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725" tabRatio="509"/>
  </bookViews>
  <sheets>
    <sheet name="2019-2020 свод" sheetId="10" r:id="rId1"/>
    <sheet name="2019-2020 диаграммы" sheetId="11" r:id="rId2"/>
    <sheet name="2019-2020 исходные" sheetId="9" r:id="rId3"/>
  </sheets>
  <definedNames>
    <definedName name="_xlnm._FilterDatabase" localSheetId="2" hidden="1">'2019-2020 исходные'!$B$4:$T$4</definedName>
    <definedName name="_xlnm._FilterDatabase" localSheetId="0" hidden="1">'2019-2020 свод'!$B$4:$W$4</definedName>
  </definedNames>
  <calcPr calcId="152511" calcOnSave="0"/>
</workbook>
</file>

<file path=xl/calcChain.xml><?xml version="1.0" encoding="utf-8"?>
<calcChain xmlns="http://schemas.openxmlformats.org/spreadsheetml/2006/main">
  <c r="P15" i="9" l="1"/>
  <c r="D7" i="9" l="1"/>
  <c r="E7" i="9"/>
  <c r="G7" i="9"/>
  <c r="H7" i="9"/>
  <c r="J7" i="9"/>
  <c r="F8" i="9"/>
  <c r="I8" i="9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D17" i="9"/>
  <c r="E17" i="9"/>
  <c r="G17" i="9"/>
  <c r="H17" i="9"/>
  <c r="J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F30" i="9"/>
  <c r="I30" i="9"/>
  <c r="D31" i="9"/>
  <c r="E31" i="9"/>
  <c r="G31" i="9"/>
  <c r="H31" i="9"/>
  <c r="J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F39" i="9"/>
  <c r="I39" i="9"/>
  <c r="F40" i="9"/>
  <c r="I40" i="9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F48" i="9"/>
  <c r="I48" i="9"/>
  <c r="F49" i="9"/>
  <c r="I49" i="9"/>
  <c r="D50" i="9"/>
  <c r="E50" i="9"/>
  <c r="G50" i="9"/>
  <c r="H50" i="9"/>
  <c r="J50" i="9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F59" i="9"/>
  <c r="I59" i="9"/>
  <c r="F60" i="9"/>
  <c r="I60" i="9"/>
  <c r="F61" i="9"/>
  <c r="I61" i="9"/>
  <c r="F62" i="9"/>
  <c r="I62" i="9"/>
  <c r="F63" i="9"/>
  <c r="I63" i="9"/>
  <c r="F64" i="9"/>
  <c r="I64" i="9"/>
  <c r="F65" i="9"/>
  <c r="I65" i="9"/>
  <c r="F66" i="9"/>
  <c r="I66" i="9"/>
  <c r="F67" i="9"/>
  <c r="I67" i="9"/>
  <c r="F68" i="9"/>
  <c r="I68" i="9"/>
  <c r="F69" i="9"/>
  <c r="I69" i="9"/>
  <c r="D70" i="9"/>
  <c r="E70" i="9"/>
  <c r="G70" i="9"/>
  <c r="H70" i="9"/>
  <c r="J70" i="9"/>
  <c r="F71" i="9"/>
  <c r="I71" i="9"/>
  <c r="F72" i="9"/>
  <c r="I72" i="9"/>
  <c r="F73" i="9"/>
  <c r="I73" i="9"/>
  <c r="F74" i="9"/>
  <c r="I74" i="9"/>
  <c r="F75" i="9"/>
  <c r="I75" i="9"/>
  <c r="F76" i="9"/>
  <c r="I76" i="9"/>
  <c r="F77" i="9"/>
  <c r="I77" i="9"/>
  <c r="F78" i="9"/>
  <c r="I78" i="9"/>
  <c r="F79" i="9"/>
  <c r="I79" i="9"/>
  <c r="F80" i="9"/>
  <c r="I80" i="9"/>
  <c r="F81" i="9"/>
  <c r="I81" i="9"/>
  <c r="F82" i="9"/>
  <c r="I82" i="9"/>
  <c r="F83" i="9"/>
  <c r="I83" i="9"/>
  <c r="F84" i="9"/>
  <c r="I84" i="9"/>
  <c r="F85" i="9"/>
  <c r="I85" i="9"/>
  <c r="D86" i="9"/>
  <c r="E86" i="9"/>
  <c r="G86" i="9"/>
  <c r="H86" i="9"/>
  <c r="J86" i="9"/>
  <c r="F87" i="9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F94" i="9"/>
  <c r="I94" i="9"/>
  <c r="F95" i="9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F104" i="9"/>
  <c r="I104" i="9"/>
  <c r="F105" i="9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I113" i="9"/>
  <c r="F114" i="9"/>
  <c r="I114" i="9"/>
  <c r="F115" i="9"/>
  <c r="I115" i="9"/>
  <c r="F116" i="9"/>
  <c r="I116" i="9"/>
  <c r="D117" i="9"/>
  <c r="E117" i="9"/>
  <c r="G117" i="9"/>
  <c r="H117" i="9"/>
  <c r="J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F124" i="9"/>
  <c r="I124" i="9"/>
  <c r="F125" i="9"/>
  <c r="D125" i="10" s="1"/>
  <c r="I125" i="9"/>
  <c r="F126" i="9"/>
  <c r="I126" i="9"/>
  <c r="G126" i="10" s="1"/>
  <c r="G125" i="10"/>
  <c r="D126" i="10"/>
  <c r="D116" i="10"/>
  <c r="G115" i="10"/>
  <c r="D115" i="10"/>
  <c r="K117" i="9" l="1"/>
  <c r="N117" i="9"/>
  <c r="M117" i="9"/>
  <c r="R117" i="9"/>
  <c r="Q117" i="9"/>
  <c r="O117" i="9"/>
  <c r="S115" i="9"/>
  <c r="S115" i="10" s="1"/>
  <c r="P115" i="9"/>
  <c r="O115" i="10" s="1"/>
  <c r="L115" i="9"/>
  <c r="K115" i="10" s="1"/>
  <c r="S126" i="9"/>
  <c r="S126" i="10" s="1"/>
  <c r="P126" i="9"/>
  <c r="O126" i="10" s="1"/>
  <c r="L126" i="9"/>
  <c r="K126" i="10" s="1"/>
  <c r="R86" i="9" l="1"/>
  <c r="Q86" i="9"/>
  <c r="O86" i="9"/>
  <c r="N86" i="9"/>
  <c r="M86" i="9"/>
  <c r="K86" i="9"/>
  <c r="S116" i="9"/>
  <c r="S116" i="10" s="1"/>
  <c r="P116" i="9"/>
  <c r="O116" i="10" s="1"/>
  <c r="L116" i="9"/>
  <c r="K116" i="10" s="1"/>
  <c r="G116" i="10"/>
  <c r="S12" i="9" l="1"/>
  <c r="P12" i="9"/>
  <c r="L12" i="9"/>
  <c r="K12" i="10" l="1"/>
  <c r="O12" i="10"/>
  <c r="S12" i="10"/>
  <c r="G12" i="10"/>
  <c r="D12" i="10" l="1"/>
  <c r="R70" i="9" l="1"/>
  <c r="Q70" i="9"/>
  <c r="O70" i="9"/>
  <c r="N70" i="9"/>
  <c r="M70" i="9"/>
  <c r="K70" i="9"/>
  <c r="R50" i="9"/>
  <c r="Q50" i="9"/>
  <c r="O50" i="9"/>
  <c r="N50" i="9"/>
  <c r="M50" i="9"/>
  <c r="K50" i="9"/>
  <c r="R31" i="9"/>
  <c r="Q31" i="9"/>
  <c r="O31" i="9"/>
  <c r="N31" i="9"/>
  <c r="M31" i="9"/>
  <c r="K31" i="9"/>
  <c r="R17" i="9"/>
  <c r="Q17" i="9"/>
  <c r="O17" i="9"/>
  <c r="N17" i="9"/>
  <c r="M17" i="9"/>
  <c r="K17" i="9"/>
  <c r="R7" i="9"/>
  <c r="Q7" i="9"/>
  <c r="Q5" i="9" s="1"/>
  <c r="O7" i="9"/>
  <c r="N7" i="9"/>
  <c r="N5" i="9" s="1"/>
  <c r="M7" i="9"/>
  <c r="M5" i="9" s="1"/>
  <c r="K7" i="9"/>
  <c r="J5" i="9"/>
  <c r="G5" i="9"/>
  <c r="D5" i="9"/>
  <c r="A127" i="10" l="1"/>
  <c r="A127" i="9" l="1"/>
  <c r="S124" i="9" l="1"/>
  <c r="S124" i="10" s="1"/>
  <c r="P124" i="9"/>
  <c r="O124" i="10" s="1"/>
  <c r="L124" i="9"/>
  <c r="K124" i="10" s="1"/>
  <c r="G124" i="10"/>
  <c r="D124" i="10"/>
  <c r="S123" i="9"/>
  <c r="S123" i="10" s="1"/>
  <c r="P123" i="9"/>
  <c r="O123" i="10" s="1"/>
  <c r="L123" i="9"/>
  <c r="K123" i="10" s="1"/>
  <c r="G123" i="10"/>
  <c r="D123" i="10"/>
  <c r="S119" i="9"/>
  <c r="S119" i="10" s="1"/>
  <c r="P119" i="9"/>
  <c r="O119" i="10" s="1"/>
  <c r="L119" i="9"/>
  <c r="K119" i="10" s="1"/>
  <c r="G119" i="10"/>
  <c r="D119" i="10"/>
  <c r="S122" i="9"/>
  <c r="S122" i="10" s="1"/>
  <c r="P122" i="9"/>
  <c r="O122" i="10" s="1"/>
  <c r="L122" i="9"/>
  <c r="K122" i="10" s="1"/>
  <c r="G122" i="10"/>
  <c r="D122" i="10"/>
  <c r="S121" i="9"/>
  <c r="S121" i="10" s="1"/>
  <c r="P121" i="9"/>
  <c r="O121" i="10" s="1"/>
  <c r="L121" i="9"/>
  <c r="K121" i="10" s="1"/>
  <c r="G121" i="10"/>
  <c r="D121" i="10"/>
  <c r="S120" i="9"/>
  <c r="S120" i="10" s="1"/>
  <c r="P120" i="9"/>
  <c r="O120" i="10" s="1"/>
  <c r="L120" i="9"/>
  <c r="K120" i="10" s="1"/>
  <c r="G120" i="10"/>
  <c r="D120" i="10"/>
  <c r="S118" i="9"/>
  <c r="P118" i="9"/>
  <c r="L118" i="9"/>
  <c r="S114" i="9"/>
  <c r="S114" i="10" s="1"/>
  <c r="P114" i="9"/>
  <c r="O114" i="10" s="1"/>
  <c r="L114" i="9"/>
  <c r="K114" i="10" s="1"/>
  <c r="G114" i="10"/>
  <c r="D114" i="10"/>
  <c r="S113" i="9"/>
  <c r="S113" i="10" s="1"/>
  <c r="P113" i="9"/>
  <c r="O113" i="10" s="1"/>
  <c r="L113" i="9"/>
  <c r="K113" i="10" s="1"/>
  <c r="G113" i="10"/>
  <c r="D113" i="10"/>
  <c r="S112" i="9"/>
  <c r="S112" i="10" s="1"/>
  <c r="P112" i="9"/>
  <c r="O112" i="10" s="1"/>
  <c r="L112" i="9"/>
  <c r="K112" i="10" s="1"/>
  <c r="G112" i="10"/>
  <c r="D112" i="10"/>
  <c r="S111" i="9"/>
  <c r="S111" i="10" s="1"/>
  <c r="P111" i="9"/>
  <c r="O111" i="10" s="1"/>
  <c r="L111" i="9"/>
  <c r="K111" i="10" s="1"/>
  <c r="G111" i="10"/>
  <c r="D111" i="10"/>
  <c r="S110" i="9"/>
  <c r="S110" i="10" s="1"/>
  <c r="P110" i="9"/>
  <c r="O110" i="10" s="1"/>
  <c r="L110" i="9"/>
  <c r="K110" i="10" s="1"/>
  <c r="G110" i="10"/>
  <c r="D110" i="10"/>
  <c r="S109" i="9"/>
  <c r="S109" i="10" s="1"/>
  <c r="P109" i="9"/>
  <c r="O109" i="10" s="1"/>
  <c r="L109" i="9"/>
  <c r="K109" i="10" s="1"/>
  <c r="G109" i="10"/>
  <c r="D109" i="10"/>
  <c r="S108" i="9"/>
  <c r="S108" i="10" s="1"/>
  <c r="P108" i="9"/>
  <c r="O108" i="10" s="1"/>
  <c r="L108" i="9"/>
  <c r="K108" i="10" s="1"/>
  <c r="G108" i="10"/>
  <c r="D108" i="10"/>
  <c r="S107" i="9"/>
  <c r="S107" i="10" s="1"/>
  <c r="P107" i="9"/>
  <c r="O107" i="10" s="1"/>
  <c r="L107" i="9"/>
  <c r="K107" i="10" s="1"/>
  <c r="G107" i="10"/>
  <c r="D107" i="10"/>
  <c r="S106" i="9"/>
  <c r="S106" i="10" s="1"/>
  <c r="P106" i="9"/>
  <c r="O106" i="10" s="1"/>
  <c r="L106" i="9"/>
  <c r="K106" i="10" s="1"/>
  <c r="G106" i="10"/>
  <c r="D106" i="10"/>
  <c r="S105" i="9"/>
  <c r="S105" i="10" s="1"/>
  <c r="P105" i="9"/>
  <c r="O105" i="10" s="1"/>
  <c r="L105" i="9"/>
  <c r="K105" i="10" s="1"/>
  <c r="G105" i="10"/>
  <c r="D105" i="10"/>
  <c r="S104" i="9"/>
  <c r="S104" i="10" s="1"/>
  <c r="P104" i="9"/>
  <c r="O104" i="10" s="1"/>
  <c r="L104" i="9"/>
  <c r="K104" i="10" s="1"/>
  <c r="G104" i="10"/>
  <c r="D104" i="10"/>
  <c r="S103" i="9"/>
  <c r="S103" i="10" s="1"/>
  <c r="P103" i="9"/>
  <c r="O103" i="10" s="1"/>
  <c r="L103" i="9"/>
  <c r="K103" i="10" s="1"/>
  <c r="G103" i="10"/>
  <c r="D103" i="10"/>
  <c r="S102" i="9"/>
  <c r="S102" i="10" s="1"/>
  <c r="P102" i="9"/>
  <c r="O102" i="10" s="1"/>
  <c r="L102" i="9"/>
  <c r="K102" i="10" s="1"/>
  <c r="G102" i="10"/>
  <c r="D102" i="10"/>
  <c r="S101" i="9"/>
  <c r="S101" i="10" s="1"/>
  <c r="P101" i="9"/>
  <c r="O101" i="10" s="1"/>
  <c r="L101" i="9"/>
  <c r="K101" i="10" s="1"/>
  <c r="G101" i="10"/>
  <c r="D101" i="10"/>
  <c r="S100" i="9"/>
  <c r="S100" i="10" s="1"/>
  <c r="P100" i="9"/>
  <c r="O100" i="10" s="1"/>
  <c r="L100" i="9"/>
  <c r="K100" i="10" s="1"/>
  <c r="G100" i="10"/>
  <c r="D100" i="10"/>
  <c r="S99" i="9"/>
  <c r="S99" i="10" s="1"/>
  <c r="P99" i="9"/>
  <c r="O99" i="10" s="1"/>
  <c r="L99" i="9"/>
  <c r="K99" i="10" s="1"/>
  <c r="G99" i="10"/>
  <c r="D99" i="10"/>
  <c r="S98" i="9"/>
  <c r="S98" i="10" s="1"/>
  <c r="P98" i="9"/>
  <c r="O98" i="10" s="1"/>
  <c r="L98" i="9"/>
  <c r="K98" i="10" s="1"/>
  <c r="G98" i="10"/>
  <c r="D98" i="10"/>
  <c r="S97" i="9"/>
  <c r="S97" i="10" s="1"/>
  <c r="P97" i="9"/>
  <c r="O97" i="10" s="1"/>
  <c r="L97" i="9"/>
  <c r="K97" i="10" s="1"/>
  <c r="G97" i="10"/>
  <c r="D97" i="10"/>
  <c r="S96" i="9"/>
  <c r="S96" i="10" s="1"/>
  <c r="P96" i="9"/>
  <c r="O96" i="10" s="1"/>
  <c r="L96" i="9"/>
  <c r="K96" i="10" s="1"/>
  <c r="G96" i="10"/>
  <c r="D96" i="10"/>
  <c r="S94" i="9"/>
  <c r="S94" i="10" s="1"/>
  <c r="P94" i="9"/>
  <c r="O94" i="10" s="1"/>
  <c r="L94" i="9"/>
  <c r="K94" i="10" s="1"/>
  <c r="G94" i="10"/>
  <c r="D94" i="10"/>
  <c r="S93" i="9"/>
  <c r="S93" i="10" s="1"/>
  <c r="P93" i="9"/>
  <c r="O93" i="10" s="1"/>
  <c r="L93" i="9"/>
  <c r="K93" i="10" s="1"/>
  <c r="G93" i="10"/>
  <c r="D93" i="10"/>
  <c r="S92" i="9"/>
  <c r="S92" i="10" s="1"/>
  <c r="P92" i="9"/>
  <c r="O92" i="10" s="1"/>
  <c r="L92" i="9"/>
  <c r="K92" i="10" s="1"/>
  <c r="G92" i="10"/>
  <c r="D92" i="10"/>
  <c r="S91" i="9"/>
  <c r="S91" i="10" s="1"/>
  <c r="P91" i="9"/>
  <c r="O91" i="10" s="1"/>
  <c r="L91" i="9"/>
  <c r="K91" i="10" s="1"/>
  <c r="G91" i="10"/>
  <c r="D91" i="10"/>
  <c r="S90" i="9"/>
  <c r="S90" i="10" s="1"/>
  <c r="P90" i="9"/>
  <c r="O90" i="10" s="1"/>
  <c r="L90" i="9"/>
  <c r="K90" i="10" s="1"/>
  <c r="G90" i="10"/>
  <c r="D90" i="10"/>
  <c r="S89" i="9"/>
  <c r="S89" i="10" s="1"/>
  <c r="P89" i="9"/>
  <c r="O89" i="10" s="1"/>
  <c r="L89" i="9"/>
  <c r="K89" i="10" s="1"/>
  <c r="G89" i="10"/>
  <c r="D89" i="10"/>
  <c r="S88" i="9"/>
  <c r="S88" i="10" s="1"/>
  <c r="P88" i="9"/>
  <c r="O88" i="10" s="1"/>
  <c r="L88" i="9"/>
  <c r="K88" i="10" s="1"/>
  <c r="G88" i="10"/>
  <c r="D88" i="10"/>
  <c r="S87" i="9"/>
  <c r="S87" i="10" s="1"/>
  <c r="P87" i="9"/>
  <c r="O87" i="10" s="1"/>
  <c r="L87" i="9"/>
  <c r="K87" i="10" s="1"/>
  <c r="G87" i="10"/>
  <c r="D87" i="10"/>
  <c r="S95" i="9"/>
  <c r="S95" i="10" s="1"/>
  <c r="P95" i="9"/>
  <c r="O95" i="10" s="1"/>
  <c r="L95" i="9"/>
  <c r="K95" i="10" s="1"/>
  <c r="G95" i="10"/>
  <c r="D95" i="10"/>
  <c r="S85" i="9"/>
  <c r="S85" i="10" s="1"/>
  <c r="P85" i="9"/>
  <c r="O85" i="10" s="1"/>
  <c r="L85" i="9"/>
  <c r="K85" i="10" s="1"/>
  <c r="G85" i="10"/>
  <c r="D85" i="10"/>
  <c r="S84" i="9"/>
  <c r="S84" i="10" s="1"/>
  <c r="P84" i="9"/>
  <c r="O84" i="10" s="1"/>
  <c r="L84" i="9"/>
  <c r="K84" i="10" s="1"/>
  <c r="G84" i="10"/>
  <c r="D84" i="10"/>
  <c r="S83" i="9"/>
  <c r="S83" i="10" s="1"/>
  <c r="P83" i="9"/>
  <c r="O83" i="10" s="1"/>
  <c r="L83" i="9"/>
  <c r="K83" i="10" s="1"/>
  <c r="G83" i="10"/>
  <c r="D83" i="10"/>
  <c r="S81" i="9"/>
  <c r="S81" i="10" s="1"/>
  <c r="P81" i="9"/>
  <c r="O81" i="10" s="1"/>
  <c r="L81" i="9"/>
  <c r="K81" i="10" s="1"/>
  <c r="G81" i="10"/>
  <c r="D81" i="10"/>
  <c r="S80" i="9"/>
  <c r="S80" i="10" s="1"/>
  <c r="P80" i="9"/>
  <c r="O80" i="10" s="1"/>
  <c r="L80" i="9"/>
  <c r="K80" i="10" s="1"/>
  <c r="G80" i="10"/>
  <c r="D80" i="10"/>
  <c r="S79" i="9"/>
  <c r="S79" i="10" s="1"/>
  <c r="P79" i="9"/>
  <c r="O79" i="10" s="1"/>
  <c r="L79" i="9"/>
  <c r="K79" i="10" s="1"/>
  <c r="G79" i="10"/>
  <c r="D79" i="10"/>
  <c r="S78" i="9"/>
  <c r="S78" i="10" s="1"/>
  <c r="P78" i="9"/>
  <c r="O78" i="10" s="1"/>
  <c r="L78" i="9"/>
  <c r="K78" i="10" s="1"/>
  <c r="G78" i="10"/>
  <c r="D78" i="10"/>
  <c r="S77" i="9"/>
  <c r="S77" i="10" s="1"/>
  <c r="P77" i="9"/>
  <c r="O77" i="10" s="1"/>
  <c r="L77" i="9"/>
  <c r="K77" i="10" s="1"/>
  <c r="G77" i="10"/>
  <c r="D77" i="10"/>
  <c r="S76" i="9"/>
  <c r="S76" i="10" s="1"/>
  <c r="P76" i="9"/>
  <c r="O76" i="10" s="1"/>
  <c r="L76" i="9"/>
  <c r="K76" i="10" s="1"/>
  <c r="G76" i="10"/>
  <c r="D76" i="10"/>
  <c r="S75" i="9"/>
  <c r="S75" i="10" s="1"/>
  <c r="P75" i="9"/>
  <c r="O75" i="10" s="1"/>
  <c r="L75" i="9"/>
  <c r="K75" i="10" s="1"/>
  <c r="G75" i="10"/>
  <c r="D75" i="10"/>
  <c r="S74" i="9"/>
  <c r="S74" i="10" s="1"/>
  <c r="P74" i="9"/>
  <c r="O74" i="10" s="1"/>
  <c r="L74" i="9"/>
  <c r="K74" i="10" s="1"/>
  <c r="G74" i="10"/>
  <c r="D74" i="10"/>
  <c r="S73" i="9"/>
  <c r="S73" i="10" s="1"/>
  <c r="P73" i="9"/>
  <c r="O73" i="10" s="1"/>
  <c r="L73" i="9"/>
  <c r="K73" i="10" s="1"/>
  <c r="G73" i="10"/>
  <c r="D73" i="10"/>
  <c r="S71" i="9"/>
  <c r="S71" i="10" s="1"/>
  <c r="P71" i="9"/>
  <c r="O71" i="10" s="1"/>
  <c r="L71" i="9"/>
  <c r="K71" i="10" s="1"/>
  <c r="G71" i="10"/>
  <c r="D71" i="10"/>
  <c r="S72" i="9"/>
  <c r="S72" i="10" s="1"/>
  <c r="P72" i="9"/>
  <c r="O72" i="10" s="1"/>
  <c r="L72" i="9"/>
  <c r="K72" i="10" s="1"/>
  <c r="G72" i="10"/>
  <c r="D72" i="10"/>
  <c r="S82" i="9"/>
  <c r="S82" i="10" s="1"/>
  <c r="P82" i="9"/>
  <c r="O82" i="10" s="1"/>
  <c r="L82" i="9"/>
  <c r="K82" i="10" s="1"/>
  <c r="G82" i="10"/>
  <c r="D82" i="10"/>
  <c r="S68" i="9"/>
  <c r="S68" i="10" s="1"/>
  <c r="P68" i="9"/>
  <c r="O68" i="10" s="1"/>
  <c r="L68" i="9"/>
  <c r="K68" i="10" s="1"/>
  <c r="G68" i="10"/>
  <c r="D68" i="10"/>
  <c r="S67" i="9"/>
  <c r="S67" i="10" s="1"/>
  <c r="P67" i="9"/>
  <c r="O67" i="10" s="1"/>
  <c r="L67" i="9"/>
  <c r="K67" i="10" s="1"/>
  <c r="G67" i="10"/>
  <c r="D67" i="10"/>
  <c r="S66" i="9"/>
  <c r="S66" i="10" s="1"/>
  <c r="P66" i="9"/>
  <c r="O66" i="10" s="1"/>
  <c r="L66" i="9"/>
  <c r="K66" i="10" s="1"/>
  <c r="G66" i="10"/>
  <c r="D66" i="10"/>
  <c r="S65" i="9"/>
  <c r="S65" i="10" s="1"/>
  <c r="P65" i="9"/>
  <c r="O65" i="10" s="1"/>
  <c r="L65" i="9"/>
  <c r="K65" i="10" s="1"/>
  <c r="G65" i="10"/>
  <c r="D65" i="10"/>
  <c r="S64" i="9"/>
  <c r="S64" i="10" s="1"/>
  <c r="P64" i="9"/>
  <c r="O64" i="10" s="1"/>
  <c r="L64" i="9"/>
  <c r="K64" i="10" s="1"/>
  <c r="G64" i="10"/>
  <c r="D64" i="10"/>
  <c r="S63" i="9"/>
  <c r="S63" i="10" s="1"/>
  <c r="P63" i="9"/>
  <c r="O63" i="10" s="1"/>
  <c r="L63" i="9"/>
  <c r="K63" i="10" s="1"/>
  <c r="G63" i="10"/>
  <c r="D63" i="10"/>
  <c r="S53" i="9"/>
  <c r="S53" i="10" s="1"/>
  <c r="P53" i="9"/>
  <c r="O53" i="10" s="1"/>
  <c r="L53" i="9"/>
  <c r="K53" i="10" s="1"/>
  <c r="G53" i="10"/>
  <c r="D53" i="10"/>
  <c r="S62" i="9"/>
  <c r="S62" i="10" s="1"/>
  <c r="P62" i="9"/>
  <c r="O62" i="10" s="1"/>
  <c r="L62" i="9"/>
  <c r="K62" i="10" s="1"/>
  <c r="G62" i="10"/>
  <c r="D62" i="10"/>
  <c r="S61" i="9"/>
  <c r="S61" i="10" s="1"/>
  <c r="P61" i="9"/>
  <c r="O61" i="10" s="1"/>
  <c r="L61" i="9"/>
  <c r="K61" i="10" s="1"/>
  <c r="G61" i="10"/>
  <c r="D61" i="10"/>
  <c r="S60" i="9"/>
  <c r="S60" i="10" s="1"/>
  <c r="P60" i="9"/>
  <c r="O60" i="10" s="1"/>
  <c r="L60" i="9"/>
  <c r="K60" i="10" s="1"/>
  <c r="G60" i="10"/>
  <c r="D60" i="10"/>
  <c r="S59" i="9"/>
  <c r="S59" i="10" s="1"/>
  <c r="P59" i="9"/>
  <c r="O59" i="10" s="1"/>
  <c r="L59" i="9"/>
  <c r="K59" i="10" s="1"/>
  <c r="G59" i="10"/>
  <c r="D59" i="10"/>
  <c r="S69" i="9"/>
  <c r="S69" i="10" s="1"/>
  <c r="P69" i="9"/>
  <c r="O69" i="10" s="1"/>
  <c r="L69" i="9"/>
  <c r="K69" i="10" s="1"/>
  <c r="G69" i="10"/>
  <c r="D69" i="10"/>
  <c r="S56" i="9"/>
  <c r="S56" i="10" s="1"/>
  <c r="P56" i="9"/>
  <c r="O56" i="10" s="1"/>
  <c r="L56" i="9"/>
  <c r="K56" i="10" s="1"/>
  <c r="G56" i="10"/>
  <c r="D56" i="10"/>
  <c r="S55" i="9"/>
  <c r="S55" i="10" s="1"/>
  <c r="P55" i="9"/>
  <c r="O55" i="10" s="1"/>
  <c r="L55" i="9"/>
  <c r="K55" i="10" s="1"/>
  <c r="G55" i="10"/>
  <c r="D55" i="10"/>
  <c r="S58" i="9"/>
  <c r="S58" i="10" s="1"/>
  <c r="P58" i="9"/>
  <c r="O58" i="10" s="1"/>
  <c r="L58" i="9"/>
  <c r="K58" i="10" s="1"/>
  <c r="G58" i="10"/>
  <c r="D58" i="10"/>
  <c r="S52" i="9"/>
  <c r="S52" i="10" s="1"/>
  <c r="P52" i="9"/>
  <c r="O52" i="10" s="1"/>
  <c r="L52" i="9"/>
  <c r="K52" i="10" s="1"/>
  <c r="G52" i="10"/>
  <c r="D52" i="10"/>
  <c r="S57" i="9"/>
  <c r="S57" i="10" s="1"/>
  <c r="P57" i="9"/>
  <c r="O57" i="10" s="1"/>
  <c r="L57" i="9"/>
  <c r="K57" i="10" s="1"/>
  <c r="G57" i="10"/>
  <c r="D57" i="10"/>
  <c r="S54" i="9"/>
  <c r="S54" i="10" s="1"/>
  <c r="P54" i="9"/>
  <c r="O54" i="10" s="1"/>
  <c r="L54" i="9"/>
  <c r="K54" i="10" s="1"/>
  <c r="G54" i="10"/>
  <c r="D54" i="10"/>
  <c r="S51" i="9"/>
  <c r="S51" i="10" s="1"/>
  <c r="S50" i="10" s="1"/>
  <c r="P51" i="9"/>
  <c r="O51" i="10" s="1"/>
  <c r="L51" i="9"/>
  <c r="K51" i="10" s="1"/>
  <c r="K50" i="10" s="1"/>
  <c r="G51" i="10"/>
  <c r="D51" i="10"/>
  <c r="D50" i="10" s="1"/>
  <c r="S49" i="9"/>
  <c r="S49" i="10" s="1"/>
  <c r="P49" i="9"/>
  <c r="O49" i="10" s="1"/>
  <c r="L49" i="9"/>
  <c r="K49" i="10" s="1"/>
  <c r="G49" i="10"/>
  <c r="D49" i="10"/>
  <c r="S36" i="9"/>
  <c r="S36" i="10" s="1"/>
  <c r="P36" i="9"/>
  <c r="O36" i="10" s="1"/>
  <c r="L36" i="9"/>
  <c r="K36" i="10" s="1"/>
  <c r="G36" i="10"/>
  <c r="D36" i="10"/>
  <c r="S48" i="9"/>
  <c r="S48" i="10" s="1"/>
  <c r="P48" i="9"/>
  <c r="O48" i="10" s="1"/>
  <c r="L48" i="9"/>
  <c r="K48" i="10" s="1"/>
  <c r="G48" i="10"/>
  <c r="D48" i="10"/>
  <c r="S47" i="9"/>
  <c r="S47" i="10" s="1"/>
  <c r="P47" i="9"/>
  <c r="O47" i="10" s="1"/>
  <c r="L47" i="9"/>
  <c r="K47" i="10" s="1"/>
  <c r="G47" i="10"/>
  <c r="D47" i="10"/>
  <c r="S46" i="9"/>
  <c r="S46" i="10" s="1"/>
  <c r="P46" i="9"/>
  <c r="O46" i="10" s="1"/>
  <c r="L46" i="9"/>
  <c r="K46" i="10" s="1"/>
  <c r="G46" i="10"/>
  <c r="D46" i="10"/>
  <c r="S45" i="9"/>
  <c r="S45" i="10" s="1"/>
  <c r="P45" i="9"/>
  <c r="O45" i="10" s="1"/>
  <c r="L45" i="9"/>
  <c r="K45" i="10" s="1"/>
  <c r="G45" i="10"/>
  <c r="D45" i="10"/>
  <c r="S44" i="9"/>
  <c r="S44" i="10" s="1"/>
  <c r="P44" i="9"/>
  <c r="O44" i="10" s="1"/>
  <c r="L44" i="9"/>
  <c r="K44" i="10" s="1"/>
  <c r="G44" i="10"/>
  <c r="D44" i="10"/>
  <c r="S43" i="9"/>
  <c r="S43" i="10" s="1"/>
  <c r="P43" i="9"/>
  <c r="O43" i="10" s="1"/>
  <c r="L43" i="9"/>
  <c r="K43" i="10" s="1"/>
  <c r="G43" i="10"/>
  <c r="D43" i="10"/>
  <c r="S42" i="9"/>
  <c r="S42" i="10" s="1"/>
  <c r="P42" i="9"/>
  <c r="O42" i="10" s="1"/>
  <c r="L42" i="9"/>
  <c r="K42" i="10" s="1"/>
  <c r="G42" i="10"/>
  <c r="D42" i="10"/>
  <c r="S33" i="9"/>
  <c r="S33" i="10" s="1"/>
  <c r="P33" i="9"/>
  <c r="O33" i="10" s="1"/>
  <c r="L33" i="9"/>
  <c r="K33" i="10" s="1"/>
  <c r="G33" i="10"/>
  <c r="D33" i="10"/>
  <c r="S41" i="9"/>
  <c r="S41" i="10" s="1"/>
  <c r="P41" i="9"/>
  <c r="O41" i="10" s="1"/>
  <c r="L41" i="9"/>
  <c r="K41" i="10" s="1"/>
  <c r="G41" i="10"/>
  <c r="D41" i="10"/>
  <c r="S34" i="9"/>
  <c r="S34" i="10" s="1"/>
  <c r="P34" i="9"/>
  <c r="O34" i="10" s="1"/>
  <c r="L34" i="9"/>
  <c r="K34" i="10" s="1"/>
  <c r="G34" i="10"/>
  <c r="D34" i="10"/>
  <c r="S40" i="9"/>
  <c r="S40" i="10" s="1"/>
  <c r="P40" i="9"/>
  <c r="O40" i="10" s="1"/>
  <c r="L40" i="9"/>
  <c r="K40" i="10" s="1"/>
  <c r="G40" i="10"/>
  <c r="D40" i="10"/>
  <c r="S39" i="9"/>
  <c r="S39" i="10" s="1"/>
  <c r="P39" i="9"/>
  <c r="O39" i="10" s="1"/>
  <c r="L39" i="9"/>
  <c r="K39" i="10" s="1"/>
  <c r="G39" i="10"/>
  <c r="D39" i="10"/>
  <c r="S38" i="9"/>
  <c r="S38" i="10" s="1"/>
  <c r="P38" i="9"/>
  <c r="O38" i="10" s="1"/>
  <c r="L38" i="9"/>
  <c r="K38" i="10" s="1"/>
  <c r="G38" i="10"/>
  <c r="D38" i="10"/>
  <c r="S37" i="9"/>
  <c r="S37" i="10" s="1"/>
  <c r="P37" i="9"/>
  <c r="O37" i="10" s="1"/>
  <c r="L37" i="9"/>
  <c r="K37" i="10" s="1"/>
  <c r="G37" i="10"/>
  <c r="D37" i="10"/>
  <c r="S32" i="9"/>
  <c r="S32" i="10" s="1"/>
  <c r="P32" i="9"/>
  <c r="O32" i="10" s="1"/>
  <c r="L32" i="9"/>
  <c r="K32" i="10" s="1"/>
  <c r="G32" i="10"/>
  <c r="D32" i="10"/>
  <c r="S35" i="9"/>
  <c r="S35" i="10" s="1"/>
  <c r="P35" i="9"/>
  <c r="O35" i="10" s="1"/>
  <c r="L35" i="9"/>
  <c r="K35" i="10" s="1"/>
  <c r="G35" i="10"/>
  <c r="D35" i="10"/>
  <c r="S30" i="9"/>
  <c r="S30" i="10" s="1"/>
  <c r="P30" i="9"/>
  <c r="O30" i="10" s="1"/>
  <c r="L30" i="9"/>
  <c r="K30" i="10" s="1"/>
  <c r="G30" i="10"/>
  <c r="D30" i="10"/>
  <c r="S20" i="9"/>
  <c r="S20" i="10" s="1"/>
  <c r="P20" i="9"/>
  <c r="O20" i="10" s="1"/>
  <c r="L20" i="9"/>
  <c r="K20" i="10" s="1"/>
  <c r="G20" i="10"/>
  <c r="D20" i="10"/>
  <c r="S29" i="9"/>
  <c r="S29" i="10" s="1"/>
  <c r="P29" i="9"/>
  <c r="O29" i="10" s="1"/>
  <c r="L29" i="9"/>
  <c r="K29" i="10" s="1"/>
  <c r="G29" i="10"/>
  <c r="D29" i="10"/>
  <c r="S28" i="9"/>
  <c r="S28" i="10" s="1"/>
  <c r="P28" i="9"/>
  <c r="O28" i="10" s="1"/>
  <c r="L28" i="9"/>
  <c r="K28" i="10" s="1"/>
  <c r="G28" i="10"/>
  <c r="D28" i="10"/>
  <c r="S27" i="9"/>
  <c r="S27" i="10" s="1"/>
  <c r="P27" i="9"/>
  <c r="O27" i="10" s="1"/>
  <c r="L27" i="9"/>
  <c r="K27" i="10" s="1"/>
  <c r="G27" i="10"/>
  <c r="D27" i="10"/>
  <c r="S26" i="9"/>
  <c r="S26" i="10" s="1"/>
  <c r="P26" i="9"/>
  <c r="O26" i="10" s="1"/>
  <c r="L26" i="9"/>
  <c r="K26" i="10" s="1"/>
  <c r="G26" i="10"/>
  <c r="D26" i="10"/>
  <c r="S25" i="9"/>
  <c r="S25" i="10" s="1"/>
  <c r="P25" i="9"/>
  <c r="O25" i="10" s="1"/>
  <c r="L25" i="9"/>
  <c r="K25" i="10" s="1"/>
  <c r="G25" i="10"/>
  <c r="D25" i="10"/>
  <c r="S24" i="9"/>
  <c r="S24" i="10" s="1"/>
  <c r="P24" i="9"/>
  <c r="O24" i="10" s="1"/>
  <c r="L24" i="9"/>
  <c r="K24" i="10" s="1"/>
  <c r="G24" i="10"/>
  <c r="D24" i="10"/>
  <c r="S22" i="9"/>
  <c r="S22" i="10" s="1"/>
  <c r="P22" i="9"/>
  <c r="O22" i="10" s="1"/>
  <c r="L22" i="9"/>
  <c r="K22" i="10" s="1"/>
  <c r="G22" i="10"/>
  <c r="D22" i="10"/>
  <c r="S23" i="9"/>
  <c r="S23" i="10" s="1"/>
  <c r="P23" i="9"/>
  <c r="O23" i="10" s="1"/>
  <c r="L23" i="9"/>
  <c r="K23" i="10" s="1"/>
  <c r="G23" i="10"/>
  <c r="D23" i="10"/>
  <c r="S19" i="9"/>
  <c r="S19" i="10" s="1"/>
  <c r="P19" i="9"/>
  <c r="O19" i="10" s="1"/>
  <c r="L19" i="9"/>
  <c r="K19" i="10" s="1"/>
  <c r="G19" i="10"/>
  <c r="D19" i="10"/>
  <c r="S21" i="9"/>
  <c r="S21" i="10" s="1"/>
  <c r="P21" i="9"/>
  <c r="O21" i="10" s="1"/>
  <c r="L21" i="9"/>
  <c r="K21" i="10" s="1"/>
  <c r="G21" i="10"/>
  <c r="D21" i="10"/>
  <c r="S18" i="9"/>
  <c r="S18" i="10" s="1"/>
  <c r="P18" i="9"/>
  <c r="O18" i="10" s="1"/>
  <c r="L18" i="9"/>
  <c r="K18" i="10" s="1"/>
  <c r="G18" i="10"/>
  <c r="D18" i="10"/>
  <c r="S125" i="9"/>
  <c r="S125" i="10" s="1"/>
  <c r="P125" i="9"/>
  <c r="O125" i="10" s="1"/>
  <c r="L125" i="9"/>
  <c r="K125" i="10" s="1"/>
  <c r="S16" i="9"/>
  <c r="S16" i="10" s="1"/>
  <c r="P16" i="9"/>
  <c r="O16" i="10" s="1"/>
  <c r="L16" i="9"/>
  <c r="K16" i="10" s="1"/>
  <c r="G16" i="10"/>
  <c r="D16" i="10"/>
  <c r="S15" i="9"/>
  <c r="S15" i="10" s="1"/>
  <c r="O15" i="10"/>
  <c r="L15" i="9"/>
  <c r="K15" i="10" s="1"/>
  <c r="G15" i="10"/>
  <c r="D15" i="10"/>
  <c r="S14" i="9"/>
  <c r="S14" i="10" s="1"/>
  <c r="P14" i="9"/>
  <c r="O14" i="10" s="1"/>
  <c r="L14" i="9"/>
  <c r="K14" i="10" s="1"/>
  <c r="G14" i="10"/>
  <c r="D14" i="10"/>
  <c r="S13" i="9"/>
  <c r="S13" i="10" s="1"/>
  <c r="P13" i="9"/>
  <c r="O13" i="10" s="1"/>
  <c r="L13" i="9"/>
  <c r="K13" i="10" s="1"/>
  <c r="G13" i="10"/>
  <c r="D13" i="10"/>
  <c r="S10" i="9"/>
  <c r="S10" i="10" s="1"/>
  <c r="P10" i="9"/>
  <c r="O10" i="10" s="1"/>
  <c r="L10" i="9"/>
  <c r="K10" i="10" s="1"/>
  <c r="G10" i="10"/>
  <c r="D10" i="10"/>
  <c r="S11" i="9"/>
  <c r="S11" i="10" s="1"/>
  <c r="P11" i="9"/>
  <c r="O11" i="10" s="1"/>
  <c r="L11" i="9"/>
  <c r="K11" i="10" s="1"/>
  <c r="G11" i="10"/>
  <c r="D11" i="10"/>
  <c r="S8" i="9"/>
  <c r="S8" i="10" s="1"/>
  <c r="P8" i="9"/>
  <c r="O8" i="10" s="1"/>
  <c r="L8" i="9"/>
  <c r="K8" i="10" s="1"/>
  <c r="G8" i="10"/>
  <c r="D8" i="10"/>
  <c r="S9" i="9"/>
  <c r="S9" i="10" s="1"/>
  <c r="P9" i="9"/>
  <c r="O9" i="10" s="1"/>
  <c r="L9" i="9"/>
  <c r="K9" i="10" s="1"/>
  <c r="G9" i="10"/>
  <c r="D9" i="10"/>
  <c r="S6" i="9"/>
  <c r="P6" i="9"/>
  <c r="L6" i="9"/>
  <c r="I6" i="9"/>
  <c r="F6" i="9"/>
  <c r="G127" i="10" l="1"/>
  <c r="G129" i="10" s="1"/>
  <c r="I127" i="9"/>
  <c r="O127" i="10"/>
  <c r="O129" i="10" s="1"/>
  <c r="P127" i="9"/>
  <c r="D127" i="10"/>
  <c r="E125" i="10" s="1"/>
  <c r="F127" i="9"/>
  <c r="K127" i="10"/>
  <c r="K129" i="10" s="1"/>
  <c r="L127" i="9"/>
  <c r="S127" i="10"/>
  <c r="S129" i="10" s="1"/>
  <c r="S127" i="9"/>
  <c r="G50" i="10"/>
  <c r="O50" i="10"/>
  <c r="E115" i="10"/>
  <c r="D86" i="10"/>
  <c r="S86" i="10"/>
  <c r="O86" i="10"/>
  <c r="K86" i="10"/>
  <c r="G86" i="10"/>
  <c r="E116" i="10"/>
  <c r="D7" i="10"/>
  <c r="K7" i="10"/>
  <c r="G7" i="10"/>
  <c r="R5" i="9"/>
  <c r="O7" i="10"/>
  <c r="S7" i="10"/>
  <c r="D70" i="10"/>
  <c r="G70" i="10"/>
  <c r="K70" i="10"/>
  <c r="O70" i="10"/>
  <c r="S70" i="10"/>
  <c r="E5" i="9"/>
  <c r="D118" i="10"/>
  <c r="D117" i="10" s="1"/>
  <c r="H5" i="9"/>
  <c r="G118" i="10"/>
  <c r="G117" i="10" s="1"/>
  <c r="K5" i="9"/>
  <c r="K118" i="10"/>
  <c r="K117" i="10" s="1"/>
  <c r="O5" i="9"/>
  <c r="O118" i="10"/>
  <c r="O117" i="10" s="1"/>
  <c r="S118" i="10"/>
  <c r="S117" i="10" s="1"/>
  <c r="E95" i="10"/>
  <c r="K6" i="10"/>
  <c r="K5" i="10" s="1"/>
  <c r="E68" i="10" l="1"/>
  <c r="D129" i="10"/>
  <c r="K130" i="10"/>
  <c r="K128" i="10"/>
  <c r="G6" i="10"/>
  <c r="G5" i="10" s="1"/>
  <c r="L115" i="10" l="1"/>
  <c r="L125" i="10"/>
  <c r="G130" i="10"/>
  <c r="G128" i="10"/>
  <c r="D17" i="10"/>
  <c r="D31" i="10"/>
  <c r="G17" i="10"/>
  <c r="G31" i="10"/>
  <c r="K17" i="10"/>
  <c r="K31" i="10"/>
  <c r="D6" i="10"/>
  <c r="D5" i="10" s="1"/>
  <c r="S6" i="10"/>
  <c r="S5" i="10" s="1"/>
  <c r="O6" i="10"/>
  <c r="O5" i="10" s="1"/>
  <c r="S17" i="10"/>
  <c r="S31" i="10"/>
  <c r="O17" i="10"/>
  <c r="O31" i="10"/>
  <c r="H115" i="10" l="1"/>
  <c r="H125" i="10"/>
  <c r="O130" i="10"/>
  <c r="O128" i="10"/>
  <c r="S130" i="10"/>
  <c r="S132" i="10" s="1"/>
  <c r="S128" i="10"/>
  <c r="T125" i="10" s="1"/>
  <c r="D130" i="10"/>
  <c r="D128" i="10"/>
  <c r="T116" i="10"/>
  <c r="P116" i="10"/>
  <c r="L116" i="10"/>
  <c r="H116" i="10"/>
  <c r="H68" i="10"/>
  <c r="E12" i="10"/>
  <c r="E8" i="10"/>
  <c r="E10" i="10"/>
  <c r="E14" i="10"/>
  <c r="E16" i="10"/>
  <c r="E18" i="10"/>
  <c r="E19" i="10"/>
  <c r="E22" i="10"/>
  <c r="E25" i="10"/>
  <c r="E27" i="10"/>
  <c r="E29" i="10"/>
  <c r="E30" i="10"/>
  <c r="E32" i="10"/>
  <c r="E38" i="10"/>
  <c r="E40" i="10"/>
  <c r="E41" i="10"/>
  <c r="E42" i="10"/>
  <c r="E44" i="10"/>
  <c r="E46" i="10"/>
  <c r="E47" i="10"/>
  <c r="E36" i="10"/>
  <c r="E51" i="10"/>
  <c r="E57" i="10"/>
  <c r="E58" i="10"/>
  <c r="E56" i="10"/>
  <c r="E59" i="10"/>
  <c r="E61" i="10"/>
  <c r="E53" i="10"/>
  <c r="E64" i="10"/>
  <c r="E66" i="10"/>
  <c r="E72" i="10"/>
  <c r="E73" i="10"/>
  <c r="E75" i="10"/>
  <c r="E77" i="10"/>
  <c r="E79" i="10"/>
  <c r="E81" i="10"/>
  <c r="E84" i="10"/>
  <c r="E88" i="10"/>
  <c r="E90" i="10"/>
  <c r="E93" i="10"/>
  <c r="E96" i="10"/>
  <c r="E98" i="10"/>
  <c r="E100" i="10"/>
  <c r="E102" i="10"/>
  <c r="E104" i="10"/>
  <c r="E106" i="10"/>
  <c r="E108" i="10"/>
  <c r="E110" i="10"/>
  <c r="E112" i="10"/>
  <c r="E114" i="10"/>
  <c r="E120" i="10"/>
  <c r="E119" i="10"/>
  <c r="E123" i="10"/>
  <c r="E6" i="10"/>
  <c r="E9" i="10"/>
  <c r="E11" i="10"/>
  <c r="E13" i="10"/>
  <c r="E15" i="10"/>
  <c r="E126" i="10"/>
  <c r="E21" i="10"/>
  <c r="E23" i="10"/>
  <c r="E24" i="10"/>
  <c r="E26" i="10"/>
  <c r="E28" i="10"/>
  <c r="E20" i="10"/>
  <c r="E35" i="10"/>
  <c r="E37" i="10"/>
  <c r="E39" i="10"/>
  <c r="E34" i="10"/>
  <c r="E33" i="10"/>
  <c r="E43" i="10"/>
  <c r="E45" i="10"/>
  <c r="E48" i="10"/>
  <c r="E49" i="10"/>
  <c r="E54" i="10"/>
  <c r="E52" i="10"/>
  <c r="E55" i="10"/>
  <c r="E69" i="10"/>
  <c r="E60" i="10"/>
  <c r="E63" i="10"/>
  <c r="E67" i="10"/>
  <c r="E71" i="10"/>
  <c r="E76" i="10"/>
  <c r="E80" i="10"/>
  <c r="E85" i="10"/>
  <c r="E89" i="10"/>
  <c r="E92" i="10"/>
  <c r="E97" i="10"/>
  <c r="E101" i="10"/>
  <c r="E105" i="10"/>
  <c r="E109" i="10"/>
  <c r="E113" i="10"/>
  <c r="E121" i="10"/>
  <c r="E62" i="10"/>
  <c r="E65" i="10"/>
  <c r="E82" i="10"/>
  <c r="E74" i="10"/>
  <c r="E78" i="10"/>
  <c r="E83" i="10"/>
  <c r="E87" i="10"/>
  <c r="E91" i="10"/>
  <c r="E94" i="10"/>
  <c r="E99" i="10"/>
  <c r="E103" i="10"/>
  <c r="E107" i="10"/>
  <c r="E111" i="10"/>
  <c r="E118" i="10"/>
  <c r="E122" i="10"/>
  <c r="E124" i="10"/>
  <c r="G132" i="10"/>
  <c r="H123" i="10"/>
  <c r="H114" i="10"/>
  <c r="H110" i="10"/>
  <c r="H106" i="10"/>
  <c r="H102" i="10"/>
  <c r="H98" i="10"/>
  <c r="H93" i="10"/>
  <c r="H90" i="10"/>
  <c r="H81" i="10"/>
  <c r="H77" i="10"/>
  <c r="H73" i="10"/>
  <c r="H64" i="10"/>
  <c r="H61" i="10"/>
  <c r="H56" i="10"/>
  <c r="H57" i="10"/>
  <c r="H36" i="10"/>
  <c r="H46" i="10"/>
  <c r="H42" i="10"/>
  <c r="H40" i="10"/>
  <c r="H32" i="10"/>
  <c r="H29" i="10"/>
  <c r="H25" i="10"/>
  <c r="H21" i="10"/>
  <c r="H15" i="10"/>
  <c r="H11" i="10"/>
  <c r="H124" i="10"/>
  <c r="H122" i="10"/>
  <c r="H118" i="10"/>
  <c r="H111" i="10"/>
  <c r="H107" i="10"/>
  <c r="H103" i="10"/>
  <c r="H99" i="10"/>
  <c r="H94" i="10"/>
  <c r="H91" i="10"/>
  <c r="H87" i="10"/>
  <c r="H83" i="10"/>
  <c r="H78" i="10"/>
  <c r="H74" i="10"/>
  <c r="H82" i="10"/>
  <c r="H65" i="10"/>
  <c r="H62" i="10"/>
  <c r="H69" i="10"/>
  <c r="H52" i="10"/>
  <c r="H49" i="10"/>
  <c r="H43" i="10"/>
  <c r="H34" i="10"/>
  <c r="H37" i="10"/>
  <c r="H20" i="10"/>
  <c r="H26" i="10"/>
  <c r="H19" i="10"/>
  <c r="H16" i="10"/>
  <c r="H10" i="10"/>
  <c r="H12" i="10"/>
  <c r="H119" i="10"/>
  <c r="H120" i="10"/>
  <c r="H112" i="10"/>
  <c r="H108" i="10"/>
  <c r="H104" i="10"/>
  <c r="H100" i="10"/>
  <c r="H96" i="10"/>
  <c r="H88" i="10"/>
  <c r="H84" i="10"/>
  <c r="H79" i="10"/>
  <c r="H75" i="10"/>
  <c r="H72" i="10"/>
  <c r="H66" i="10"/>
  <c r="H53" i="10"/>
  <c r="H59" i="10"/>
  <c r="H58" i="10"/>
  <c r="H51" i="10"/>
  <c r="H47" i="10"/>
  <c r="H44" i="10"/>
  <c r="H41" i="10"/>
  <c r="H38" i="10"/>
  <c r="H30" i="10"/>
  <c r="H27" i="10"/>
  <c r="H23" i="10"/>
  <c r="H126" i="10"/>
  <c r="H13" i="10"/>
  <c r="H9" i="10"/>
  <c r="H121" i="10"/>
  <c r="H113" i="10"/>
  <c r="H109" i="10"/>
  <c r="H105" i="10"/>
  <c r="H101" i="10"/>
  <c r="H97" i="10"/>
  <c r="H92" i="10"/>
  <c r="H89" i="10"/>
  <c r="H85" i="10"/>
  <c r="H80" i="10"/>
  <c r="H76" i="10"/>
  <c r="H71" i="10"/>
  <c r="H70" i="10" s="1"/>
  <c r="H67" i="10"/>
  <c r="H63" i="10"/>
  <c r="H60" i="10"/>
  <c r="H55" i="10"/>
  <c r="H54" i="10"/>
  <c r="H48" i="10"/>
  <c r="H45" i="10"/>
  <c r="H33" i="10"/>
  <c r="H39" i="10"/>
  <c r="H35" i="10"/>
  <c r="H28" i="10"/>
  <c r="H24" i="10"/>
  <c r="H18" i="10"/>
  <c r="H14" i="10"/>
  <c r="H8" i="10"/>
  <c r="H6" i="10"/>
  <c r="G131" i="10"/>
  <c r="J125" i="10" s="1"/>
  <c r="Y125" i="10" s="1"/>
  <c r="O132" i="10"/>
  <c r="K132" i="10"/>
  <c r="D131" i="10"/>
  <c r="H7" i="10" l="1"/>
  <c r="P115" i="10"/>
  <c r="P125" i="10"/>
  <c r="J116" i="10"/>
  <c r="Y116" i="10" s="1"/>
  <c r="J115" i="10"/>
  <c r="Y115" i="10" s="1"/>
  <c r="T8" i="10"/>
  <c r="T115" i="10"/>
  <c r="J68" i="10"/>
  <c r="Y68" i="10" s="1"/>
  <c r="J5" i="10"/>
  <c r="Y5" i="10" s="1"/>
  <c r="H50" i="10"/>
  <c r="H117" i="10"/>
  <c r="H31" i="10"/>
  <c r="L95" i="10"/>
  <c r="L68" i="10"/>
  <c r="T95" i="10"/>
  <c r="T68" i="10"/>
  <c r="P95" i="10"/>
  <c r="P68" i="10"/>
  <c r="J108" i="10"/>
  <c r="Y108" i="10" s="1"/>
  <c r="J95" i="10"/>
  <c r="Y95" i="10" s="1"/>
  <c r="H22" i="10"/>
  <c r="H17" i="10" s="1"/>
  <c r="H95" i="10"/>
  <c r="H86" i="10" s="1"/>
  <c r="S131" i="10"/>
  <c r="V125" i="10" s="1"/>
  <c r="AB125" i="10" s="1"/>
  <c r="T56" i="10"/>
  <c r="T22" i="10"/>
  <c r="T9" i="10"/>
  <c r="T13" i="10"/>
  <c r="T126" i="10"/>
  <c r="T23" i="10"/>
  <c r="T27" i="10"/>
  <c r="T30" i="10"/>
  <c r="T38" i="10"/>
  <c r="T41" i="10"/>
  <c r="T44" i="10"/>
  <c r="T47" i="10"/>
  <c r="T51" i="10"/>
  <c r="T58" i="10"/>
  <c r="T60" i="10"/>
  <c r="T63" i="10"/>
  <c r="T67" i="10"/>
  <c r="T71" i="10"/>
  <c r="T76" i="10"/>
  <c r="T80" i="10"/>
  <c r="T85" i="10"/>
  <c r="T89" i="10"/>
  <c r="T92" i="10"/>
  <c r="T97" i="10"/>
  <c r="T101" i="10"/>
  <c r="T105" i="10"/>
  <c r="T109" i="10"/>
  <c r="T113" i="10"/>
  <c r="T121" i="10"/>
  <c r="T12" i="10"/>
  <c r="T10" i="10"/>
  <c r="T16" i="10"/>
  <c r="T19" i="10"/>
  <c r="T26" i="10"/>
  <c r="T20" i="10"/>
  <c r="T37" i="10"/>
  <c r="T34" i="10"/>
  <c r="T43" i="10"/>
  <c r="T49" i="10"/>
  <c r="T52" i="10"/>
  <c r="T59" i="10"/>
  <c r="T53" i="10"/>
  <c r="T66" i="10"/>
  <c r="T72" i="10"/>
  <c r="T75" i="10"/>
  <c r="T79" i="10"/>
  <c r="T84" i="10"/>
  <c r="T88" i="10"/>
  <c r="T96" i="10"/>
  <c r="T100" i="10"/>
  <c r="T104" i="10"/>
  <c r="T108" i="10"/>
  <c r="T112" i="10"/>
  <c r="T120" i="10"/>
  <c r="T119" i="10"/>
  <c r="T11" i="10"/>
  <c r="T15" i="10"/>
  <c r="T21" i="10"/>
  <c r="T25" i="10"/>
  <c r="T29" i="10"/>
  <c r="T32" i="10"/>
  <c r="T40" i="10"/>
  <c r="T42" i="10"/>
  <c r="T46" i="10"/>
  <c r="T36" i="10"/>
  <c r="T57" i="10"/>
  <c r="T69" i="10"/>
  <c r="T62" i="10"/>
  <c r="T65" i="10"/>
  <c r="T82" i="10"/>
  <c r="T74" i="10"/>
  <c r="T78" i="10"/>
  <c r="T83" i="10"/>
  <c r="T87" i="10"/>
  <c r="T91" i="10"/>
  <c r="T94" i="10"/>
  <c r="T99" i="10"/>
  <c r="T103" i="10"/>
  <c r="T107" i="10"/>
  <c r="T111" i="10"/>
  <c r="T118" i="10"/>
  <c r="T122" i="10"/>
  <c r="T124" i="10"/>
  <c r="T14" i="10"/>
  <c r="T18" i="10"/>
  <c r="T24" i="10"/>
  <c r="T28" i="10"/>
  <c r="T35" i="10"/>
  <c r="T39" i="10"/>
  <c r="T33" i="10"/>
  <c r="T45" i="10"/>
  <c r="T48" i="10"/>
  <c r="T54" i="10"/>
  <c r="T55" i="10"/>
  <c r="T61" i="10"/>
  <c r="T64" i="10"/>
  <c r="T73" i="10"/>
  <c r="T77" i="10"/>
  <c r="T81" i="10"/>
  <c r="T90" i="10"/>
  <c r="T93" i="10"/>
  <c r="T98" i="10"/>
  <c r="T102" i="10"/>
  <c r="T106" i="10"/>
  <c r="T110" i="10"/>
  <c r="T114" i="10"/>
  <c r="T123" i="10"/>
  <c r="T6" i="10"/>
  <c r="T5" i="10" s="1"/>
  <c r="O131" i="10"/>
  <c r="P22" i="10"/>
  <c r="P8" i="10"/>
  <c r="P14" i="10"/>
  <c r="P18" i="10"/>
  <c r="P24" i="10"/>
  <c r="P28" i="10"/>
  <c r="P35" i="10"/>
  <c r="P39" i="10"/>
  <c r="P33" i="10"/>
  <c r="P45" i="10"/>
  <c r="P48" i="10"/>
  <c r="P54" i="10"/>
  <c r="P55" i="10"/>
  <c r="P60" i="10"/>
  <c r="P63" i="10"/>
  <c r="P67" i="10"/>
  <c r="P71" i="10"/>
  <c r="P76" i="10"/>
  <c r="P80" i="10"/>
  <c r="P85" i="10"/>
  <c r="P89" i="10"/>
  <c r="P92" i="10"/>
  <c r="P97" i="10"/>
  <c r="P101" i="10"/>
  <c r="P105" i="10"/>
  <c r="P109" i="10"/>
  <c r="P113" i="10"/>
  <c r="P121" i="10"/>
  <c r="P9" i="10"/>
  <c r="P13" i="10"/>
  <c r="P126" i="10"/>
  <c r="P23" i="10"/>
  <c r="P27" i="10"/>
  <c r="P30" i="10"/>
  <c r="P38" i="10"/>
  <c r="P41" i="10"/>
  <c r="P44" i="10"/>
  <c r="P47" i="10"/>
  <c r="P51" i="10"/>
  <c r="P58" i="10"/>
  <c r="P59" i="10"/>
  <c r="P53" i="10"/>
  <c r="P66" i="10"/>
  <c r="P72" i="10"/>
  <c r="P75" i="10"/>
  <c r="P79" i="10"/>
  <c r="P84" i="10"/>
  <c r="P88" i="10"/>
  <c r="P96" i="10"/>
  <c r="P100" i="10"/>
  <c r="P104" i="10"/>
  <c r="P108" i="10"/>
  <c r="P112" i="10"/>
  <c r="P120" i="10"/>
  <c r="P119" i="10"/>
  <c r="P12" i="10"/>
  <c r="P10" i="10"/>
  <c r="P16" i="10"/>
  <c r="P19" i="10"/>
  <c r="P26" i="10"/>
  <c r="P20" i="10"/>
  <c r="P37" i="10"/>
  <c r="P34" i="10"/>
  <c r="P43" i="10"/>
  <c r="P49" i="10"/>
  <c r="P52" i="10"/>
  <c r="P69" i="10"/>
  <c r="P62" i="10"/>
  <c r="P65" i="10"/>
  <c r="P82" i="10"/>
  <c r="P74" i="10"/>
  <c r="P78" i="10"/>
  <c r="P83" i="10"/>
  <c r="P87" i="10"/>
  <c r="P91" i="10"/>
  <c r="P94" i="10"/>
  <c r="P99" i="10"/>
  <c r="P103" i="10"/>
  <c r="P107" i="10"/>
  <c r="P111" i="10"/>
  <c r="P118" i="10"/>
  <c r="P122" i="10"/>
  <c r="P124" i="10"/>
  <c r="P11" i="10"/>
  <c r="P15" i="10"/>
  <c r="P21" i="10"/>
  <c r="P25" i="10"/>
  <c r="P29" i="10"/>
  <c r="P32" i="10"/>
  <c r="P40" i="10"/>
  <c r="P42" i="10"/>
  <c r="P46" i="10"/>
  <c r="P36" i="10"/>
  <c r="P57" i="10"/>
  <c r="P56" i="10"/>
  <c r="P61" i="10"/>
  <c r="P64" i="10"/>
  <c r="P73" i="10"/>
  <c r="P77" i="10"/>
  <c r="P81" i="10"/>
  <c r="P90" i="10"/>
  <c r="P93" i="10"/>
  <c r="P98" i="10"/>
  <c r="P102" i="10"/>
  <c r="P106" i="10"/>
  <c r="P110" i="10"/>
  <c r="P114" i="10"/>
  <c r="P123" i="10"/>
  <c r="P6" i="10"/>
  <c r="P5" i="10" s="1"/>
  <c r="L57" i="10"/>
  <c r="L8" i="10"/>
  <c r="K131" i="10"/>
  <c r="L22" i="10"/>
  <c r="L11" i="10"/>
  <c r="L15" i="10"/>
  <c r="L21" i="10"/>
  <c r="L25" i="10"/>
  <c r="L29" i="10"/>
  <c r="L32" i="10"/>
  <c r="L40" i="10"/>
  <c r="L42" i="10"/>
  <c r="L46" i="10"/>
  <c r="L36" i="10"/>
  <c r="L56" i="10"/>
  <c r="L61" i="10"/>
  <c r="L64" i="10"/>
  <c r="L73" i="10"/>
  <c r="L77" i="10"/>
  <c r="L81" i="10"/>
  <c r="L90" i="10"/>
  <c r="L93" i="10"/>
  <c r="L98" i="10"/>
  <c r="L102" i="10"/>
  <c r="L106" i="10"/>
  <c r="L110" i="10"/>
  <c r="L114" i="10"/>
  <c r="L123" i="10"/>
  <c r="L14" i="10"/>
  <c r="L18" i="10"/>
  <c r="L24" i="10"/>
  <c r="L28" i="10"/>
  <c r="L35" i="10"/>
  <c r="L39" i="10"/>
  <c r="L33" i="10"/>
  <c r="L45" i="10"/>
  <c r="L48" i="10"/>
  <c r="L54" i="10"/>
  <c r="L55" i="10"/>
  <c r="L60" i="10"/>
  <c r="L63" i="10"/>
  <c r="L67" i="10"/>
  <c r="L71" i="10"/>
  <c r="L76" i="10"/>
  <c r="L80" i="10"/>
  <c r="L85" i="10"/>
  <c r="L89" i="10"/>
  <c r="L92" i="10"/>
  <c r="L97" i="10"/>
  <c r="L101" i="10"/>
  <c r="L105" i="10"/>
  <c r="L109" i="10"/>
  <c r="L113" i="10"/>
  <c r="L121" i="10"/>
  <c r="L9" i="10"/>
  <c r="L13" i="10"/>
  <c r="L126" i="10"/>
  <c r="L23" i="10"/>
  <c r="L27" i="10"/>
  <c r="L30" i="10"/>
  <c r="L38" i="10"/>
  <c r="L41" i="10"/>
  <c r="L44" i="10"/>
  <c r="L47" i="10"/>
  <c r="L51" i="10"/>
  <c r="L58" i="10"/>
  <c r="L59" i="10"/>
  <c r="L53" i="10"/>
  <c r="L66" i="10"/>
  <c r="L72" i="10"/>
  <c r="L75" i="10"/>
  <c r="L79" i="10"/>
  <c r="L84" i="10"/>
  <c r="L88" i="10"/>
  <c r="L96" i="10"/>
  <c r="L100" i="10"/>
  <c r="L104" i="10"/>
  <c r="L108" i="10"/>
  <c r="L112" i="10"/>
  <c r="L120" i="10"/>
  <c r="L119" i="10"/>
  <c r="L12" i="10"/>
  <c r="L10" i="10"/>
  <c r="L16" i="10"/>
  <c r="L19" i="10"/>
  <c r="L26" i="10"/>
  <c r="L20" i="10"/>
  <c r="L37" i="10"/>
  <c r="L34" i="10"/>
  <c r="L43" i="10"/>
  <c r="L49" i="10"/>
  <c r="L52" i="10"/>
  <c r="L69" i="10"/>
  <c r="L62" i="10"/>
  <c r="L65" i="10"/>
  <c r="L82" i="10"/>
  <c r="L74" i="10"/>
  <c r="L78" i="10"/>
  <c r="L83" i="10"/>
  <c r="L87" i="10"/>
  <c r="L91" i="10"/>
  <c r="L94" i="10"/>
  <c r="L99" i="10"/>
  <c r="L103" i="10"/>
  <c r="L107" i="10"/>
  <c r="L111" i="10"/>
  <c r="L118" i="10"/>
  <c r="L122" i="10"/>
  <c r="L124" i="10"/>
  <c r="L6" i="10"/>
  <c r="L5" i="10" s="1"/>
  <c r="J48" i="10"/>
  <c r="Y48" i="10" s="1"/>
  <c r="J32" i="10"/>
  <c r="Y32" i="10" s="1"/>
  <c r="J103" i="10"/>
  <c r="Y103" i="10" s="1"/>
  <c r="J79" i="10"/>
  <c r="Y79" i="10" s="1"/>
  <c r="J19" i="10"/>
  <c r="Y19" i="10" s="1"/>
  <c r="J78" i="10"/>
  <c r="Y78" i="10" s="1"/>
  <c r="J58" i="10"/>
  <c r="Y58" i="10" s="1"/>
  <c r="J31" i="10"/>
  <c r="Y31" i="10" s="1"/>
  <c r="J117" i="10"/>
  <c r="Y117" i="10" s="1"/>
  <c r="J86" i="10"/>
  <c r="Y86" i="10" s="1"/>
  <c r="J8" i="10"/>
  <c r="Y8" i="10" s="1"/>
  <c r="J35" i="10"/>
  <c r="Y35" i="10" s="1"/>
  <c r="J63" i="10"/>
  <c r="Y63" i="10" s="1"/>
  <c r="J91" i="10"/>
  <c r="Y91" i="10" s="1"/>
  <c r="J122" i="10"/>
  <c r="Y122" i="10" s="1"/>
  <c r="J15" i="10"/>
  <c r="Y15" i="10" s="1"/>
  <c r="J36" i="10"/>
  <c r="Y36" i="10" s="1"/>
  <c r="J53" i="10"/>
  <c r="Y53" i="10" s="1"/>
  <c r="J96" i="10"/>
  <c r="Y96" i="10" s="1"/>
  <c r="J119" i="10"/>
  <c r="Y119" i="10" s="1"/>
  <c r="J17" i="10"/>
  <c r="Y17" i="10" s="1"/>
  <c r="J26" i="10"/>
  <c r="Y26" i="10" s="1"/>
  <c r="J33" i="10"/>
  <c r="Y33" i="10" s="1"/>
  <c r="J55" i="10"/>
  <c r="Y55" i="10" s="1"/>
  <c r="J82" i="10"/>
  <c r="Y82" i="10" s="1"/>
  <c r="J87" i="10"/>
  <c r="Y87" i="10" s="1"/>
  <c r="J94" i="10"/>
  <c r="Y94" i="10" s="1"/>
  <c r="J111" i="10"/>
  <c r="Y111" i="10" s="1"/>
  <c r="J11" i="10"/>
  <c r="Y11" i="10" s="1"/>
  <c r="J25" i="10"/>
  <c r="Y25" i="10" s="1"/>
  <c r="J42" i="10"/>
  <c r="Y42" i="10" s="1"/>
  <c r="J51" i="10"/>
  <c r="Y51" i="10" s="1"/>
  <c r="J59" i="10"/>
  <c r="Y59" i="10" s="1"/>
  <c r="J72" i="10"/>
  <c r="Y72" i="10" s="1"/>
  <c r="J88" i="10"/>
  <c r="Y88" i="10" s="1"/>
  <c r="J104" i="10"/>
  <c r="Y104" i="10" s="1"/>
  <c r="J112" i="10"/>
  <c r="Y112" i="10" s="1"/>
  <c r="J22" i="10"/>
  <c r="Y22" i="10" s="1"/>
  <c r="J7" i="10"/>
  <c r="Y7" i="10" s="1"/>
  <c r="J14" i="10"/>
  <c r="Y14" i="10" s="1"/>
  <c r="J20" i="10"/>
  <c r="Y20" i="10" s="1"/>
  <c r="J39" i="10"/>
  <c r="Y39" i="10" s="1"/>
  <c r="J45" i="10"/>
  <c r="Y45" i="10" s="1"/>
  <c r="J54" i="10"/>
  <c r="Y54" i="10" s="1"/>
  <c r="J60" i="10"/>
  <c r="Y60" i="10" s="1"/>
  <c r="J67" i="10"/>
  <c r="Y67" i="10" s="1"/>
  <c r="J74" i="10"/>
  <c r="Y74" i="10" s="1"/>
  <c r="J83" i="10"/>
  <c r="Y83" i="10" s="1"/>
  <c r="J99" i="10"/>
  <c r="Y99" i="10" s="1"/>
  <c r="J107" i="10"/>
  <c r="Y107" i="10" s="1"/>
  <c r="J118" i="10"/>
  <c r="Y118" i="10" s="1"/>
  <c r="J124" i="10"/>
  <c r="Y124" i="10" s="1"/>
  <c r="J21" i="10"/>
  <c r="Y21" i="10" s="1"/>
  <c r="J29" i="10"/>
  <c r="Y29" i="10" s="1"/>
  <c r="J40" i="10"/>
  <c r="Y40" i="10" s="1"/>
  <c r="J46" i="10"/>
  <c r="Y46" i="10" s="1"/>
  <c r="J66" i="10"/>
  <c r="Y66" i="10" s="1"/>
  <c r="J75" i="10"/>
  <c r="Y75" i="10" s="1"/>
  <c r="J84" i="10"/>
  <c r="Y84" i="10" s="1"/>
  <c r="J100" i="10"/>
  <c r="Y100" i="10" s="1"/>
  <c r="J120" i="10"/>
  <c r="Y120" i="10" s="1"/>
  <c r="J6" i="10"/>
  <c r="Y6" i="10" s="1"/>
  <c r="J10" i="10"/>
  <c r="Y10" i="10" s="1"/>
  <c r="J24" i="10"/>
  <c r="Y24" i="10" s="1"/>
  <c r="J34" i="10"/>
  <c r="Y34" i="10" s="1"/>
  <c r="J52" i="10"/>
  <c r="Y52" i="10" s="1"/>
  <c r="J62" i="10"/>
  <c r="Y62" i="10" s="1"/>
  <c r="J76" i="10"/>
  <c r="Y76" i="10" s="1"/>
  <c r="J85" i="10"/>
  <c r="Y85" i="10" s="1"/>
  <c r="J92" i="10"/>
  <c r="Y92" i="10" s="1"/>
  <c r="J101" i="10"/>
  <c r="Y101" i="10" s="1"/>
  <c r="J109" i="10"/>
  <c r="Y109" i="10" s="1"/>
  <c r="J121" i="10"/>
  <c r="Y121" i="10" s="1"/>
  <c r="J13" i="10"/>
  <c r="Y13" i="10" s="1"/>
  <c r="J23" i="10"/>
  <c r="Y23" i="10" s="1"/>
  <c r="J30" i="10"/>
  <c r="Y30" i="10" s="1"/>
  <c r="J41" i="10"/>
  <c r="Y41" i="10" s="1"/>
  <c r="J47" i="10"/>
  <c r="Y47" i="10" s="1"/>
  <c r="J57" i="10"/>
  <c r="Y57" i="10" s="1"/>
  <c r="J61" i="10"/>
  <c r="Y61" i="10" s="1"/>
  <c r="J77" i="10"/>
  <c r="Y77" i="10" s="1"/>
  <c r="J93" i="10"/>
  <c r="Y93" i="10" s="1"/>
  <c r="J102" i="10"/>
  <c r="Y102" i="10" s="1"/>
  <c r="J110" i="10"/>
  <c r="Y110" i="10" s="1"/>
  <c r="J12" i="10"/>
  <c r="Y12" i="10" s="1"/>
  <c r="J16" i="10"/>
  <c r="Y16" i="10" s="1"/>
  <c r="J18" i="10"/>
  <c r="Y18" i="10" s="1"/>
  <c r="J28" i="10"/>
  <c r="Y28" i="10" s="1"/>
  <c r="J37" i="10"/>
  <c r="Y37" i="10" s="1"/>
  <c r="J43" i="10"/>
  <c r="Y43" i="10" s="1"/>
  <c r="J49" i="10"/>
  <c r="Y49" i="10" s="1"/>
  <c r="J69" i="10"/>
  <c r="Y69" i="10" s="1"/>
  <c r="J65" i="10"/>
  <c r="Y65" i="10" s="1"/>
  <c r="J71" i="10"/>
  <c r="Y71" i="10" s="1"/>
  <c r="J80" i="10"/>
  <c r="Y80" i="10" s="1"/>
  <c r="J89" i="10"/>
  <c r="Y89" i="10" s="1"/>
  <c r="J97" i="10"/>
  <c r="Y97" i="10" s="1"/>
  <c r="J105" i="10"/>
  <c r="Y105" i="10" s="1"/>
  <c r="J113" i="10"/>
  <c r="Y113" i="10" s="1"/>
  <c r="J9" i="10"/>
  <c r="Y9" i="10" s="1"/>
  <c r="J126" i="10"/>
  <c r="Y126" i="10" s="1"/>
  <c r="J27" i="10"/>
  <c r="Y27" i="10" s="1"/>
  <c r="J38" i="10"/>
  <c r="Y38" i="10" s="1"/>
  <c r="J44" i="10"/>
  <c r="Y44" i="10" s="1"/>
  <c r="J56" i="10"/>
  <c r="Y56" i="10" s="1"/>
  <c r="J64" i="10"/>
  <c r="Y64" i="10" s="1"/>
  <c r="J73" i="10"/>
  <c r="Y73" i="10" s="1"/>
  <c r="J81" i="10"/>
  <c r="Y81" i="10" s="1"/>
  <c r="J90" i="10"/>
  <c r="Y90" i="10" s="1"/>
  <c r="J98" i="10"/>
  <c r="Y98" i="10" s="1"/>
  <c r="J106" i="10"/>
  <c r="Y106" i="10" s="1"/>
  <c r="J114" i="10"/>
  <c r="Y114" i="10" s="1"/>
  <c r="J123" i="10"/>
  <c r="Y123" i="10" s="1"/>
  <c r="J70" i="10"/>
  <c r="Y70" i="10" s="1"/>
  <c r="J50" i="10"/>
  <c r="Y50" i="10" s="1"/>
  <c r="N111" i="10"/>
  <c r="Z111" i="10" s="1"/>
  <c r="N27" i="10"/>
  <c r="Z27" i="10" s="1"/>
  <c r="R25" i="10"/>
  <c r="AA25" i="10" s="1"/>
  <c r="R58" i="10"/>
  <c r="AA58" i="10" s="1"/>
  <c r="R88" i="10"/>
  <c r="AA88" i="10" s="1"/>
  <c r="R119" i="10"/>
  <c r="AA119" i="10" s="1"/>
  <c r="R34" i="10"/>
  <c r="AA34" i="10" s="1"/>
  <c r="R71" i="10"/>
  <c r="AA71" i="10" s="1"/>
  <c r="R105" i="10"/>
  <c r="AA105" i="10" s="1"/>
  <c r="R23" i="10"/>
  <c r="AA23" i="10" s="1"/>
  <c r="R56" i="10"/>
  <c r="AA56" i="10" s="1"/>
  <c r="R90" i="10"/>
  <c r="AA90" i="10" s="1"/>
  <c r="R123" i="10"/>
  <c r="AA123" i="10" s="1"/>
  <c r="R33" i="10"/>
  <c r="AA33" i="10" s="1"/>
  <c r="R82" i="10"/>
  <c r="AA82" i="10" s="1"/>
  <c r="R103" i="10"/>
  <c r="AA103" i="10" s="1"/>
  <c r="V56" i="10"/>
  <c r="AB56" i="10" s="1"/>
  <c r="V21" i="10"/>
  <c r="AB21" i="10" s="1"/>
  <c r="V40" i="10"/>
  <c r="AB40" i="10" s="1"/>
  <c r="V58" i="10"/>
  <c r="AB58" i="10" s="1"/>
  <c r="V82" i="10"/>
  <c r="AB82" i="10" s="1"/>
  <c r="V87" i="10"/>
  <c r="AB87" i="10" s="1"/>
  <c r="V103" i="10"/>
  <c r="AB103" i="10" s="1"/>
  <c r="V122" i="10"/>
  <c r="AB122" i="10" s="1"/>
  <c r="V19" i="10"/>
  <c r="AB19" i="10" s="1"/>
  <c r="V33" i="10"/>
  <c r="AB33" i="10" s="1"/>
  <c r="V55" i="10"/>
  <c r="AB55" i="10" s="1"/>
  <c r="V73" i="10"/>
  <c r="AB73" i="10" s="1"/>
  <c r="V90" i="10"/>
  <c r="AB90" i="10" s="1"/>
  <c r="V106" i="10"/>
  <c r="AB106" i="10" s="1"/>
  <c r="V123" i="10"/>
  <c r="AB123" i="10" s="1"/>
  <c r="V23" i="10"/>
  <c r="AB23" i="10" s="1"/>
  <c r="V41" i="10"/>
  <c r="AB41" i="10" s="1"/>
  <c r="V57" i="10"/>
  <c r="AB57" i="10" s="1"/>
  <c r="V71" i="10"/>
  <c r="AB71" i="10" s="1"/>
  <c r="V89" i="10"/>
  <c r="AB89" i="10" s="1"/>
  <c r="V105" i="10"/>
  <c r="AB105" i="10" s="1"/>
  <c r="V18" i="10"/>
  <c r="AB18" i="10" s="1"/>
  <c r="V37" i="10"/>
  <c r="AB37" i="10" s="1"/>
  <c r="V49" i="10"/>
  <c r="AB49" i="10" s="1"/>
  <c r="V53" i="10"/>
  <c r="AB53" i="10" s="1"/>
  <c r="V72" i="10"/>
  <c r="AB72" i="10" s="1"/>
  <c r="V79" i="10"/>
  <c r="AB79" i="10" s="1"/>
  <c r="V88" i="10"/>
  <c r="AB88" i="10" s="1"/>
  <c r="V96" i="10"/>
  <c r="AB96" i="10" s="1"/>
  <c r="V104" i="10"/>
  <c r="AB104" i="10" s="1"/>
  <c r="V112" i="10"/>
  <c r="AB112" i="10" s="1"/>
  <c r="V119" i="10"/>
  <c r="AB119" i="10" s="1"/>
  <c r="R6" i="10"/>
  <c r="AA6" i="10" s="1"/>
  <c r="V31" i="10"/>
  <c r="AB31" i="10" s="1"/>
  <c r="N115" i="10" l="1"/>
  <c r="Z115" i="10" s="1"/>
  <c r="N125" i="10"/>
  <c r="Z125" i="10" s="1"/>
  <c r="R115" i="10"/>
  <c r="AA115" i="10" s="1"/>
  <c r="R125" i="10"/>
  <c r="AA125" i="10" s="1"/>
  <c r="V116" i="10"/>
  <c r="AB116" i="10" s="1"/>
  <c r="V115" i="10"/>
  <c r="AB115" i="10" s="1"/>
  <c r="N5" i="10"/>
  <c r="Z5" i="10" s="1"/>
  <c r="N6" i="10"/>
  <c r="Z6" i="10" s="1"/>
  <c r="N7" i="10"/>
  <c r="Z7" i="10" s="1"/>
  <c r="H5" i="10"/>
  <c r="T86" i="10"/>
  <c r="P86" i="10"/>
  <c r="L86" i="10"/>
  <c r="N68" i="10"/>
  <c r="Z68" i="10" s="1"/>
  <c r="N116" i="10"/>
  <c r="Z116" i="10" s="1"/>
  <c r="R5" i="10"/>
  <c r="AA5" i="10" s="1"/>
  <c r="R116" i="10"/>
  <c r="AA116" i="10" s="1"/>
  <c r="L7" i="10"/>
  <c r="P7" i="10"/>
  <c r="V68" i="10"/>
  <c r="AB68" i="10" s="1"/>
  <c r="V5" i="10"/>
  <c r="AB5" i="10" s="1"/>
  <c r="T7" i="10"/>
  <c r="H127" i="10"/>
  <c r="I125" i="10" s="1"/>
  <c r="L117" i="10"/>
  <c r="L50" i="10"/>
  <c r="L70" i="10"/>
  <c r="L17" i="10"/>
  <c r="L31" i="10"/>
  <c r="P31" i="10"/>
  <c r="P117" i="10"/>
  <c r="P50" i="10"/>
  <c r="P70" i="10"/>
  <c r="P17" i="10"/>
  <c r="T17" i="10"/>
  <c r="T117" i="10"/>
  <c r="T31" i="10"/>
  <c r="T70" i="10"/>
  <c r="T50" i="10"/>
  <c r="I95" i="10"/>
  <c r="I68" i="10"/>
  <c r="R95" i="10"/>
  <c r="AA95" i="10" s="1"/>
  <c r="R68" i="10"/>
  <c r="AA68" i="10" s="1"/>
  <c r="N12" i="10"/>
  <c r="Z12" i="10" s="1"/>
  <c r="N95" i="10"/>
  <c r="Z95" i="10" s="1"/>
  <c r="V11" i="10"/>
  <c r="AB11" i="10" s="1"/>
  <c r="V95" i="10"/>
  <c r="AB95" i="10" s="1"/>
  <c r="R22" i="10"/>
  <c r="AA22" i="10" s="1"/>
  <c r="R117" i="10"/>
  <c r="AA117" i="10" s="1"/>
  <c r="R50" i="10"/>
  <c r="AA50" i="10" s="1"/>
  <c r="V7" i="10"/>
  <c r="AB7" i="10" s="1"/>
  <c r="V6" i="10"/>
  <c r="AB6" i="10" s="1"/>
  <c r="V120" i="10"/>
  <c r="AB120" i="10" s="1"/>
  <c r="V108" i="10"/>
  <c r="AB108" i="10" s="1"/>
  <c r="V100" i="10"/>
  <c r="AB100" i="10" s="1"/>
  <c r="V84" i="10"/>
  <c r="AB84" i="10" s="1"/>
  <c r="V75" i="10"/>
  <c r="AB75" i="10" s="1"/>
  <c r="V66" i="10"/>
  <c r="AB66" i="10" s="1"/>
  <c r="V59" i="10"/>
  <c r="AB59" i="10" s="1"/>
  <c r="V43" i="10"/>
  <c r="AB43" i="10" s="1"/>
  <c r="V28" i="10"/>
  <c r="AB28" i="10" s="1"/>
  <c r="V10" i="10"/>
  <c r="AB10" i="10" s="1"/>
  <c r="V113" i="10"/>
  <c r="AB113" i="10" s="1"/>
  <c r="V97" i="10"/>
  <c r="AB97" i="10" s="1"/>
  <c r="V80" i="10"/>
  <c r="AB80" i="10" s="1"/>
  <c r="V62" i="10"/>
  <c r="AB62" i="10" s="1"/>
  <c r="V47" i="10"/>
  <c r="AB47" i="10" s="1"/>
  <c r="V30" i="10"/>
  <c r="AB30" i="10" s="1"/>
  <c r="V13" i="10"/>
  <c r="AB13" i="10" s="1"/>
  <c r="V114" i="10"/>
  <c r="AB114" i="10" s="1"/>
  <c r="V98" i="10"/>
  <c r="AB98" i="10" s="1"/>
  <c r="V81" i="10"/>
  <c r="AB81" i="10" s="1"/>
  <c r="V64" i="10"/>
  <c r="AB64" i="10" s="1"/>
  <c r="V48" i="10"/>
  <c r="AB48" i="10" s="1"/>
  <c r="V20" i="10"/>
  <c r="AB20" i="10" s="1"/>
  <c r="V8" i="10"/>
  <c r="AB8" i="10" s="1"/>
  <c r="V111" i="10"/>
  <c r="AB111" i="10" s="1"/>
  <c r="V94" i="10"/>
  <c r="AB94" i="10" s="1"/>
  <c r="V78" i="10"/>
  <c r="AB78" i="10" s="1"/>
  <c r="V63" i="10"/>
  <c r="AB63" i="10" s="1"/>
  <c r="V46" i="10"/>
  <c r="AB46" i="10" s="1"/>
  <c r="V29" i="10"/>
  <c r="AB29" i="10" s="1"/>
  <c r="R17" i="10"/>
  <c r="AA17" i="10" s="1"/>
  <c r="R87" i="10"/>
  <c r="AA87" i="10" s="1"/>
  <c r="R55" i="10"/>
  <c r="AA55" i="10" s="1"/>
  <c r="R26" i="10"/>
  <c r="AA26" i="10" s="1"/>
  <c r="R106" i="10"/>
  <c r="AA106" i="10" s="1"/>
  <c r="R73" i="10"/>
  <c r="AA73" i="10" s="1"/>
  <c r="R41" i="10"/>
  <c r="AA41" i="10" s="1"/>
  <c r="R124" i="10"/>
  <c r="AA124" i="10" s="1"/>
  <c r="R89" i="10"/>
  <c r="AA89" i="10" s="1"/>
  <c r="R52" i="10"/>
  <c r="AA52" i="10" s="1"/>
  <c r="R18" i="10"/>
  <c r="AA18" i="10" s="1"/>
  <c r="R104" i="10"/>
  <c r="AA104" i="10" s="1"/>
  <c r="R72" i="10"/>
  <c r="AA72" i="10" s="1"/>
  <c r="R42" i="10"/>
  <c r="AA42" i="10" s="1"/>
  <c r="N117" i="10"/>
  <c r="Z117" i="10" s="1"/>
  <c r="N48" i="10"/>
  <c r="Z48" i="10" s="1"/>
  <c r="N59" i="10"/>
  <c r="Z59" i="10" s="1"/>
  <c r="N76" i="10"/>
  <c r="Z76" i="10" s="1"/>
  <c r="N93" i="10"/>
  <c r="Z93" i="10" s="1"/>
  <c r="R86" i="10"/>
  <c r="AA86" i="10" s="1"/>
  <c r="R15" i="10"/>
  <c r="AA15" i="10" s="1"/>
  <c r="R32" i="10"/>
  <c r="AA32" i="10" s="1"/>
  <c r="R36" i="10"/>
  <c r="AA36" i="10" s="1"/>
  <c r="R53" i="10"/>
  <c r="AA53" i="10" s="1"/>
  <c r="R79" i="10"/>
  <c r="AA79" i="10" s="1"/>
  <c r="R96" i="10"/>
  <c r="AA96" i="10" s="1"/>
  <c r="R112" i="10"/>
  <c r="AA112" i="10" s="1"/>
  <c r="R10" i="10"/>
  <c r="AA10" i="10" s="1"/>
  <c r="R28" i="10"/>
  <c r="AA28" i="10" s="1"/>
  <c r="R62" i="10"/>
  <c r="AA62" i="10" s="1"/>
  <c r="R80" i="10"/>
  <c r="AA80" i="10" s="1"/>
  <c r="R97" i="10"/>
  <c r="AA97" i="10" s="1"/>
  <c r="R113" i="10"/>
  <c r="AA113" i="10" s="1"/>
  <c r="R13" i="10"/>
  <c r="AA13" i="10" s="1"/>
  <c r="R30" i="10"/>
  <c r="AA30" i="10" s="1"/>
  <c r="R47" i="10"/>
  <c r="AA47" i="10" s="1"/>
  <c r="R64" i="10"/>
  <c r="AA64" i="10" s="1"/>
  <c r="R81" i="10"/>
  <c r="AA81" i="10" s="1"/>
  <c r="R98" i="10"/>
  <c r="AA98" i="10" s="1"/>
  <c r="R114" i="10"/>
  <c r="AA114" i="10" s="1"/>
  <c r="R14" i="10"/>
  <c r="AA14" i="10" s="1"/>
  <c r="R35" i="10"/>
  <c r="AA35" i="10" s="1"/>
  <c r="R48" i="10"/>
  <c r="AA48" i="10" s="1"/>
  <c r="R63" i="10"/>
  <c r="AA63" i="10" s="1"/>
  <c r="R78" i="10"/>
  <c r="AA78" i="10" s="1"/>
  <c r="R94" i="10"/>
  <c r="AA94" i="10" s="1"/>
  <c r="R111" i="10"/>
  <c r="AA111" i="10" s="1"/>
  <c r="V70" i="10"/>
  <c r="AB70" i="10" s="1"/>
  <c r="V50" i="10"/>
  <c r="AB50" i="10" s="1"/>
  <c r="V86" i="10"/>
  <c r="AB86" i="10" s="1"/>
  <c r="V17" i="10"/>
  <c r="AB17" i="10" s="1"/>
  <c r="V117" i="10"/>
  <c r="AB117" i="10" s="1"/>
  <c r="V22" i="10"/>
  <c r="AB22" i="10" s="1"/>
  <c r="V15" i="10"/>
  <c r="AB15" i="10" s="1"/>
  <c r="V25" i="10"/>
  <c r="AB25" i="10" s="1"/>
  <c r="V32" i="10"/>
  <c r="AB32" i="10" s="1"/>
  <c r="V42" i="10"/>
  <c r="AB42" i="10" s="1"/>
  <c r="V36" i="10"/>
  <c r="AB36" i="10" s="1"/>
  <c r="V60" i="10"/>
  <c r="AB60" i="10" s="1"/>
  <c r="V67" i="10"/>
  <c r="AB67" i="10" s="1"/>
  <c r="V74" i="10"/>
  <c r="AB74" i="10" s="1"/>
  <c r="V83" i="10"/>
  <c r="AB83" i="10" s="1"/>
  <c r="V91" i="10"/>
  <c r="AB91" i="10" s="1"/>
  <c r="V99" i="10"/>
  <c r="AB99" i="10" s="1"/>
  <c r="V107" i="10"/>
  <c r="AB107" i="10" s="1"/>
  <c r="V118" i="10"/>
  <c r="AB118" i="10" s="1"/>
  <c r="V124" i="10"/>
  <c r="AB124" i="10" s="1"/>
  <c r="V14" i="10"/>
  <c r="AB14" i="10" s="1"/>
  <c r="V26" i="10"/>
  <c r="AB26" i="10" s="1"/>
  <c r="V39" i="10"/>
  <c r="AB39" i="10" s="1"/>
  <c r="V45" i="10"/>
  <c r="AB45" i="10" s="1"/>
  <c r="V54" i="10"/>
  <c r="AB54" i="10" s="1"/>
  <c r="V61" i="10"/>
  <c r="AB61" i="10" s="1"/>
  <c r="V77" i="10"/>
  <c r="AB77" i="10" s="1"/>
  <c r="V93" i="10"/>
  <c r="AB93" i="10" s="1"/>
  <c r="V102" i="10"/>
  <c r="AB102" i="10" s="1"/>
  <c r="V110" i="10"/>
  <c r="AB110" i="10" s="1"/>
  <c r="V9" i="10"/>
  <c r="AB9" i="10" s="1"/>
  <c r="V126" i="10"/>
  <c r="AB126" i="10" s="1"/>
  <c r="V27" i="10"/>
  <c r="AB27" i="10" s="1"/>
  <c r="V38" i="10"/>
  <c r="AB38" i="10" s="1"/>
  <c r="V44" i="10"/>
  <c r="AB44" i="10" s="1"/>
  <c r="V51" i="10"/>
  <c r="AB51" i="10" s="1"/>
  <c r="V69" i="10"/>
  <c r="AB69" i="10" s="1"/>
  <c r="V65" i="10"/>
  <c r="AB65" i="10" s="1"/>
  <c r="V76" i="10"/>
  <c r="AB76" i="10" s="1"/>
  <c r="V85" i="10"/>
  <c r="AB85" i="10" s="1"/>
  <c r="V92" i="10"/>
  <c r="AB92" i="10" s="1"/>
  <c r="V101" i="10"/>
  <c r="AB101" i="10" s="1"/>
  <c r="V109" i="10"/>
  <c r="AB109" i="10" s="1"/>
  <c r="V121" i="10"/>
  <c r="AB121" i="10" s="1"/>
  <c r="V12" i="10"/>
  <c r="AB12" i="10" s="1"/>
  <c r="V16" i="10"/>
  <c r="AB16" i="10" s="1"/>
  <c r="V24" i="10"/>
  <c r="AB24" i="10" s="1"/>
  <c r="V35" i="10"/>
  <c r="AB35" i="10" s="1"/>
  <c r="V34" i="10"/>
  <c r="AB34" i="10" s="1"/>
  <c r="V52" i="10"/>
  <c r="AB52" i="10" s="1"/>
  <c r="T127" i="10"/>
  <c r="U125" i="10" s="1"/>
  <c r="R7" i="10"/>
  <c r="AA7" i="10" s="1"/>
  <c r="N70" i="10"/>
  <c r="Z70" i="10" s="1"/>
  <c r="R70" i="10"/>
  <c r="AA70" i="10" s="1"/>
  <c r="N17" i="10"/>
  <c r="Z17" i="10" s="1"/>
  <c r="N31" i="10"/>
  <c r="Z31" i="10" s="1"/>
  <c r="R31" i="10"/>
  <c r="AA31" i="10" s="1"/>
  <c r="R118" i="10"/>
  <c r="AA118" i="10" s="1"/>
  <c r="R107" i="10"/>
  <c r="AA107" i="10" s="1"/>
  <c r="R99" i="10"/>
  <c r="AA99" i="10" s="1"/>
  <c r="R91" i="10"/>
  <c r="AA91" i="10" s="1"/>
  <c r="R83" i="10"/>
  <c r="AA83" i="10" s="1"/>
  <c r="R74" i="10"/>
  <c r="AA74" i="10" s="1"/>
  <c r="R67" i="10"/>
  <c r="AA67" i="10" s="1"/>
  <c r="R60" i="10"/>
  <c r="AA60" i="10" s="1"/>
  <c r="R54" i="10"/>
  <c r="AA54" i="10" s="1"/>
  <c r="R45" i="10"/>
  <c r="AA45" i="10" s="1"/>
  <c r="R39" i="10"/>
  <c r="AA39" i="10" s="1"/>
  <c r="R20" i="10"/>
  <c r="AA20" i="10" s="1"/>
  <c r="R19" i="10"/>
  <c r="AA19" i="10" s="1"/>
  <c r="R8" i="10"/>
  <c r="AA8" i="10" s="1"/>
  <c r="R110" i="10"/>
  <c r="AA110" i="10" s="1"/>
  <c r="R102" i="10"/>
  <c r="AA102" i="10" s="1"/>
  <c r="R93" i="10"/>
  <c r="AA93" i="10" s="1"/>
  <c r="R77" i="10"/>
  <c r="AA77" i="10" s="1"/>
  <c r="R61" i="10"/>
  <c r="AA61" i="10" s="1"/>
  <c r="R57" i="10"/>
  <c r="AA57" i="10" s="1"/>
  <c r="R44" i="10"/>
  <c r="AA44" i="10" s="1"/>
  <c r="R38" i="10"/>
  <c r="AA38" i="10" s="1"/>
  <c r="R27" i="10"/>
  <c r="AA27" i="10" s="1"/>
  <c r="R126" i="10"/>
  <c r="AA126" i="10" s="1"/>
  <c r="R9" i="10"/>
  <c r="AA9" i="10" s="1"/>
  <c r="R121" i="10"/>
  <c r="AA121" i="10" s="1"/>
  <c r="R109" i="10"/>
  <c r="AA109" i="10" s="1"/>
  <c r="R101" i="10"/>
  <c r="AA101" i="10" s="1"/>
  <c r="R92" i="10"/>
  <c r="AA92" i="10" s="1"/>
  <c r="R85" i="10"/>
  <c r="AA85" i="10" s="1"/>
  <c r="R76" i="10"/>
  <c r="AA76" i="10" s="1"/>
  <c r="R65" i="10"/>
  <c r="AA65" i="10" s="1"/>
  <c r="R69" i="10"/>
  <c r="AA69" i="10" s="1"/>
  <c r="R49" i="10"/>
  <c r="AA49" i="10" s="1"/>
  <c r="R43" i="10"/>
  <c r="AA43" i="10" s="1"/>
  <c r="R37" i="10"/>
  <c r="AA37" i="10" s="1"/>
  <c r="R24" i="10"/>
  <c r="AA24" i="10" s="1"/>
  <c r="R16" i="10"/>
  <c r="AA16" i="10" s="1"/>
  <c r="R12" i="10"/>
  <c r="AA12" i="10" s="1"/>
  <c r="R120" i="10"/>
  <c r="AA120" i="10" s="1"/>
  <c r="R108" i="10"/>
  <c r="AA108" i="10" s="1"/>
  <c r="R100" i="10"/>
  <c r="AA100" i="10" s="1"/>
  <c r="R84" i="10"/>
  <c r="AA84" i="10" s="1"/>
  <c r="R75" i="10"/>
  <c r="AA75" i="10" s="1"/>
  <c r="R66" i="10"/>
  <c r="AA66" i="10" s="1"/>
  <c r="R59" i="10"/>
  <c r="AA59" i="10" s="1"/>
  <c r="R51" i="10"/>
  <c r="AA51" i="10" s="1"/>
  <c r="R46" i="10"/>
  <c r="AA46" i="10" s="1"/>
  <c r="R40" i="10"/>
  <c r="AA40" i="10" s="1"/>
  <c r="R29" i="10"/>
  <c r="AA29" i="10" s="1"/>
  <c r="R21" i="10"/>
  <c r="AA21" i="10" s="1"/>
  <c r="R11" i="10"/>
  <c r="AA11" i="10" s="1"/>
  <c r="R122" i="10"/>
  <c r="AA122" i="10" s="1"/>
  <c r="N61" i="10"/>
  <c r="Z61" i="10" s="1"/>
  <c r="N109" i="10"/>
  <c r="Z109" i="10" s="1"/>
  <c r="N43" i="10"/>
  <c r="Z43" i="10" s="1"/>
  <c r="N29" i="10"/>
  <c r="Z29" i="10" s="1"/>
  <c r="N78" i="10"/>
  <c r="Z78" i="10" s="1"/>
  <c r="N14" i="10"/>
  <c r="Z14" i="10" s="1"/>
  <c r="P127" i="10"/>
  <c r="Q119" i="10" s="1"/>
  <c r="Q107" i="10"/>
  <c r="Q112" i="10"/>
  <c r="Q49" i="10"/>
  <c r="Q109" i="10"/>
  <c r="Q65" i="10"/>
  <c r="Q79" i="10"/>
  <c r="Q16" i="10"/>
  <c r="Q98" i="10"/>
  <c r="Q66" i="10"/>
  <c r="Q39" i="10"/>
  <c r="N110" i="10"/>
  <c r="Z110" i="10" s="1"/>
  <c r="N77" i="10"/>
  <c r="Z77" i="10" s="1"/>
  <c r="N44" i="10"/>
  <c r="Z44" i="10" s="1"/>
  <c r="N9" i="10"/>
  <c r="Z9" i="10" s="1"/>
  <c r="N92" i="10"/>
  <c r="Z92" i="10" s="1"/>
  <c r="N69" i="10"/>
  <c r="Z69" i="10" s="1"/>
  <c r="N24" i="10"/>
  <c r="Z24" i="10" s="1"/>
  <c r="N108" i="10"/>
  <c r="Z108" i="10" s="1"/>
  <c r="N75" i="10"/>
  <c r="Z75" i="10" s="1"/>
  <c r="N46" i="10"/>
  <c r="Z46" i="10" s="1"/>
  <c r="N11" i="10"/>
  <c r="Z11" i="10" s="1"/>
  <c r="N94" i="10"/>
  <c r="Z94" i="10" s="1"/>
  <c r="N63" i="10"/>
  <c r="Z63" i="10" s="1"/>
  <c r="N35" i="10"/>
  <c r="Z35" i="10" s="1"/>
  <c r="N86" i="10"/>
  <c r="Z86" i="10" s="1"/>
  <c r="N102" i="10"/>
  <c r="Z102" i="10" s="1"/>
  <c r="N57" i="10"/>
  <c r="Z57" i="10" s="1"/>
  <c r="N38" i="10"/>
  <c r="Z38" i="10" s="1"/>
  <c r="N126" i="10"/>
  <c r="Z126" i="10" s="1"/>
  <c r="N121" i="10"/>
  <c r="Z121" i="10" s="1"/>
  <c r="N101" i="10"/>
  <c r="Z101" i="10" s="1"/>
  <c r="N85" i="10"/>
  <c r="Z85" i="10" s="1"/>
  <c r="N65" i="10"/>
  <c r="Z65" i="10" s="1"/>
  <c r="N49" i="10"/>
  <c r="Z49" i="10" s="1"/>
  <c r="N37" i="10"/>
  <c r="Z37" i="10" s="1"/>
  <c r="N16" i="10"/>
  <c r="Z16" i="10" s="1"/>
  <c r="N120" i="10"/>
  <c r="Z120" i="10" s="1"/>
  <c r="N100" i="10"/>
  <c r="Z100" i="10" s="1"/>
  <c r="N84" i="10"/>
  <c r="Z84" i="10" s="1"/>
  <c r="N66" i="10"/>
  <c r="Z66" i="10" s="1"/>
  <c r="N51" i="10"/>
  <c r="Z51" i="10" s="1"/>
  <c r="N40" i="10"/>
  <c r="Z40" i="10" s="1"/>
  <c r="N21" i="10"/>
  <c r="Z21" i="10" s="1"/>
  <c r="N122" i="10"/>
  <c r="Z122" i="10" s="1"/>
  <c r="N103" i="10"/>
  <c r="Z103" i="10" s="1"/>
  <c r="N87" i="10"/>
  <c r="Z87" i="10" s="1"/>
  <c r="N82" i="10"/>
  <c r="Z82" i="10" s="1"/>
  <c r="N55" i="10"/>
  <c r="Z55" i="10" s="1"/>
  <c r="N33" i="10"/>
  <c r="Z33" i="10" s="1"/>
  <c r="N26" i="10"/>
  <c r="Z26" i="10" s="1"/>
  <c r="N22" i="10"/>
  <c r="Z22" i="10" s="1"/>
  <c r="L127" i="10"/>
  <c r="M125" i="10" s="1"/>
  <c r="N50" i="10"/>
  <c r="Z50" i="10" s="1"/>
  <c r="N123" i="10"/>
  <c r="Z123" i="10" s="1"/>
  <c r="N114" i="10"/>
  <c r="Z114" i="10" s="1"/>
  <c r="N106" i="10"/>
  <c r="Z106" i="10" s="1"/>
  <c r="N98" i="10"/>
  <c r="Z98" i="10" s="1"/>
  <c r="N90" i="10"/>
  <c r="Z90" i="10" s="1"/>
  <c r="N81" i="10"/>
  <c r="Z81" i="10" s="1"/>
  <c r="N73" i="10"/>
  <c r="Z73" i="10" s="1"/>
  <c r="N64" i="10"/>
  <c r="Z64" i="10" s="1"/>
  <c r="N56" i="10"/>
  <c r="Z56" i="10" s="1"/>
  <c r="N47" i="10"/>
  <c r="Z47" i="10" s="1"/>
  <c r="N41" i="10"/>
  <c r="Z41" i="10" s="1"/>
  <c r="N30" i="10"/>
  <c r="Z30" i="10" s="1"/>
  <c r="N23" i="10"/>
  <c r="Z23" i="10" s="1"/>
  <c r="N13" i="10"/>
  <c r="Z13" i="10" s="1"/>
  <c r="N113" i="10"/>
  <c r="Z113" i="10" s="1"/>
  <c r="N105" i="10"/>
  <c r="Z105" i="10" s="1"/>
  <c r="N97" i="10"/>
  <c r="Z97" i="10" s="1"/>
  <c r="N89" i="10"/>
  <c r="Z89" i="10" s="1"/>
  <c r="N80" i="10"/>
  <c r="Z80" i="10" s="1"/>
  <c r="N71" i="10"/>
  <c r="Z71" i="10" s="1"/>
  <c r="N62" i="10"/>
  <c r="Z62" i="10" s="1"/>
  <c r="N52" i="10"/>
  <c r="Z52" i="10" s="1"/>
  <c r="N34" i="10"/>
  <c r="Z34" i="10" s="1"/>
  <c r="N28" i="10"/>
  <c r="Z28" i="10" s="1"/>
  <c r="N18" i="10"/>
  <c r="Z18" i="10" s="1"/>
  <c r="N10" i="10"/>
  <c r="Z10" i="10" s="1"/>
  <c r="N119" i="10"/>
  <c r="Z119" i="10" s="1"/>
  <c r="N112" i="10"/>
  <c r="Z112" i="10" s="1"/>
  <c r="N104" i="10"/>
  <c r="Z104" i="10" s="1"/>
  <c r="N96" i="10"/>
  <c r="Z96" i="10" s="1"/>
  <c r="N88" i="10"/>
  <c r="Z88" i="10" s="1"/>
  <c r="N79" i="10"/>
  <c r="Z79" i="10" s="1"/>
  <c r="N72" i="10"/>
  <c r="Z72" i="10" s="1"/>
  <c r="N53" i="10"/>
  <c r="Z53" i="10" s="1"/>
  <c r="N58" i="10"/>
  <c r="Z58" i="10" s="1"/>
  <c r="N36" i="10"/>
  <c r="Z36" i="10" s="1"/>
  <c r="N42" i="10"/>
  <c r="Z42" i="10" s="1"/>
  <c r="N32" i="10"/>
  <c r="Z32" i="10" s="1"/>
  <c r="N25" i="10"/>
  <c r="Z25" i="10" s="1"/>
  <c r="N15" i="10"/>
  <c r="Z15" i="10" s="1"/>
  <c r="N124" i="10"/>
  <c r="Z124" i="10" s="1"/>
  <c r="N118" i="10"/>
  <c r="Z118" i="10" s="1"/>
  <c r="N107" i="10"/>
  <c r="Z107" i="10" s="1"/>
  <c r="N99" i="10"/>
  <c r="Z99" i="10" s="1"/>
  <c r="N91" i="10"/>
  <c r="Z91" i="10" s="1"/>
  <c r="N83" i="10"/>
  <c r="Z83" i="10" s="1"/>
  <c r="N74" i="10"/>
  <c r="Z74" i="10" s="1"/>
  <c r="N67" i="10"/>
  <c r="Z67" i="10" s="1"/>
  <c r="N60" i="10"/>
  <c r="Z60" i="10" s="1"/>
  <c r="N54" i="10"/>
  <c r="Z54" i="10" s="1"/>
  <c r="N45" i="10"/>
  <c r="Z45" i="10" s="1"/>
  <c r="N39" i="10"/>
  <c r="Z39" i="10" s="1"/>
  <c r="N20" i="10"/>
  <c r="Z20" i="10" s="1"/>
  <c r="N19" i="10"/>
  <c r="Z19" i="10" s="1"/>
  <c r="N8" i="10"/>
  <c r="Z8" i="10" s="1"/>
  <c r="I12" i="10"/>
  <c r="I8" i="10"/>
  <c r="I10" i="10"/>
  <c r="I14" i="10"/>
  <c r="I16" i="10"/>
  <c r="I18" i="10"/>
  <c r="I19" i="10"/>
  <c r="I22" i="10"/>
  <c r="I25" i="10"/>
  <c r="I27" i="10"/>
  <c r="I29" i="10"/>
  <c r="I30" i="10"/>
  <c r="I32" i="10"/>
  <c r="I38" i="10"/>
  <c r="I40" i="10"/>
  <c r="I41" i="10"/>
  <c r="I42" i="10"/>
  <c r="I44" i="10"/>
  <c r="I46" i="10"/>
  <c r="I47" i="10"/>
  <c r="I36" i="10"/>
  <c r="I51" i="10"/>
  <c r="I57" i="10"/>
  <c r="I58" i="10"/>
  <c r="I56" i="10"/>
  <c r="I59" i="10"/>
  <c r="I61" i="10"/>
  <c r="I53" i="10"/>
  <c r="I64" i="10"/>
  <c r="I66" i="10"/>
  <c r="I72" i="10"/>
  <c r="I73" i="10"/>
  <c r="I75" i="10"/>
  <c r="I77" i="10"/>
  <c r="I79" i="10"/>
  <c r="I81" i="10"/>
  <c r="I84" i="10"/>
  <c r="I88" i="10"/>
  <c r="I90" i="10"/>
  <c r="I93" i="10"/>
  <c r="I96" i="10"/>
  <c r="I98" i="10"/>
  <c r="I100" i="10"/>
  <c r="I102" i="10"/>
  <c r="I104" i="10"/>
  <c r="I106" i="10"/>
  <c r="I108" i="10"/>
  <c r="I110" i="10"/>
  <c r="I112" i="10"/>
  <c r="I114" i="10"/>
  <c r="I120" i="10"/>
  <c r="I119" i="10"/>
  <c r="I123" i="10"/>
  <c r="I6" i="10"/>
  <c r="I9" i="10"/>
  <c r="I11" i="10"/>
  <c r="I13" i="10"/>
  <c r="I15" i="10"/>
  <c r="I126" i="10"/>
  <c r="I21" i="10"/>
  <c r="I23" i="10"/>
  <c r="I24" i="10"/>
  <c r="I26" i="10"/>
  <c r="I28" i="10"/>
  <c r="I20" i="10"/>
  <c r="I35" i="10"/>
  <c r="I37" i="10"/>
  <c r="I39" i="10"/>
  <c r="I34" i="10"/>
  <c r="I33" i="10"/>
  <c r="I43" i="10"/>
  <c r="I45" i="10"/>
  <c r="I48" i="10"/>
  <c r="I49" i="10"/>
  <c r="I54" i="10"/>
  <c r="I52" i="10"/>
  <c r="I55" i="10"/>
  <c r="I69" i="10"/>
  <c r="I60" i="10"/>
  <c r="I62" i="10"/>
  <c r="I63" i="10"/>
  <c r="I65" i="10"/>
  <c r="I67" i="10"/>
  <c r="I82" i="10"/>
  <c r="I71" i="10"/>
  <c r="I74" i="10"/>
  <c r="I76" i="10"/>
  <c r="I78" i="10"/>
  <c r="I80" i="10"/>
  <c r="I83" i="10"/>
  <c r="I85" i="10"/>
  <c r="I87" i="10"/>
  <c r="I89" i="10"/>
  <c r="I91" i="10"/>
  <c r="I92" i="10"/>
  <c r="I94" i="10"/>
  <c r="I97" i="10"/>
  <c r="I99" i="10"/>
  <c r="I101" i="10"/>
  <c r="I103" i="10"/>
  <c r="I105" i="10"/>
  <c r="I107" i="10"/>
  <c r="I109" i="10"/>
  <c r="I111" i="10"/>
  <c r="I113" i="10"/>
  <c r="I118" i="10"/>
  <c r="I121" i="10"/>
  <c r="I122" i="10"/>
  <c r="I124" i="10"/>
  <c r="Q19" i="10" l="1"/>
  <c r="Q51" i="10"/>
  <c r="Q83" i="10"/>
  <c r="Q114" i="10"/>
  <c r="Q36" i="10"/>
  <c r="Q111" i="10"/>
  <c r="Q21" i="10"/>
  <c r="Q18" i="10"/>
  <c r="Q80" i="10"/>
  <c r="Q46" i="10"/>
  <c r="Q115" i="10"/>
  <c r="Q125" i="10"/>
  <c r="M116" i="10"/>
  <c r="M115" i="10"/>
  <c r="U116" i="10"/>
  <c r="U115" i="10"/>
  <c r="I116" i="10"/>
  <c r="I115" i="10"/>
  <c r="Q68" i="10"/>
  <c r="Q116" i="10"/>
  <c r="M95" i="10"/>
  <c r="M68" i="10"/>
  <c r="U95" i="10"/>
  <c r="U68" i="10"/>
  <c r="Q9" i="10"/>
  <c r="Q95" i="10"/>
  <c r="Q13" i="10"/>
  <c r="Q29" i="10"/>
  <c r="Q45" i="10"/>
  <c r="Q59" i="10"/>
  <c r="Q74" i="10"/>
  <c r="Q90" i="10"/>
  <c r="Q106" i="10"/>
  <c r="Q32" i="10"/>
  <c r="Q63" i="10"/>
  <c r="Q94" i="10"/>
  <c r="Q24" i="10"/>
  <c r="Q97" i="10"/>
  <c r="Q120" i="10"/>
  <c r="Q92" i="10"/>
  <c r="Q37" i="10"/>
  <c r="Q64" i="10"/>
  <c r="Q96" i="10"/>
  <c r="Q10" i="10"/>
  <c r="Q75" i="10"/>
  <c r="Q69" i="10"/>
  <c r="Q77" i="10"/>
  <c r="Q126" i="10"/>
  <c r="Q25" i="10"/>
  <c r="Q35" i="10"/>
  <c r="Q33" i="10"/>
  <c r="Q48" i="10"/>
  <c r="Q58" i="10"/>
  <c r="Q53" i="10"/>
  <c r="Q82" i="10"/>
  <c r="Q78" i="10"/>
  <c r="Q93" i="10"/>
  <c r="Q102" i="10"/>
  <c r="Q110" i="10"/>
  <c r="Q121" i="10"/>
  <c r="Q12" i="10"/>
  <c r="Q26" i="10"/>
  <c r="Q42" i="10"/>
  <c r="Q55" i="10"/>
  <c r="Q72" i="10"/>
  <c r="Q87" i="10"/>
  <c r="Q103" i="10"/>
  <c r="Q123" i="10"/>
  <c r="Q44" i="10"/>
  <c r="Q81" i="10"/>
  <c r="Q113" i="10"/>
  <c r="Q52" i="10"/>
  <c r="Q47" i="10"/>
  <c r="Q6" i="10"/>
  <c r="Q11" i="10"/>
  <c r="Q27" i="10"/>
  <c r="Q43" i="10"/>
  <c r="Q56" i="10"/>
  <c r="Q71" i="10"/>
  <c r="Q88" i="10"/>
  <c r="Q104" i="10"/>
  <c r="Q122" i="10"/>
  <c r="Q20" i="10"/>
  <c r="Q60" i="10"/>
  <c r="Q91" i="10"/>
  <c r="Q14" i="10"/>
  <c r="Q89" i="10"/>
  <c r="Q101" i="10"/>
  <c r="Q28" i="10"/>
  <c r="Q15" i="10"/>
  <c r="Q22" i="10"/>
  <c r="Q30" i="10"/>
  <c r="Q34" i="10"/>
  <c r="Q57" i="10"/>
  <c r="Q61" i="10"/>
  <c r="Q76" i="10"/>
  <c r="Q85" i="10"/>
  <c r="Q100" i="10"/>
  <c r="Q108" i="10"/>
  <c r="Q118" i="10"/>
  <c r="Q124" i="10"/>
  <c r="Q23" i="10"/>
  <c r="Q40" i="10"/>
  <c r="Q54" i="10"/>
  <c r="Q67" i="10"/>
  <c r="Q84" i="10"/>
  <c r="Q99" i="10"/>
  <c r="Q38" i="10"/>
  <c r="Q73" i="10"/>
  <c r="Q105" i="10"/>
  <c r="Q41" i="10"/>
  <c r="Q8" i="10"/>
  <c r="Q62" i="10"/>
  <c r="U124" i="10"/>
  <c r="U122" i="10"/>
  <c r="U118" i="10"/>
  <c r="U111" i="10"/>
  <c r="U107" i="10"/>
  <c r="U103" i="10"/>
  <c r="U99" i="10"/>
  <c r="U94" i="10"/>
  <c r="U91" i="10"/>
  <c r="U87" i="10"/>
  <c r="U81" i="10"/>
  <c r="U77" i="10"/>
  <c r="U73" i="10"/>
  <c r="U67" i="10"/>
  <c r="U63" i="10"/>
  <c r="U60" i="10"/>
  <c r="U55" i="10"/>
  <c r="U54" i="10"/>
  <c r="U47" i="10"/>
  <c r="U44" i="10"/>
  <c r="U41" i="10"/>
  <c r="U38" i="10"/>
  <c r="U20" i="10"/>
  <c r="U26" i="10"/>
  <c r="U23" i="10"/>
  <c r="U16" i="10"/>
  <c r="U10" i="10"/>
  <c r="U12" i="10"/>
  <c r="U123" i="10"/>
  <c r="U114" i="10"/>
  <c r="U110" i="10"/>
  <c r="U106" i="10"/>
  <c r="U102" i="10"/>
  <c r="U98" i="10"/>
  <c r="U93" i="10"/>
  <c r="U90" i="10"/>
  <c r="U83" i="10"/>
  <c r="U78" i="10"/>
  <c r="U74" i="10"/>
  <c r="U82" i="10"/>
  <c r="U66" i="10"/>
  <c r="U53" i="10"/>
  <c r="U59" i="10"/>
  <c r="U58" i="10"/>
  <c r="U51" i="10"/>
  <c r="U48" i="10"/>
  <c r="U45" i="10"/>
  <c r="U33" i="10"/>
  <c r="U39" i="10"/>
  <c r="U35" i="10"/>
  <c r="U29" i="10"/>
  <c r="U25" i="10"/>
  <c r="U19" i="10"/>
  <c r="U126" i="10"/>
  <c r="U13" i="10"/>
  <c r="U9" i="10"/>
  <c r="U121" i="10"/>
  <c r="U113" i="10"/>
  <c r="U109" i="10"/>
  <c r="U105" i="10"/>
  <c r="U101" i="10"/>
  <c r="U97" i="10"/>
  <c r="U92" i="10"/>
  <c r="U89" i="10"/>
  <c r="U84" i="10"/>
  <c r="U79" i="10"/>
  <c r="U75" i="10"/>
  <c r="U72" i="10"/>
  <c r="U65" i="10"/>
  <c r="U62" i="10"/>
  <c r="U69" i="10"/>
  <c r="U52" i="10"/>
  <c r="U36" i="10"/>
  <c r="U46" i="10"/>
  <c r="U42" i="10"/>
  <c r="U40" i="10"/>
  <c r="U32" i="10"/>
  <c r="U28" i="10"/>
  <c r="U24" i="10"/>
  <c r="U21" i="10"/>
  <c r="U14" i="10"/>
  <c r="U8" i="10"/>
  <c r="U6" i="10"/>
  <c r="U119" i="10"/>
  <c r="U120" i="10"/>
  <c r="U112" i="10"/>
  <c r="U108" i="10"/>
  <c r="U104" i="10"/>
  <c r="U100" i="10"/>
  <c r="U96" i="10"/>
  <c r="U88" i="10"/>
  <c r="U85" i="10"/>
  <c r="U80" i="10"/>
  <c r="U76" i="10"/>
  <c r="U71" i="10"/>
  <c r="U64" i="10"/>
  <c r="U61" i="10"/>
  <c r="U56" i="10"/>
  <c r="U57" i="10"/>
  <c r="U49" i="10"/>
  <c r="U43" i="10"/>
  <c r="U34" i="10"/>
  <c r="U37" i="10"/>
  <c r="U30" i="10"/>
  <c r="U27" i="10"/>
  <c r="U22" i="10"/>
  <c r="U18" i="10"/>
  <c r="U15" i="10"/>
  <c r="U11" i="10"/>
  <c r="M9" i="10"/>
  <c r="M101" i="10"/>
  <c r="M41" i="10"/>
  <c r="M6" i="10"/>
  <c r="M92" i="10"/>
  <c r="M62" i="10"/>
  <c r="M28" i="10"/>
  <c r="M119" i="10"/>
  <c r="M105" i="10"/>
  <c r="M89" i="10"/>
  <c r="M73" i="10"/>
  <c r="M69" i="10"/>
  <c r="M38" i="10"/>
  <c r="M14" i="10"/>
  <c r="M107" i="10"/>
  <c r="M99" i="10"/>
  <c r="M91" i="10"/>
  <c r="M84" i="10"/>
  <c r="M75" i="10"/>
  <c r="M67" i="10"/>
  <c r="M60" i="10"/>
  <c r="M54" i="10"/>
  <c r="M46" i="10"/>
  <c r="M40" i="10"/>
  <c r="M20" i="10"/>
  <c r="M23" i="10"/>
  <c r="M10" i="10"/>
  <c r="M124" i="10"/>
  <c r="M122" i="10"/>
  <c r="M118" i="10"/>
  <c r="M112" i="10"/>
  <c r="M108" i="10"/>
  <c r="M104" i="10"/>
  <c r="M100" i="10"/>
  <c r="M96" i="10"/>
  <c r="M88" i="10"/>
  <c r="M85" i="10"/>
  <c r="M80" i="10"/>
  <c r="M76" i="10"/>
  <c r="M71" i="10"/>
  <c r="M64" i="10"/>
  <c r="M61" i="10"/>
  <c r="M56" i="10"/>
  <c r="M57" i="10"/>
  <c r="M49" i="10"/>
  <c r="M43" i="10"/>
  <c r="M34" i="10"/>
  <c r="M37" i="10"/>
  <c r="M30" i="10"/>
  <c r="M27" i="10"/>
  <c r="M22" i="10"/>
  <c r="M18" i="10"/>
  <c r="M15" i="10"/>
  <c r="M11" i="10"/>
  <c r="M120" i="10"/>
  <c r="M52" i="10"/>
  <c r="M21" i="10"/>
  <c r="M109" i="10"/>
  <c r="M77" i="10"/>
  <c r="M47" i="10"/>
  <c r="M8" i="10"/>
  <c r="M113" i="10"/>
  <c r="M97" i="10"/>
  <c r="M81" i="10"/>
  <c r="M65" i="10"/>
  <c r="M44" i="10"/>
  <c r="M24" i="10"/>
  <c r="M123" i="10"/>
  <c r="M111" i="10"/>
  <c r="M103" i="10"/>
  <c r="M94" i="10"/>
  <c r="M87" i="10"/>
  <c r="M79" i="10"/>
  <c r="M72" i="10"/>
  <c r="M63" i="10"/>
  <c r="M55" i="10"/>
  <c r="M36" i="10"/>
  <c r="M42" i="10"/>
  <c r="M32" i="10"/>
  <c r="M26" i="10"/>
  <c r="M16" i="10"/>
  <c r="M12" i="10"/>
  <c r="M121" i="10"/>
  <c r="M110" i="10"/>
  <c r="M102" i="10"/>
  <c r="M93" i="10"/>
  <c r="M78" i="10"/>
  <c r="M82" i="10"/>
  <c r="M53" i="10"/>
  <c r="M58" i="10"/>
  <c r="M48" i="10"/>
  <c r="M33" i="10"/>
  <c r="M35" i="10"/>
  <c r="M25" i="10"/>
  <c r="M126" i="10"/>
  <c r="M114" i="10"/>
  <c r="M106" i="10"/>
  <c r="M98" i="10"/>
  <c r="M90" i="10"/>
  <c r="M83" i="10"/>
  <c r="M74" i="10"/>
  <c r="M66" i="10"/>
  <c r="M59" i="10"/>
  <c r="M51" i="10"/>
  <c r="M45" i="10"/>
  <c r="M39" i="10"/>
  <c r="M29" i="10"/>
  <c r="M19" i="10"/>
  <c r="M13" i="10"/>
  <c r="D132" i="10"/>
  <c r="F12" i="10"/>
  <c r="X12" i="10" s="1"/>
  <c r="AC12" i="10" s="1"/>
  <c r="W12" i="10" s="1"/>
  <c r="F115" i="10" l="1"/>
  <c r="X115" i="10" s="1"/>
  <c r="AC115" i="10" s="1"/>
  <c r="W115" i="10" s="1"/>
  <c r="F125" i="10"/>
  <c r="X125" i="10" s="1"/>
  <c r="AC125" i="10" s="1"/>
  <c r="W125" i="10" s="1"/>
  <c r="F116" i="10"/>
  <c r="X116" i="10" s="1"/>
  <c r="AC116" i="10" s="1"/>
  <c r="W116" i="10" s="1"/>
  <c r="F95" i="10"/>
  <c r="X95" i="10" s="1"/>
  <c r="AC95" i="10" s="1"/>
  <c r="W95" i="10" s="1"/>
  <c r="F86" i="10"/>
  <c r="X86" i="10" s="1"/>
  <c r="AC86" i="10" s="1"/>
  <c r="W86" i="10" s="1"/>
  <c r="F117" i="10"/>
  <c r="X117" i="10" s="1"/>
  <c r="AC117" i="10" s="1"/>
  <c r="W117" i="10" s="1"/>
  <c r="F24" i="10"/>
  <c r="X24" i="10" s="1"/>
  <c r="AC24" i="10" s="1"/>
  <c r="W24" i="10" s="1"/>
  <c r="F25" i="10"/>
  <c r="X25" i="10" s="1"/>
  <c r="AC25" i="10" s="1"/>
  <c r="W25" i="10" s="1"/>
  <c r="F54" i="10"/>
  <c r="X54" i="10" s="1"/>
  <c r="AC54" i="10" s="1"/>
  <c r="W54" i="10" s="1"/>
  <c r="F22" i="10"/>
  <c r="X22" i="10" s="1"/>
  <c r="AC22" i="10" s="1"/>
  <c r="W22" i="10" s="1"/>
  <c r="F8" i="10"/>
  <c r="X8" i="10" s="1"/>
  <c r="AC8" i="10" s="1"/>
  <c r="W8" i="10" s="1"/>
  <c r="F14" i="10"/>
  <c r="X14" i="10" s="1"/>
  <c r="AC14" i="10" s="1"/>
  <c r="W14" i="10" s="1"/>
  <c r="F19" i="10"/>
  <c r="X19" i="10" s="1"/>
  <c r="AC19" i="10" s="1"/>
  <c r="W19" i="10" s="1"/>
  <c r="F28" i="10"/>
  <c r="X28" i="10" s="1"/>
  <c r="AC28" i="10" s="1"/>
  <c r="W28" i="10" s="1"/>
  <c r="F34" i="10"/>
  <c r="X34" i="10" s="1"/>
  <c r="AC34" i="10" s="1"/>
  <c r="W34" i="10" s="1"/>
  <c r="F43" i="10"/>
  <c r="X43" i="10" s="1"/>
  <c r="AC43" i="10" s="1"/>
  <c r="W43" i="10" s="1"/>
  <c r="F47" i="10"/>
  <c r="X47" i="10" s="1"/>
  <c r="AC47" i="10" s="1"/>
  <c r="W47" i="10" s="1"/>
  <c r="F72" i="10"/>
  <c r="X72" i="10" s="1"/>
  <c r="AC72" i="10" s="1"/>
  <c r="W72" i="10" s="1"/>
  <c r="F90" i="10"/>
  <c r="X90" i="10" s="1"/>
  <c r="AC90" i="10" s="1"/>
  <c r="W90" i="10" s="1"/>
  <c r="F98" i="10"/>
  <c r="X98" i="10" s="1"/>
  <c r="AC98" i="10" s="1"/>
  <c r="W98" i="10" s="1"/>
  <c r="F102" i="10"/>
  <c r="X102" i="10" s="1"/>
  <c r="AC102" i="10" s="1"/>
  <c r="W102" i="10" s="1"/>
  <c r="F106" i="10"/>
  <c r="X106" i="10" s="1"/>
  <c r="AC106" i="10" s="1"/>
  <c r="W106" i="10" s="1"/>
  <c r="F110" i="10"/>
  <c r="X110" i="10" s="1"/>
  <c r="AC110" i="10" s="1"/>
  <c r="W110" i="10" s="1"/>
  <c r="F114" i="10"/>
  <c r="X114" i="10" s="1"/>
  <c r="AC114" i="10" s="1"/>
  <c r="W114" i="10" s="1"/>
  <c r="F119" i="10"/>
  <c r="X119" i="10" s="1"/>
  <c r="AC119" i="10" s="1"/>
  <c r="W119" i="10" s="1"/>
  <c r="F11" i="10"/>
  <c r="X11" i="10" s="1"/>
  <c r="AC11" i="10" s="1"/>
  <c r="W11" i="10" s="1"/>
  <c r="F15" i="10"/>
  <c r="X15" i="10" s="1"/>
  <c r="AC15" i="10" s="1"/>
  <c r="W15" i="10" s="1"/>
  <c r="F21" i="10"/>
  <c r="X21" i="10" s="1"/>
  <c r="AC21" i="10" s="1"/>
  <c r="W21" i="10" s="1"/>
  <c r="F27" i="10"/>
  <c r="X27" i="10" s="1"/>
  <c r="AC27" i="10" s="1"/>
  <c r="W27" i="10" s="1"/>
  <c r="F30" i="10"/>
  <c r="X30" i="10" s="1"/>
  <c r="AC30" i="10" s="1"/>
  <c r="W30" i="10" s="1"/>
  <c r="F57" i="10"/>
  <c r="X57" i="10" s="1"/>
  <c r="AC57" i="10" s="1"/>
  <c r="W57" i="10" s="1"/>
  <c r="F85" i="10"/>
  <c r="X85" i="10" s="1"/>
  <c r="AC85" i="10" s="1"/>
  <c r="W85" i="10" s="1"/>
  <c r="F92" i="10"/>
  <c r="X92" i="10" s="1"/>
  <c r="AC92" i="10" s="1"/>
  <c r="W92" i="10" s="1"/>
  <c r="F97" i="10"/>
  <c r="X97" i="10" s="1"/>
  <c r="AC97" i="10" s="1"/>
  <c r="W97" i="10" s="1"/>
  <c r="F101" i="10"/>
  <c r="X101" i="10" s="1"/>
  <c r="AC101" i="10" s="1"/>
  <c r="W101" i="10" s="1"/>
  <c r="F109" i="10"/>
  <c r="X109" i="10" s="1"/>
  <c r="AC109" i="10" s="1"/>
  <c r="W109" i="10" s="1"/>
  <c r="F113" i="10"/>
  <c r="X113" i="10" s="1"/>
  <c r="AC113" i="10" s="1"/>
  <c r="W113" i="10" s="1"/>
  <c r="F118" i="10"/>
  <c r="X118" i="10" s="1"/>
  <c r="AC118" i="10" s="1"/>
  <c r="W118" i="10" s="1"/>
  <c r="F122" i="10"/>
  <c r="X122" i="10" s="1"/>
  <c r="AC122" i="10" s="1"/>
  <c r="W122" i="10" s="1"/>
  <c r="F10" i="10"/>
  <c r="X10" i="10" s="1"/>
  <c r="AC10" i="10" s="1"/>
  <c r="W10" i="10" s="1"/>
  <c r="F18" i="10"/>
  <c r="X18" i="10" s="1"/>
  <c r="AC18" i="10" s="1"/>
  <c r="W18" i="10" s="1"/>
  <c r="F20" i="10"/>
  <c r="X20" i="10" s="1"/>
  <c r="AC20" i="10" s="1"/>
  <c r="W20" i="10" s="1"/>
  <c r="F39" i="10"/>
  <c r="X39" i="10" s="1"/>
  <c r="AC39" i="10" s="1"/>
  <c r="W39" i="10" s="1"/>
  <c r="F33" i="10"/>
  <c r="X33" i="10" s="1"/>
  <c r="AC33" i="10" s="1"/>
  <c r="W33" i="10" s="1"/>
  <c r="F51" i="10"/>
  <c r="X51" i="10" s="1"/>
  <c r="AC51" i="10" s="1"/>
  <c r="W51" i="10" s="1"/>
  <c r="F81" i="10"/>
  <c r="X81" i="10" s="1"/>
  <c r="AC81" i="10" s="1"/>
  <c r="W81" i="10" s="1"/>
  <c r="F108" i="10"/>
  <c r="X108" i="10" s="1"/>
  <c r="AC108" i="10" s="1"/>
  <c r="W108" i="10" s="1"/>
  <c r="F112" i="10"/>
  <c r="X112" i="10" s="1"/>
  <c r="AC112" i="10" s="1"/>
  <c r="W112" i="10" s="1"/>
  <c r="F123" i="10"/>
  <c r="X123" i="10" s="1"/>
  <c r="AC123" i="10" s="1"/>
  <c r="W123" i="10" s="1"/>
  <c r="F9" i="10"/>
  <c r="X9" i="10" s="1"/>
  <c r="AC9" i="10" s="1"/>
  <c r="W9" i="10" s="1"/>
  <c r="F126" i="10"/>
  <c r="X126" i="10" s="1"/>
  <c r="AC126" i="10" s="1"/>
  <c r="W126" i="10" s="1"/>
  <c r="F23" i="10"/>
  <c r="X23" i="10" s="1"/>
  <c r="AC23" i="10" s="1"/>
  <c r="W23" i="10" s="1"/>
  <c r="F29" i="10"/>
  <c r="X29" i="10" s="1"/>
  <c r="AC29" i="10" s="1"/>
  <c r="W29" i="10" s="1"/>
  <c r="F40" i="10"/>
  <c r="X40" i="10" s="1"/>
  <c r="AC40" i="10" s="1"/>
  <c r="W40" i="10" s="1"/>
  <c r="F49" i="10"/>
  <c r="X49" i="10" s="1"/>
  <c r="AC49" i="10" s="1"/>
  <c r="W49" i="10" s="1"/>
  <c r="F78" i="10"/>
  <c r="X78" i="10" s="1"/>
  <c r="AC78" i="10" s="1"/>
  <c r="W78" i="10" s="1"/>
  <c r="F87" i="10"/>
  <c r="X87" i="10" s="1"/>
  <c r="AC87" i="10" s="1"/>
  <c r="W87" i="10" s="1"/>
  <c r="F91" i="10"/>
  <c r="X91" i="10" s="1"/>
  <c r="AC91" i="10" s="1"/>
  <c r="W91" i="10" s="1"/>
  <c r="F103" i="10"/>
  <c r="X103" i="10" s="1"/>
  <c r="AC103" i="10" s="1"/>
  <c r="W103" i="10" s="1"/>
  <c r="F107" i="10"/>
  <c r="X107" i="10" s="1"/>
  <c r="AC107" i="10" s="1"/>
  <c r="W107" i="10" s="1"/>
  <c r="F111" i="10"/>
  <c r="X111" i="10" s="1"/>
  <c r="AC111" i="10" s="1"/>
  <c r="W111" i="10" s="1"/>
  <c r="F7" i="10"/>
  <c r="X7" i="10" s="1"/>
  <c r="AC7" i="10" s="1"/>
  <c r="W7" i="10" s="1"/>
  <c r="F17" i="10"/>
  <c r="X17" i="10" s="1"/>
  <c r="AC17" i="10" s="1"/>
  <c r="W17" i="10" s="1"/>
  <c r="F36" i="10"/>
  <c r="X36" i="10" s="1"/>
  <c r="AC36" i="10" s="1"/>
  <c r="W36" i="10" s="1"/>
  <c r="F100" i="10"/>
  <c r="X100" i="10" s="1"/>
  <c r="AC100" i="10" s="1"/>
  <c r="W100" i="10" s="1"/>
  <c r="F80" i="10"/>
  <c r="X80" i="10" s="1"/>
  <c r="AC80" i="10" s="1"/>
  <c r="W80" i="10" s="1"/>
  <c r="F74" i="10"/>
  <c r="X74" i="10" s="1"/>
  <c r="AC74" i="10" s="1"/>
  <c r="W74" i="10" s="1"/>
  <c r="F62" i="10"/>
  <c r="X62" i="10" s="1"/>
  <c r="AC62" i="10" s="1"/>
  <c r="W62" i="10" s="1"/>
  <c r="F31" i="10"/>
  <c r="X31" i="10" s="1"/>
  <c r="AC31" i="10" s="1"/>
  <c r="W31" i="10" s="1"/>
  <c r="F93" i="10"/>
  <c r="X93" i="10" s="1"/>
  <c r="AC93" i="10" s="1"/>
  <c r="W93" i="10" s="1"/>
  <c r="F5" i="10"/>
  <c r="X5" i="10" s="1"/>
  <c r="AC5" i="10" s="1"/>
  <c r="W5" i="10" s="1"/>
  <c r="F45" i="10"/>
  <c r="X45" i="10" s="1"/>
  <c r="AC45" i="10" s="1"/>
  <c r="W45" i="10" s="1"/>
  <c r="F60" i="10"/>
  <c r="X60" i="10" s="1"/>
  <c r="AC60" i="10" s="1"/>
  <c r="W60" i="10" s="1"/>
  <c r="F67" i="10"/>
  <c r="X67" i="10" s="1"/>
  <c r="AC67" i="10" s="1"/>
  <c r="W67" i="10" s="1"/>
  <c r="F83" i="10"/>
  <c r="X83" i="10" s="1"/>
  <c r="AC83" i="10" s="1"/>
  <c r="W83" i="10" s="1"/>
  <c r="F99" i="10"/>
  <c r="X99" i="10" s="1"/>
  <c r="AC99" i="10" s="1"/>
  <c r="W99" i="10" s="1"/>
  <c r="F124" i="10"/>
  <c r="X124" i="10" s="1"/>
  <c r="AC124" i="10" s="1"/>
  <c r="W124" i="10" s="1"/>
  <c r="F32" i="10"/>
  <c r="X32" i="10" s="1"/>
  <c r="AC32" i="10" s="1"/>
  <c r="W32" i="10" s="1"/>
  <c r="F42" i="10"/>
  <c r="X42" i="10" s="1"/>
  <c r="AC42" i="10" s="1"/>
  <c r="W42" i="10" s="1"/>
  <c r="F58" i="10"/>
  <c r="X58" i="10" s="1"/>
  <c r="AC58" i="10" s="1"/>
  <c r="W58" i="10" s="1"/>
  <c r="F53" i="10"/>
  <c r="X53" i="10" s="1"/>
  <c r="AC53" i="10" s="1"/>
  <c r="W53" i="10" s="1"/>
  <c r="F79" i="10"/>
  <c r="X79" i="10" s="1"/>
  <c r="AC79" i="10" s="1"/>
  <c r="W79" i="10" s="1"/>
  <c r="F88" i="10"/>
  <c r="X88" i="10" s="1"/>
  <c r="AC88" i="10" s="1"/>
  <c r="W88" i="10" s="1"/>
  <c r="F96" i="10"/>
  <c r="X96" i="10" s="1"/>
  <c r="AC96" i="10" s="1"/>
  <c r="W96" i="10" s="1"/>
  <c r="F104" i="10"/>
  <c r="X104" i="10" s="1"/>
  <c r="AC104" i="10" s="1"/>
  <c r="W104" i="10" s="1"/>
  <c r="F52" i="10"/>
  <c r="X52" i="10" s="1"/>
  <c r="AC52" i="10" s="1"/>
  <c r="W52" i="10" s="1"/>
  <c r="F71" i="10"/>
  <c r="X71" i="10" s="1"/>
  <c r="AC71" i="10" s="1"/>
  <c r="W71" i="10" s="1"/>
  <c r="F89" i="10"/>
  <c r="X89" i="10" s="1"/>
  <c r="AC89" i="10" s="1"/>
  <c r="W89" i="10" s="1"/>
  <c r="F105" i="10"/>
  <c r="X105" i="10" s="1"/>
  <c r="AC105" i="10" s="1"/>
  <c r="W105" i="10" s="1"/>
  <c r="F13" i="10"/>
  <c r="X13" i="10" s="1"/>
  <c r="AC13" i="10" s="1"/>
  <c r="W13" i="10" s="1"/>
  <c r="F48" i="10"/>
  <c r="X48" i="10" s="1"/>
  <c r="AC48" i="10" s="1"/>
  <c r="W48" i="10" s="1"/>
  <c r="F59" i="10"/>
  <c r="X59" i="10" s="1"/>
  <c r="AC59" i="10" s="1"/>
  <c r="W59" i="10" s="1"/>
  <c r="F76" i="10"/>
  <c r="X76" i="10" s="1"/>
  <c r="AC76" i="10" s="1"/>
  <c r="W76" i="10" s="1"/>
  <c r="F70" i="10"/>
  <c r="X70" i="10" s="1"/>
  <c r="AC70" i="10" s="1"/>
  <c r="W70" i="10" s="1"/>
  <c r="F68" i="10"/>
  <c r="X68" i="10" s="1"/>
  <c r="AC68" i="10" s="1"/>
  <c r="W68" i="10" s="1"/>
  <c r="F6" i="10"/>
  <c r="X6" i="10" s="1"/>
  <c r="AC6" i="10" s="1"/>
  <c r="W6" i="10" s="1"/>
  <c r="F61" i="10"/>
  <c r="X61" i="10" s="1"/>
  <c r="AC61" i="10" s="1"/>
  <c r="W61" i="10" s="1"/>
  <c r="F77" i="10"/>
  <c r="X77" i="10" s="1"/>
  <c r="AC77" i="10" s="1"/>
  <c r="W77" i="10" s="1"/>
  <c r="F44" i="10"/>
  <c r="X44" i="10" s="1"/>
  <c r="AC44" i="10" s="1"/>
  <c r="W44" i="10" s="1"/>
  <c r="F69" i="10"/>
  <c r="X69" i="10" s="1"/>
  <c r="AC69" i="10" s="1"/>
  <c r="W69" i="10" s="1"/>
  <c r="F75" i="10"/>
  <c r="X75" i="10" s="1"/>
  <c r="AC75" i="10" s="1"/>
  <c r="W75" i="10" s="1"/>
  <c r="F46" i="10"/>
  <c r="X46" i="10" s="1"/>
  <c r="AC46" i="10" s="1"/>
  <c r="W46" i="10" s="1"/>
  <c r="F94" i="10"/>
  <c r="X94" i="10" s="1"/>
  <c r="AC94" i="10" s="1"/>
  <c r="W94" i="10" s="1"/>
  <c r="F63" i="10"/>
  <c r="X63" i="10" s="1"/>
  <c r="AC63" i="10" s="1"/>
  <c r="W63" i="10" s="1"/>
  <c r="F35" i="10"/>
  <c r="X35" i="10" s="1"/>
  <c r="AC35" i="10" s="1"/>
  <c r="W35" i="10" s="1"/>
  <c r="F38" i="10"/>
  <c r="X38" i="10" s="1"/>
  <c r="AC38" i="10" s="1"/>
  <c r="W38" i="10" s="1"/>
  <c r="F121" i="10"/>
  <c r="X121" i="10" s="1"/>
  <c r="AC121" i="10" s="1"/>
  <c r="W121" i="10" s="1"/>
  <c r="F65" i="10"/>
  <c r="X65" i="10" s="1"/>
  <c r="AC65" i="10" s="1"/>
  <c r="W65" i="10" s="1"/>
  <c r="F37" i="10"/>
  <c r="X37" i="10" s="1"/>
  <c r="AC37" i="10" s="1"/>
  <c r="W37" i="10" s="1"/>
  <c r="F16" i="10"/>
  <c r="X16" i="10" s="1"/>
  <c r="AC16" i="10" s="1"/>
  <c r="W16" i="10" s="1"/>
  <c r="F120" i="10"/>
  <c r="X120" i="10" s="1"/>
  <c r="AC120" i="10" s="1"/>
  <c r="W120" i="10" s="1"/>
  <c r="F84" i="10"/>
  <c r="X84" i="10" s="1"/>
  <c r="AC84" i="10" s="1"/>
  <c r="W84" i="10" s="1"/>
  <c r="F66" i="10"/>
  <c r="X66" i="10" s="1"/>
  <c r="AC66" i="10" s="1"/>
  <c r="W66" i="10" s="1"/>
  <c r="F82" i="10"/>
  <c r="X82" i="10" s="1"/>
  <c r="AC82" i="10" s="1"/>
  <c r="W82" i="10" s="1"/>
  <c r="F55" i="10"/>
  <c r="X55" i="10" s="1"/>
  <c r="AC55" i="10" s="1"/>
  <c r="W55" i="10" s="1"/>
  <c r="F26" i="10"/>
  <c r="X26" i="10" s="1"/>
  <c r="AC26" i="10" s="1"/>
  <c r="W26" i="10" s="1"/>
  <c r="F50" i="10"/>
  <c r="X50" i="10" s="1"/>
  <c r="AC50" i="10" s="1"/>
  <c r="W50" i="10" s="1"/>
  <c r="F73" i="10"/>
  <c r="X73" i="10" s="1"/>
  <c r="AC73" i="10" s="1"/>
  <c r="W73" i="10" s="1"/>
  <c r="F64" i="10"/>
  <c r="X64" i="10" s="1"/>
  <c r="AC64" i="10" s="1"/>
  <c r="W64" i="10" s="1"/>
  <c r="F56" i="10"/>
  <c r="X56" i="10" s="1"/>
  <c r="AC56" i="10" s="1"/>
  <c r="W56" i="10" s="1"/>
  <c r="F41" i="10"/>
  <c r="X41" i="10" s="1"/>
  <c r="AC41" i="10" s="1"/>
  <c r="W41" i="10" s="1"/>
</calcChain>
</file>

<file path=xl/sharedStrings.xml><?xml version="1.0" encoding="utf-8"?>
<sst xmlns="http://schemas.openxmlformats.org/spreadsheetml/2006/main" count="436" uniqueCount="231">
  <si>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</si>
  <si>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</si>
  <si>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</si>
  <si>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</si>
  <si>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</si>
  <si>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</si>
  <si>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</si>
  <si>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</si>
  <si>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</si>
  <si>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</si>
  <si>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</si>
  <si>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</si>
  <si>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</si>
  <si>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</si>
  <si>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</si>
  <si>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</si>
  <si>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</si>
  <si>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</si>
  <si>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</si>
  <si>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</si>
  <si>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</si>
  <si>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</si>
  <si>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</si>
  <si>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</si>
  <si>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</si>
  <si>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</si>
  <si>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</si>
  <si>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</si>
  <si>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</si>
  <si>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</si>
  <si>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</si>
  <si>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</si>
  <si>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</si>
  <si>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</si>
  <si>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</si>
  <si>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</si>
  <si>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</si>
  <si>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</si>
  <si>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</si>
  <si>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</si>
  <si>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</si>
  <si>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</si>
  <si>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</si>
  <si>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</si>
  <si>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</si>
  <si>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</si>
  <si>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</si>
  <si>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</si>
  <si>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</si>
  <si>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</si>
  <si>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</si>
  <si>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</si>
  <si>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</si>
  <si>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</si>
  <si>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</si>
  <si>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</si>
  <si>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</si>
  <si>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</si>
  <si>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</si>
  <si>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</si>
  <si>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</si>
  <si>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</si>
  <si>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</si>
  <si>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</si>
  <si>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</si>
  <si>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</si>
  <si>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</si>
  <si>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</si>
  <si>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</si>
  <si>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</si>
  <si>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</si>
  <si>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</si>
  <si>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</si>
  <si>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</si>
  <si>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</si>
  <si>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</si>
  <si>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</si>
  <si>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№</t>
  </si>
  <si>
    <t>Общая балансовая стоимость недвижимого имущества</t>
  </si>
  <si>
    <t>Общая балансовая стоимость движимого имущества</t>
  </si>
  <si>
    <t>Остаточная балансовая стоимость недвижимого имущества</t>
  </si>
  <si>
    <t>Стоимость основных средств</t>
  </si>
  <si>
    <t>Кол-во работников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</si>
  <si>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</si>
  <si>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</si>
  <si>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</si>
  <si>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</si>
  <si>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</si>
  <si>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</si>
  <si>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Общее          кол-во обучающихся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</si>
  <si>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</si>
  <si>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</si>
  <si>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</si>
  <si>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</si>
  <si>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</si>
  <si>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</si>
  <si>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</si>
  <si>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</si>
  <si>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</si>
  <si>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</si>
  <si>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</si>
  <si>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</si>
  <si>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</si>
  <si>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</si>
  <si>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</si>
  <si>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</si>
  <si>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</si>
  <si>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</si>
  <si>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</si>
  <si>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</si>
  <si>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</si>
  <si>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</si>
  <si>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</si>
  <si>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</si>
  <si>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</si>
  <si>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</si>
  <si>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</si>
  <si>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</si>
  <si>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</si>
  <si>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</si>
  <si>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</si>
  <si>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</si>
  <si>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</si>
  <si>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</si>
  <si>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</si>
  <si>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</si>
  <si>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</si>
  <si>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</si>
  <si>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</si>
  <si>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</si>
  <si>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</si>
  <si>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</si>
  <si>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</si>
  <si>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</si>
  <si>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</si>
  <si>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</si>
  <si>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</si>
  <si>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</si>
  <si>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ИНФРАСТУКТУРНОЕ ОБЕСПЕЧЕНИЕ ОБЩЕОБРАЗОВАТЕЛЬНЫХ УЧРЕЖДЕНИЙ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</si>
  <si>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</si>
  <si>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</si>
  <si>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</si>
  <si>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</si>
  <si>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МАОУ СШ № 143</t>
  </si>
  <si>
    <t>МАОУ СШ № 145</t>
  </si>
  <si>
    <t>МАОУ СШ № 149</t>
  </si>
  <si>
    <t>МАОУ СШ № 150</t>
  </si>
  <si>
    <t>по городу Красноярску</t>
  </si>
  <si>
    <t>Среднее значение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</si>
  <si>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мз</t>
    </r>
  </si>
  <si>
    <r>
      <rPr>
        <b/>
        <sz val="10"/>
        <color theme="1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о</t>
    </r>
  </si>
  <si>
    <r>
      <rPr>
        <b/>
        <sz val="10"/>
        <color theme="1"/>
        <rFont val="Calibri"/>
        <family val="2"/>
        <charset val="204"/>
        <scheme val="minor"/>
      </rPr>
      <t>Коэффициент состояния основных фондов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</si>
  <si>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увеличения материальных запасов и основных средств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умо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</si>
  <si>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обеспеченности оплатой труда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от</t>
    </r>
  </si>
  <si>
    <t>Среднее по городу</t>
  </si>
  <si>
    <t>Cреднее по городу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</si>
  <si>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</si>
  <si>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</si>
  <si>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</si>
  <si>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от оплаты труда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</si>
  <si>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умо увеличения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</si>
  <si>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мз обеспечения 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</si>
  <si>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 оснащения (отношение к max)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</si>
  <si>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</si>
  <si>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ф состояния основных фондов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</si>
  <si>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</si>
  <si>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</si>
  <si>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</si>
  <si>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</si>
  <si>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</si>
  <si>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>отлично</t>
  </si>
  <si>
    <r>
      <rPr>
        <b/>
        <sz val="11"/>
        <color rgb="FF000000"/>
        <rFont val="Calibri"/>
        <family val="2"/>
        <charset val="204"/>
        <scheme val="minor"/>
      </rPr>
      <t>хорошо</t>
    </r>
    <r>
      <rPr>
        <sz val="11"/>
        <color rgb="FF000000"/>
        <rFont val="Calibri"/>
        <family val="2"/>
        <scheme val="minor"/>
      </rPr>
      <t xml:space="preserve"> </t>
    </r>
  </si>
  <si>
    <t>нормально</t>
  </si>
  <si>
    <t>критично</t>
  </si>
  <si>
    <t xml:space="preserve">МБОУ СШ № 1 </t>
  </si>
  <si>
    <t xml:space="preserve">МАОУ СШ № 152 </t>
  </si>
  <si>
    <t xml:space="preserve">МБОУ СШ № 10 </t>
  </si>
  <si>
    <t xml:space="preserve">МАОУ Гимназия № 11 </t>
  </si>
  <si>
    <t xml:space="preserve">МБОУ Школа-интернат № 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</si>
  <si>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</si>
  <si>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</si>
  <si>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</si>
  <si>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</si>
  <si>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</si>
  <si>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</si>
  <si>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</si>
  <si>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 xml:space="preserve">Среднее значение </t>
  </si>
  <si>
    <t>МАОУ Гимназия № 3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</si>
  <si>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</si>
  <si>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</si>
  <si>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</si>
  <si>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</si>
  <si>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</si>
  <si>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</si>
  <si>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</si>
  <si>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154</t>
  </si>
  <si>
    <t>МАОУ СШ № 24</t>
  </si>
  <si>
    <t>МАОУ СШ № 1</t>
  </si>
  <si>
    <t>на 01 января 2020 года</t>
  </si>
  <si>
    <t>МАОУ СШ "Комплекс Покровский"</t>
  </si>
  <si>
    <t>План ФХД на 30.12.2019 г. Публикация от 14.01.2020 г.</t>
  </si>
  <si>
    <t>МБОУ СШ № 155</t>
  </si>
  <si>
    <t>МБОУ СШ № 156</t>
  </si>
  <si>
    <t>МАОУ СШ "Комплекс "Покровский"</t>
  </si>
  <si>
    <t>План ФХД на 01.01.2020 г. Публикация от 17.01.2020 г.</t>
  </si>
  <si>
    <t>План ФХД на 30.12.2019 г. Публикация от 13.01.2020 г.</t>
  </si>
  <si>
    <t>План ФХД на 30.12.2019 г. Публикация от 09.01.2020 г.</t>
  </si>
  <si>
    <t>План ФХД на 30.12.2019 г. Публикация от 10.01.2020 г.</t>
  </si>
  <si>
    <t>План ФХД на 30.12.2019 г. Публикация от 11.01.2020 г.</t>
  </si>
  <si>
    <t>План ФХД на 30.12.2019 г. Публикация от 15.01.2020 г.</t>
  </si>
  <si>
    <t>План ФХД на 30.12.2019 г. Публикация от 31.12.2019 г.</t>
  </si>
  <si>
    <t>План ФХД на 27.12.2019 г. Публикация от 31.12.2019 г.</t>
  </si>
  <si>
    <t>План ФХД на 30.12.2019 г. Публикация от 30.12.2019 г.</t>
  </si>
  <si>
    <t>План ФХД на 14.01.2020 г. Публикация от 14.01.2020 г.</t>
  </si>
  <si>
    <t>МАОУ СШ № 19</t>
  </si>
  <si>
    <t>План ФХД на 30.12.2019 г. Публикация от 14.01.2020 г. Документ бледный</t>
  </si>
  <si>
    <t>МАОУ СШ № 49</t>
  </si>
  <si>
    <t>План ФХД на 30.12.2019 г. Публикация от  27.01. 2020 г.</t>
  </si>
  <si>
    <t>МАОУ Лицей № 3</t>
  </si>
  <si>
    <t>План ФХД на 30.12.2019 г. Публикация от 12.01.2020 г.</t>
  </si>
  <si>
    <t>План ФХД на 29.12.2019 г. Публикация от 09.01.2020 г.</t>
  </si>
  <si>
    <t>План ФХД на 10.01.2020 г. Публикация от 10.01.2020 г.</t>
  </si>
  <si>
    <t>МАОУ СШ № 76</t>
  </si>
  <si>
    <t>МАОУ СШ № 92</t>
  </si>
  <si>
    <t xml:space="preserve">МАОУ СШ № 93 </t>
  </si>
  <si>
    <t>План ФХД на 30.12.2019 г. Публикация от 14,01,2020 г.</t>
  </si>
  <si>
    <t>План ФХД на 30.12.2019 г. Публикация от 13.01.2020 г. Документ очень бледный</t>
  </si>
  <si>
    <t>План ФХД на 30.12.2019 г. Публикация от 16.01.2020 г.</t>
  </si>
  <si>
    <t>План ФХД на 30.12.2019 г. Публикация от 13.01.2020 г. Документ бледный</t>
  </si>
  <si>
    <t>МАОУ СШ № 134</t>
  </si>
  <si>
    <t>План ФХД на 01.01.2020 г. - отсутствует (на 06.02.2020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</si>
</sst>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381">
    <xf numFmtId="0" fontId="0" fillId="0" borderId="0" xfId="0"/>
    <xf numFmtId="0" fontId="0" fillId="0" borderId="0" xfId="0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5" fillId="0" borderId="0" xfId="0" applyFont="1"/>
    <xf numFmtId="0" fontId="5" fillId="0" borderId="11" xfId="0" applyFont="1" applyBorder="1" applyAlignment="1">
      <alignment horizontal="right"/>
    </xf>
    <xf numFmtId="4" fontId="5" fillId="0" borderId="5" xfId="0" applyNumberFormat="1" applyFont="1" applyBorder="1"/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" fontId="5" fillId="0" borderId="7" xfId="0" applyNumberFormat="1" applyFont="1" applyBorder="1"/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" fontId="5" fillId="0" borderId="4" xfId="0" applyNumberFormat="1" applyFont="1" applyBorder="1"/>
    <xf numFmtId="0" fontId="5" fillId="0" borderId="13" xfId="0" applyFont="1" applyBorder="1"/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" fontId="5" fillId="0" borderId="19" xfId="0" applyNumberFormat="1" applyFont="1" applyBorder="1"/>
    <xf numFmtId="0" fontId="11" fillId="0" borderId="21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10" fillId="0" borderId="0" xfId="0" applyFont="1"/>
    <xf numFmtId="0" fontId="0" fillId="0" borderId="0" xfId="0" applyAlignment="1">
      <alignment horizontal="right"/>
    </xf>
    <xf numFmtId="0" fontId="9" fillId="3" borderId="4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45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2" fontId="6" fillId="0" borderId="46" xfId="0" applyNumberFormat="1" applyFont="1" applyBorder="1"/>
    <xf numFmtId="2" fontId="0" fillId="0" borderId="0" xfId="0" applyNumberFormat="1" applyBorder="1"/>
    <xf numFmtId="4" fontId="6" fillId="0" borderId="46" xfId="0" applyNumberFormat="1" applyFont="1" applyBorder="1"/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0" xfId="0" applyNumberFormat="1" applyFont="1" applyBorder="1"/>
    <xf numFmtId="4" fontId="6" fillId="0" borderId="0" xfId="0" applyNumberFormat="1" applyFont="1" applyBorder="1"/>
    <xf numFmtId="2" fontId="6" fillId="0" borderId="2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0" fontId="9" fillId="0" borderId="0" xfId="0" applyFont="1"/>
    <xf numFmtId="2" fontId="6" fillId="0" borderId="20" xfId="0" applyNumberFormat="1" applyFont="1" applyBorder="1" applyAlignment="1">
      <alignment horizontal="left" vertical="center"/>
    </xf>
    <xf numFmtId="4" fontId="5" fillId="0" borderId="33" xfId="0" applyNumberFormat="1" applyFont="1" applyBorder="1"/>
    <xf numFmtId="4" fontId="5" fillId="0" borderId="37" xfId="0" applyNumberFormat="1" applyFont="1" applyBorder="1"/>
    <xf numFmtId="4" fontId="5" fillId="0" borderId="36" xfId="0" applyNumberFormat="1" applyFont="1" applyBorder="1"/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left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4" fontId="5" fillId="0" borderId="47" xfId="0" applyNumberFormat="1" applyFont="1" applyBorder="1"/>
    <xf numFmtId="2" fontId="6" fillId="0" borderId="39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4" fontId="5" fillId="0" borderId="48" xfId="0" applyNumberFormat="1" applyFont="1" applyBorder="1"/>
    <xf numFmtId="4" fontId="5" fillId="0" borderId="49" xfId="0" applyNumberFormat="1" applyFont="1" applyBorder="1"/>
    <xf numFmtId="4" fontId="5" fillId="0" borderId="15" xfId="0" applyNumberFormat="1" applyFont="1" applyBorder="1"/>
    <xf numFmtId="4" fontId="5" fillId="0" borderId="1" xfId="0" applyNumberFormat="1" applyFont="1" applyBorder="1"/>
    <xf numFmtId="4" fontId="5" fillId="0" borderId="24" xfId="0" applyNumberFormat="1" applyFont="1" applyBorder="1"/>
    <xf numFmtId="4" fontId="6" fillId="0" borderId="13" xfId="0" applyNumberFormat="1" applyFont="1" applyBorder="1" applyAlignment="1">
      <alignment horizontal="left"/>
    </xf>
    <xf numFmtId="4" fontId="5" fillId="0" borderId="29" xfId="0" applyNumberFormat="1" applyFont="1" applyBorder="1"/>
    <xf numFmtId="4" fontId="5" fillId="0" borderId="30" xfId="0" applyNumberFormat="1" applyFont="1" applyBorder="1"/>
    <xf numFmtId="2" fontId="6" fillId="0" borderId="0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28" xfId="0" applyFont="1" applyBorder="1" applyAlignment="1"/>
    <xf numFmtId="2" fontId="5" fillId="0" borderId="50" xfId="0" applyNumberFormat="1" applyFont="1" applyBorder="1"/>
    <xf numFmtId="2" fontId="6" fillId="0" borderId="13" xfId="0" applyNumberFormat="1" applyFont="1" applyBorder="1" applyAlignment="1">
      <alignment horizontal="left"/>
    </xf>
    <xf numFmtId="2" fontId="5" fillId="0" borderId="29" xfId="0" applyNumberFormat="1" applyFont="1" applyBorder="1"/>
    <xf numFmtId="2" fontId="5" fillId="0" borderId="30" xfId="0" applyNumberFormat="1" applyFont="1" applyBorder="1"/>
    <xf numFmtId="2" fontId="5" fillId="0" borderId="32" xfId="0" applyNumberFormat="1" applyFont="1" applyBorder="1"/>
    <xf numFmtId="2" fontId="6" fillId="0" borderId="52" xfId="0" applyNumberFormat="1" applyFont="1" applyBorder="1" applyAlignment="1">
      <alignment horizontal="center" vertical="center"/>
    </xf>
    <xf numFmtId="4" fontId="5" fillId="0" borderId="17" xfId="0" applyNumberFormat="1" applyFont="1" applyBorder="1"/>
    <xf numFmtId="4" fontId="5" fillId="0" borderId="32" xfId="0" applyNumberFormat="1" applyFont="1" applyBorder="1"/>
    <xf numFmtId="2" fontId="6" fillId="0" borderId="23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6" fillId="0" borderId="28" xfId="0" applyFont="1" applyBorder="1" applyAlignment="1"/>
    <xf numFmtId="0" fontId="5" fillId="0" borderId="55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4" fontId="5" fillId="0" borderId="31" xfId="0" applyNumberFormat="1" applyFont="1" applyBorder="1"/>
    <xf numFmtId="4" fontId="5" fillId="0" borderId="50" xfId="0" applyNumberFormat="1" applyFont="1" applyBorder="1"/>
    <xf numFmtId="4" fontId="5" fillId="0" borderId="39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4" fillId="0" borderId="11" xfId="0" applyFont="1" applyBorder="1" applyAlignment="1">
      <alignment horizontal="right"/>
    </xf>
    <xf numFmtId="2" fontId="4" fillId="0" borderId="5" xfId="0" applyNumberFormat="1" applyFont="1" applyBorder="1"/>
    <xf numFmtId="0" fontId="4" fillId="0" borderId="13" xfId="0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" fontId="4" fillId="0" borderId="7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2" fontId="4" fillId="0" borderId="4" xfId="0" applyNumberFormat="1" applyFont="1" applyBorder="1"/>
    <xf numFmtId="0" fontId="4" fillId="0" borderId="13" xfId="0" applyFont="1" applyBorder="1"/>
    <xf numFmtId="3" fontId="4" fillId="0" borderId="19" xfId="0" applyNumberFormat="1" applyFont="1" applyBorder="1"/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2" fontId="4" fillId="0" borderId="25" xfId="0" applyNumberFormat="1" applyFont="1" applyBorder="1"/>
    <xf numFmtId="2" fontId="4" fillId="0" borderId="18" xfId="0" applyNumberFormat="1" applyFont="1" applyBorder="1"/>
    <xf numFmtId="2" fontId="4" fillId="0" borderId="10" xfId="0" applyNumberFormat="1" applyFont="1" applyBorder="1"/>
    <xf numFmtId="2" fontId="4" fillId="0" borderId="35" xfId="0" applyNumberFormat="1" applyFont="1" applyBorder="1"/>
    <xf numFmtId="2" fontId="4" fillId="0" borderId="2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2" fontId="5" fillId="9" borderId="30" xfId="0" applyNumberFormat="1" applyFont="1" applyFill="1" applyBorder="1"/>
    <xf numFmtId="4" fontId="5" fillId="10" borderId="49" xfId="0" applyNumberFormat="1" applyFont="1" applyFill="1" applyBorder="1"/>
    <xf numFmtId="4" fontId="5" fillId="8" borderId="30" xfId="0" applyNumberFormat="1" applyFont="1" applyFill="1" applyBorder="1" applyAlignment="1">
      <alignment horizontal="right"/>
    </xf>
    <xf numFmtId="2" fontId="6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2" fontId="6" fillId="9" borderId="13" xfId="0" applyNumberFormat="1" applyFont="1" applyFill="1" applyBorder="1" applyAlignment="1">
      <alignment horizontal="left"/>
    </xf>
    <xf numFmtId="0" fontId="0" fillId="0" borderId="16" xfId="0" applyBorder="1"/>
    <xf numFmtId="0" fontId="6" fillId="0" borderId="21" xfId="0" applyFont="1" applyBorder="1" applyAlignment="1"/>
    <xf numFmtId="0" fontId="6" fillId="0" borderId="21" xfId="0" applyFont="1" applyFill="1" applyBorder="1" applyAlignment="1"/>
    <xf numFmtId="0" fontId="4" fillId="0" borderId="55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2" fontId="6" fillId="0" borderId="6" xfId="0" applyNumberFormat="1" applyFont="1" applyBorder="1"/>
    <xf numFmtId="0" fontId="6" fillId="0" borderId="3" xfId="0" applyFont="1" applyBorder="1"/>
    <xf numFmtId="0" fontId="6" fillId="0" borderId="19" xfId="0" applyFont="1" applyBorder="1"/>
    <xf numFmtId="2" fontId="6" fillId="0" borderId="20" xfId="0" applyNumberFormat="1" applyFont="1" applyBorder="1"/>
    <xf numFmtId="4" fontId="6" fillId="0" borderId="3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6" fillId="0" borderId="0" xfId="0" applyFont="1"/>
    <xf numFmtId="2" fontId="9" fillId="0" borderId="48" xfId="0" applyNumberFormat="1" applyFont="1" applyBorder="1"/>
    <xf numFmtId="2" fontId="9" fillId="0" borderId="27" xfId="0" applyNumberFormat="1" applyFont="1" applyBorder="1"/>
    <xf numFmtId="2" fontId="9" fillId="0" borderId="27" xfId="0" applyNumberFormat="1" applyFont="1" applyBorder="1" applyAlignment="1">
      <alignment horizontal="right"/>
    </xf>
    <xf numFmtId="0" fontId="9" fillId="3" borderId="17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22" fillId="0" borderId="13" xfId="0" applyFont="1" applyBorder="1"/>
    <xf numFmtId="0" fontId="19" fillId="0" borderId="21" xfId="0" applyFont="1" applyBorder="1" applyAlignment="1">
      <alignment horizontal="right" vertical="center" wrapText="1"/>
    </xf>
    <xf numFmtId="0" fontId="6" fillId="0" borderId="4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5" fillId="0" borderId="34" xfId="0" applyFont="1" applyBorder="1" applyAlignment="1">
      <alignment horizontal="right"/>
    </xf>
    <xf numFmtId="2" fontId="5" fillId="0" borderId="58" xfId="0" applyNumberFormat="1" applyFont="1" applyBorder="1"/>
    <xf numFmtId="4" fontId="5" fillId="0" borderId="8" xfId="0" applyNumberFormat="1" applyFont="1" applyBorder="1"/>
    <xf numFmtId="2" fontId="6" fillId="0" borderId="35" xfId="0" applyNumberFormat="1" applyFont="1" applyBorder="1" applyAlignment="1">
      <alignment horizontal="center" vertical="center"/>
    </xf>
    <xf numFmtId="4" fontId="5" fillId="0" borderId="58" xfId="0" applyNumberFormat="1" applyFont="1" applyBorder="1"/>
    <xf numFmtId="2" fontId="6" fillId="0" borderId="59" xfId="0" applyNumberFormat="1" applyFont="1" applyBorder="1" applyAlignment="1">
      <alignment horizontal="center" vertical="center"/>
    </xf>
    <xf numFmtId="4" fontId="5" fillId="0" borderId="44" xfId="0" applyNumberFormat="1" applyFont="1" applyBorder="1"/>
    <xf numFmtId="2" fontId="6" fillId="0" borderId="60" xfId="0" applyNumberFormat="1" applyFont="1" applyBorder="1" applyAlignment="1">
      <alignment horizontal="center" vertical="center"/>
    </xf>
    <xf numFmtId="4" fontId="5" fillId="0" borderId="57" xfId="0" applyNumberFormat="1" applyFont="1" applyBorder="1"/>
    <xf numFmtId="2" fontId="6" fillId="0" borderId="44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9" fillId="2" borderId="62" xfId="0" applyFont="1" applyFill="1" applyBorder="1" applyAlignment="1">
      <alignment horizontal="center" wrapText="1"/>
    </xf>
    <xf numFmtId="0" fontId="9" fillId="3" borderId="63" xfId="0" applyFont="1" applyFill="1" applyBorder="1" applyAlignment="1">
      <alignment wrapText="1"/>
    </xf>
    <xf numFmtId="4" fontId="5" fillId="0" borderId="62" xfId="0" applyNumberFormat="1" applyFont="1" applyBorder="1"/>
    <xf numFmtId="4" fontId="5" fillId="0" borderId="28" xfId="0" applyNumberFormat="1" applyFont="1" applyBorder="1"/>
    <xf numFmtId="2" fontId="6" fillId="0" borderId="28" xfId="0" applyNumberFormat="1" applyFont="1" applyBorder="1" applyAlignment="1">
      <alignment horizontal="center" vertical="center"/>
    </xf>
    <xf numFmtId="4" fontId="5" fillId="0" borderId="51" xfId="0" applyNumberFormat="1" applyFont="1" applyBorder="1"/>
    <xf numFmtId="4" fontId="5" fillId="0" borderId="63" xfId="0" applyNumberFormat="1" applyFont="1" applyBorder="1"/>
    <xf numFmtId="2" fontId="6" fillId="0" borderId="64" xfId="0" applyNumberFormat="1" applyFont="1" applyBorder="1" applyAlignment="1">
      <alignment horizontal="center" vertical="center"/>
    </xf>
    <xf numFmtId="4" fontId="5" fillId="0" borderId="65" xfId="0" applyNumberFormat="1" applyFont="1" applyBorder="1"/>
    <xf numFmtId="2" fontId="6" fillId="0" borderId="63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right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2" fontId="6" fillId="2" borderId="56" xfId="0" applyNumberFormat="1" applyFont="1" applyFill="1" applyBorder="1" applyAlignment="1">
      <alignment horizontal="center" vertical="center"/>
    </xf>
    <xf numFmtId="0" fontId="0" fillId="2" borderId="0" xfId="0" applyFill="1"/>
    <xf numFmtId="2" fontId="25" fillId="0" borderId="1" xfId="0" applyNumberFormat="1" applyFont="1" applyBorder="1"/>
    <xf numFmtId="2" fontId="25" fillId="0" borderId="17" xfId="0" applyNumberFormat="1" applyFont="1" applyBorder="1"/>
    <xf numFmtId="2" fontId="25" fillId="0" borderId="24" xfId="0" applyNumberFormat="1" applyFont="1" applyBorder="1"/>
    <xf numFmtId="0" fontId="7" fillId="0" borderId="13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left" vertical="center"/>
    </xf>
    <xf numFmtId="2" fontId="6" fillId="2" borderId="48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16" fillId="11" borderId="48" xfId="0" applyNumberFormat="1" applyFont="1" applyFill="1" applyBorder="1" applyAlignment="1">
      <alignment horizontal="center" vertical="center"/>
    </xf>
    <xf numFmtId="2" fontId="16" fillId="11" borderId="4" xfId="0" applyNumberFormat="1" applyFont="1" applyFill="1" applyBorder="1" applyAlignment="1">
      <alignment horizontal="center" vertical="center"/>
    </xf>
    <xf numFmtId="2" fontId="6" fillId="2" borderId="49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left" vertical="center"/>
    </xf>
    <xf numFmtId="2" fontId="6" fillId="2" borderId="59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/>
    <xf numFmtId="2" fontId="23" fillId="0" borderId="25" xfId="0" applyNumberFormat="1" applyFont="1" applyBorder="1"/>
    <xf numFmtId="2" fontId="25" fillId="0" borderId="12" xfId="0" applyNumberFormat="1" applyFont="1" applyBorder="1"/>
    <xf numFmtId="2" fontId="23" fillId="0" borderId="18" xfId="0" applyNumberFormat="1" applyFont="1" applyBorder="1"/>
    <xf numFmtId="2" fontId="25" fillId="0" borderId="9" xfId="0" applyNumberFormat="1" applyFont="1" applyBorder="1"/>
    <xf numFmtId="2" fontId="23" fillId="0" borderId="10" xfId="0" applyNumberFormat="1" applyFont="1" applyBorder="1"/>
    <xf numFmtId="2" fontId="25" fillId="0" borderId="61" xfId="0" applyNumberFormat="1" applyFont="1" applyBorder="1"/>
    <xf numFmtId="2" fontId="25" fillId="0" borderId="62" xfId="0" applyNumberFormat="1" applyFont="1" applyBorder="1"/>
    <xf numFmtId="2" fontId="23" fillId="0" borderId="52" xfId="0" applyNumberFormat="1" applyFont="1" applyBorder="1"/>
    <xf numFmtId="2" fontId="25" fillId="0" borderId="55" xfId="0" applyNumberFormat="1" applyFont="1" applyBorder="1"/>
    <xf numFmtId="2" fontId="25" fillId="0" borderId="31" xfId="0" applyNumberFormat="1" applyFont="1" applyBorder="1"/>
    <xf numFmtId="2" fontId="23" fillId="0" borderId="40" xfId="0" applyNumberFormat="1" applyFont="1" applyBorder="1"/>
    <xf numFmtId="0" fontId="24" fillId="0" borderId="3" xfId="0" applyFont="1" applyBorder="1" applyAlignment="1">
      <alignment textRotation="90"/>
    </xf>
    <xf numFmtId="0" fontId="24" fillId="0" borderId="19" xfId="0" applyFont="1" applyBorder="1" applyAlignment="1">
      <alignment textRotation="90"/>
    </xf>
    <xf numFmtId="0" fontId="24" fillId="0" borderId="20" xfId="0" applyFont="1" applyBorder="1" applyAlignment="1">
      <alignment textRotation="90" wrapText="1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0" xfId="0" applyFont="1" applyBorder="1" applyAlignment="1"/>
    <xf numFmtId="0" fontId="6" fillId="0" borderId="0" xfId="0" applyFont="1" applyAlignment="1">
      <alignment horizontal="center"/>
    </xf>
    <xf numFmtId="4" fontId="5" fillId="0" borderId="5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center" vertical="center"/>
    </xf>
    <xf numFmtId="0" fontId="2" fillId="0" borderId="0" xfId="0" applyFont="1" applyBorder="1"/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right"/>
    </xf>
    <xf numFmtId="2" fontId="19" fillId="0" borderId="13" xfId="0" applyNumberFormat="1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0" fontId="19" fillId="0" borderId="2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4" fontId="13" fillId="0" borderId="55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2" fontId="13" fillId="0" borderId="39" xfId="0" applyNumberFormat="1" applyFont="1" applyBorder="1"/>
    <xf numFmtId="164" fontId="13" fillId="0" borderId="55" xfId="0" applyNumberFormat="1" applyFont="1" applyBorder="1"/>
    <xf numFmtId="2" fontId="13" fillId="0" borderId="40" xfId="0" applyNumberFormat="1" applyFont="1" applyBorder="1"/>
    <xf numFmtId="2" fontId="13" fillId="0" borderId="40" xfId="0" applyNumberFormat="1" applyFont="1" applyBorder="1" applyAlignment="1">
      <alignment horizontal="right"/>
    </xf>
    <xf numFmtId="0" fontId="11" fillId="0" borderId="56" xfId="0" applyFont="1" applyBorder="1" applyAlignment="1">
      <alignment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wrapText="1"/>
    </xf>
    <xf numFmtId="0" fontId="10" fillId="3" borderId="0" xfId="0" applyFont="1" applyFill="1" applyBorder="1" applyAlignment="1">
      <alignment vertical="center" wrapText="1"/>
    </xf>
    <xf numFmtId="0" fontId="13" fillId="3" borderId="36" xfId="0" applyFont="1" applyFill="1" applyBorder="1" applyAlignment="1">
      <alignment wrapText="1"/>
    </xf>
    <xf numFmtId="2" fontId="25" fillId="0" borderId="3" xfId="0" applyNumberFormat="1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left" vertical="center"/>
    </xf>
    <xf numFmtId="2" fontId="16" fillId="11" borderId="10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16" fillId="11" borderId="20" xfId="0" applyNumberFormat="1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 wrapText="1"/>
    </xf>
    <xf numFmtId="2" fontId="16" fillId="11" borderId="40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3" fillId="2" borderId="3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0" fontId="12" fillId="0" borderId="41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right"/>
    </xf>
    <xf numFmtId="0" fontId="10" fillId="3" borderId="49" xfId="0" applyFont="1" applyFill="1" applyBorder="1" applyAlignment="1">
      <alignment wrapText="1"/>
    </xf>
    <xf numFmtId="0" fontId="12" fillId="0" borderId="23" xfId="0" applyFont="1" applyBorder="1" applyAlignment="1">
      <alignment wrapText="1"/>
    </xf>
    <xf numFmtId="3" fontId="27" fillId="0" borderId="19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right"/>
    </xf>
    <xf numFmtId="0" fontId="9" fillId="3" borderId="49" xfId="0" applyFont="1" applyFill="1" applyBorder="1" applyAlignment="1">
      <alignment wrapText="1"/>
    </xf>
    <xf numFmtId="2" fontId="5" fillId="0" borderId="50" xfId="0" applyNumberFormat="1" applyFont="1" applyBorder="1" applyAlignment="1">
      <alignment horizontal="right"/>
    </xf>
    <xf numFmtId="2" fontId="16" fillId="11" borderId="49" xfId="0" applyNumberFormat="1" applyFont="1" applyFill="1" applyBorder="1" applyAlignment="1">
      <alignment horizontal="center" vertical="center"/>
    </xf>
    <xf numFmtId="2" fontId="5" fillId="8" borderId="51" xfId="0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4" fontId="13" fillId="0" borderId="9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12" fillId="0" borderId="27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3" fillId="0" borderId="55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2" fontId="4" fillId="0" borderId="39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horizontal="center"/>
    </xf>
    <xf numFmtId="0" fontId="14" fillId="3" borderId="10" xfId="0" applyFont="1" applyFill="1" applyBorder="1" applyAlignment="1">
      <alignment wrapText="1"/>
    </xf>
    <xf numFmtId="0" fontId="9" fillId="2" borderId="62" xfId="0" applyFont="1" applyFill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wrapText="1"/>
    </xf>
    <xf numFmtId="0" fontId="23" fillId="0" borderId="5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Excel Built-in Normal" xfId="1"/>
    <cellStyle name="Excel Built-in Normal 2" xfId="2"/>
    <cellStyle name="Обычный" xfId="0" builtinId="0"/>
  </cellStyles>
  <dxfs count="2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0066FF"/>
      <color rgb="FFCCFF99"/>
      <color rgb="FFFFCCCC"/>
      <color rgb="FFFFFF66"/>
      <color rgb="FFCCFFCC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8119757527"/>
          <c:y val="1.0112759638962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3423199153018808E-2"/>
          <c:y val="0.12140258263488202"/>
          <c:w val="0.97623076954213905"/>
          <c:h val="0.50273842452092177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свод'!$H$6:$H$126</c:f>
              <c:numCache>
                <c:formatCode>#,##0.00</c:formatCode>
                <c:ptCount val="121"/>
                <c:pt idx="0">
                  <c:v>1</c:v>
                </c:pt>
                <c:pt idx="1">
                  <c:v>0.20156734277264596</c:v>
                </c:pt>
                <c:pt idx="2">
                  <c:v>0.27092019721804217</c:v>
                </c:pt>
                <c:pt idx="3">
                  <c:v>0.14697636934352551</c:v>
                </c:pt>
                <c:pt idx="4">
                  <c:v>0.26486693194814726</c:v>
                </c:pt>
                <c:pt idx="5">
                  <c:v>0.22254904362935796</c:v>
                </c:pt>
                <c:pt idx="6">
                  <c:v>0.13409664550194478</c:v>
                </c:pt>
                <c:pt idx="7">
                  <c:v>0.26427011464171285</c:v>
                </c:pt>
                <c:pt idx="8">
                  <c:v>0.17028579375941913</c:v>
                </c:pt>
                <c:pt idx="9">
                  <c:v>0.16819118383178336</c:v>
                </c:pt>
                <c:pt idx="10">
                  <c:v>0.17194980507988059</c:v>
                </c:pt>
                <c:pt idx="11">
                  <c:v>0.19939929395355949</c:v>
                </c:pt>
                <c:pt idx="12">
                  <c:v>0.15725103789515235</c:v>
                </c:pt>
                <c:pt idx="13">
                  <c:v>0.23003611143442834</c:v>
                </c:pt>
                <c:pt idx="14">
                  <c:v>0.18458221673239558</c:v>
                </c:pt>
                <c:pt idx="15">
                  <c:v>0.35908409216927351</c:v>
                </c:pt>
                <c:pt idx="16">
                  <c:v>0.24860947915383297</c:v>
                </c:pt>
                <c:pt idx="17">
                  <c:v>0.27577668594738086</c:v>
                </c:pt>
                <c:pt idx="18">
                  <c:v>0.12603928782658783</c:v>
                </c:pt>
                <c:pt idx="19">
                  <c:v>0.18049215764516635</c:v>
                </c:pt>
                <c:pt idx="20">
                  <c:v>0.14785062100217675</c:v>
                </c:pt>
                <c:pt idx="21">
                  <c:v>0.20599589408343857</c:v>
                </c:pt>
                <c:pt idx="22">
                  <c:v>0.19603722122893175</c:v>
                </c:pt>
                <c:pt idx="23">
                  <c:v>0.12197533042752245</c:v>
                </c:pt>
                <c:pt idx="24">
                  <c:v>0.15846068584998535</c:v>
                </c:pt>
                <c:pt idx="25">
                  <c:v>0.16051838428333298</c:v>
                </c:pt>
                <c:pt idx="26">
                  <c:v>0.2888476055215301</c:v>
                </c:pt>
                <c:pt idx="27">
                  <c:v>0.20020560301298451</c:v>
                </c:pt>
                <c:pt idx="28">
                  <c:v>0.14909316559590358</c:v>
                </c:pt>
                <c:pt idx="29">
                  <c:v>0.14003128661163014</c:v>
                </c:pt>
                <c:pt idx="30">
                  <c:v>0.11845550124269193</c:v>
                </c:pt>
                <c:pt idx="31">
                  <c:v>0.25922987166720718</c:v>
                </c:pt>
                <c:pt idx="32">
                  <c:v>0.11903082541124731</c:v>
                </c:pt>
                <c:pt idx="33">
                  <c:v>0.1211043910915704</c:v>
                </c:pt>
                <c:pt idx="34">
                  <c:v>0.10734665848963944</c:v>
                </c:pt>
                <c:pt idx="35">
                  <c:v>0.1672481314300141</c:v>
                </c:pt>
                <c:pt idx="36">
                  <c:v>0.22529475323155865</c:v>
                </c:pt>
                <c:pt idx="37">
                  <c:v>5.1949030253333264E-2</c:v>
                </c:pt>
                <c:pt idx="38">
                  <c:v>0.13904550935254298</c:v>
                </c:pt>
                <c:pt idx="39">
                  <c:v>0.18112484777107377</c:v>
                </c:pt>
                <c:pt idx="40">
                  <c:v>0.20153500976879399</c:v>
                </c:pt>
                <c:pt idx="41">
                  <c:v>0.10193255250589332</c:v>
                </c:pt>
                <c:pt idx="42">
                  <c:v>0.14810624286876753</c:v>
                </c:pt>
                <c:pt idx="43">
                  <c:v>0.16974993127361179</c:v>
                </c:pt>
                <c:pt idx="44">
                  <c:v>0.19635035236912626</c:v>
                </c:pt>
                <c:pt idx="45">
                  <c:v>0.34860878643196658</c:v>
                </c:pt>
                <c:pt idx="46">
                  <c:v>0.14107409132427284</c:v>
                </c:pt>
                <c:pt idx="47">
                  <c:v>0.23913016824964328</c:v>
                </c:pt>
                <c:pt idx="48">
                  <c:v>0.17680557202261304</c:v>
                </c:pt>
                <c:pt idx="49">
                  <c:v>0.10783137835560788</c:v>
                </c:pt>
                <c:pt idx="50">
                  <c:v>0.12150666007525233</c:v>
                </c:pt>
                <c:pt idx="51">
                  <c:v>0.73295991946428196</c:v>
                </c:pt>
                <c:pt idx="52">
                  <c:v>9.1651813650407948E-2</c:v>
                </c:pt>
                <c:pt idx="53">
                  <c:v>0.16532711732705613</c:v>
                </c:pt>
                <c:pt idx="54">
                  <c:v>0.14399723389452729</c:v>
                </c:pt>
                <c:pt idx="55">
                  <c:v>0.11139644752215554</c:v>
                </c:pt>
                <c:pt idx="56">
                  <c:v>0.23918637186329869</c:v>
                </c:pt>
                <c:pt idx="57">
                  <c:v>0.13474306159390503</c:v>
                </c:pt>
                <c:pt idx="58">
                  <c:v>0.2990405932419587</c:v>
                </c:pt>
                <c:pt idx="59">
                  <c:v>0.11000418098433627</c:v>
                </c:pt>
                <c:pt idx="60">
                  <c:v>9.7287065615339605E-2</c:v>
                </c:pt>
                <c:pt idx="61">
                  <c:v>0.13134649810343632</c:v>
                </c:pt>
                <c:pt idx="62">
                  <c:v>0.11553065815744412</c:v>
                </c:pt>
                <c:pt idx="63">
                  <c:v>0.22322907713589524</c:v>
                </c:pt>
                <c:pt idx="64">
                  <c:v>0.18550503914404823</c:v>
                </c:pt>
                <c:pt idx="65">
                  <c:v>0.23374683795714959</c:v>
                </c:pt>
                <c:pt idx="66">
                  <c:v>0.19260899347297311</c:v>
                </c:pt>
                <c:pt idx="67">
                  <c:v>0.15245907354505325</c:v>
                </c:pt>
                <c:pt idx="68">
                  <c:v>0.20957898849804857</c:v>
                </c:pt>
                <c:pt idx="69">
                  <c:v>0.15634152654467504</c:v>
                </c:pt>
                <c:pt idx="70">
                  <c:v>0.16129016147468436</c:v>
                </c:pt>
                <c:pt idx="71">
                  <c:v>0.17582816750232219</c:v>
                </c:pt>
                <c:pt idx="72">
                  <c:v>0.27729763366009624</c:v>
                </c:pt>
                <c:pt idx="73">
                  <c:v>0.17455687491534055</c:v>
                </c:pt>
                <c:pt idx="74">
                  <c:v>0.12348697001564293</c:v>
                </c:pt>
                <c:pt idx="75">
                  <c:v>0.39110927835065534</c:v>
                </c:pt>
                <c:pt idx="76">
                  <c:v>0.13485783982329272</c:v>
                </c:pt>
                <c:pt idx="77">
                  <c:v>0.1128487089704968</c:v>
                </c:pt>
                <c:pt idx="78">
                  <c:v>0.17151723148930031</c:v>
                </c:pt>
                <c:pt idx="79">
                  <c:v>0.11504730094099287</c:v>
                </c:pt>
                <c:pt idx="80">
                  <c:v>0.1968473093413324</c:v>
                </c:pt>
                <c:pt idx="81">
                  <c:v>0.34107531016143477</c:v>
                </c:pt>
                <c:pt idx="82">
                  <c:v>0.1544156829504095</c:v>
                </c:pt>
                <c:pt idx="83">
                  <c:v>0.13219421899044165</c:v>
                </c:pt>
                <c:pt idx="84">
                  <c:v>0.12168150899528341</c:v>
                </c:pt>
                <c:pt idx="85">
                  <c:v>0.29888832078184402</c:v>
                </c:pt>
                <c:pt idx="86">
                  <c:v>0.12543163993648593</c:v>
                </c:pt>
                <c:pt idx="87">
                  <c:v>0.21539733088281804</c:v>
                </c:pt>
                <c:pt idx="88">
                  <c:v>0.51858902611746716</c:v>
                </c:pt>
                <c:pt idx="89">
                  <c:v>0.10026950186999264</c:v>
                </c:pt>
                <c:pt idx="90">
                  <c:v>0.12942853479675495</c:v>
                </c:pt>
                <c:pt idx="91">
                  <c:v>0.15125785149233228</c:v>
                </c:pt>
                <c:pt idx="92">
                  <c:v>0.14754499828798712</c:v>
                </c:pt>
                <c:pt idx="93">
                  <c:v>0.30492215514026155</c:v>
                </c:pt>
                <c:pt idx="94">
                  <c:v>0.15481754427383695</c:v>
                </c:pt>
                <c:pt idx="95">
                  <c:v>0.1195151523252323</c:v>
                </c:pt>
                <c:pt idx="96">
                  <c:v>0.17903465167921953</c:v>
                </c:pt>
                <c:pt idx="97">
                  <c:v>0.18820049467803293</c:v>
                </c:pt>
                <c:pt idx="98">
                  <c:v>0.12270376361764758</c:v>
                </c:pt>
                <c:pt idx="99">
                  <c:v>0.14164023837647061</c:v>
                </c:pt>
                <c:pt idx="100">
                  <c:v>0.16019178028038575</c:v>
                </c:pt>
                <c:pt idx="101">
                  <c:v>0.1012530192240754</c:v>
                </c:pt>
                <c:pt idx="102">
                  <c:v>0.24008952941473571</c:v>
                </c:pt>
                <c:pt idx="103">
                  <c:v>0.12749475251630904</c:v>
                </c:pt>
                <c:pt idx="104">
                  <c:v>0.12790875034030161</c:v>
                </c:pt>
                <c:pt idx="105">
                  <c:v>0.18446958943400693</c:v>
                </c:pt>
                <c:pt idx="106">
                  <c:v>0.18500625690714706</c:v>
                </c:pt>
                <c:pt idx="107">
                  <c:v>0.32071439380120503</c:v>
                </c:pt>
                <c:pt idx="108">
                  <c:v>0.27424489987486472</c:v>
                </c:pt>
                <c:pt idx="109">
                  <c:v>0.44622957385711975</c:v>
                </c:pt>
                <c:pt idx="110">
                  <c:v>9.0808809235868482E-2</c:v>
                </c:pt>
                <c:pt idx="111">
                  <c:v>0.23331525129331915</c:v>
                </c:pt>
                <c:pt idx="112">
                  <c:v>0.18818175225993797</c:v>
                </c:pt>
                <c:pt idx="113">
                  <c:v>0.42149109349564545</c:v>
                </c:pt>
                <c:pt idx="114">
                  <c:v>0.18447916747265133</c:v>
                </c:pt>
                <c:pt idx="115">
                  <c:v>0.33719399758010843</c:v>
                </c:pt>
                <c:pt idx="116">
                  <c:v>0.23144794858507692</c:v>
                </c:pt>
                <c:pt idx="117">
                  <c:v>0.19897978371227606</c:v>
                </c:pt>
                <c:pt idx="118">
                  <c:v>0.23800600225367324</c:v>
                </c:pt>
                <c:pt idx="119">
                  <c:v>0.29834428048111494</c:v>
                </c:pt>
                <c:pt idx="120">
                  <c:v>1.7132357993878851E-3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свод'!$I$6:$I$126</c:f>
              <c:numCache>
                <c:formatCode>#,##0.00</c:formatCode>
                <c:ptCount val="121"/>
                <c:pt idx="0">
                  <c:v>0.20073581600320098</c:v>
                </c:pt>
                <c:pt idx="2">
                  <c:v>0.20073581600320098</c:v>
                </c:pt>
                <c:pt idx="3">
                  <c:v>0.20073581600320098</c:v>
                </c:pt>
                <c:pt idx="4">
                  <c:v>0.20073581600320098</c:v>
                </c:pt>
                <c:pt idx="5">
                  <c:v>0.20073581600320098</c:v>
                </c:pt>
                <c:pt idx="6">
                  <c:v>0.20073581600320098</c:v>
                </c:pt>
                <c:pt idx="7">
                  <c:v>0.20073581600320098</c:v>
                </c:pt>
                <c:pt idx="8">
                  <c:v>0.20073581600320098</c:v>
                </c:pt>
                <c:pt idx="9">
                  <c:v>0.20073581600320098</c:v>
                </c:pt>
                <c:pt idx="10">
                  <c:v>0.20073581600320098</c:v>
                </c:pt>
                <c:pt idx="12">
                  <c:v>0.20073581600320098</c:v>
                </c:pt>
                <c:pt idx="13">
                  <c:v>0.20073581600320098</c:v>
                </c:pt>
                <c:pt idx="14">
                  <c:v>0.20073581600320098</c:v>
                </c:pt>
                <c:pt idx="15">
                  <c:v>0.20073581600320098</c:v>
                </c:pt>
                <c:pt idx="16">
                  <c:v>0.20073581600320098</c:v>
                </c:pt>
                <c:pt idx="17">
                  <c:v>0.20073581600320098</c:v>
                </c:pt>
                <c:pt idx="18">
                  <c:v>0.20073581600320098</c:v>
                </c:pt>
                <c:pt idx="19">
                  <c:v>0.20073581600320098</c:v>
                </c:pt>
                <c:pt idx="20">
                  <c:v>0.20073581600320098</c:v>
                </c:pt>
                <c:pt idx="21">
                  <c:v>0.20073581600320098</c:v>
                </c:pt>
                <c:pt idx="22">
                  <c:v>0.20073581600320098</c:v>
                </c:pt>
                <c:pt idx="23">
                  <c:v>0.20073581600320098</c:v>
                </c:pt>
                <c:pt idx="24">
                  <c:v>0.20073581600320098</c:v>
                </c:pt>
                <c:pt idx="26">
                  <c:v>0.20073581600320098</c:v>
                </c:pt>
                <c:pt idx="27">
                  <c:v>0.20073581600320098</c:v>
                </c:pt>
                <c:pt idx="28">
                  <c:v>0.20073581600320098</c:v>
                </c:pt>
                <c:pt idx="29">
                  <c:v>0.20073581600320098</c:v>
                </c:pt>
                <c:pt idx="30">
                  <c:v>0.20073581600320098</c:v>
                </c:pt>
                <c:pt idx="31">
                  <c:v>0.20073581600320098</c:v>
                </c:pt>
                <c:pt idx="32">
                  <c:v>0.20073581600320098</c:v>
                </c:pt>
                <c:pt idx="33">
                  <c:v>0.20073581600320098</c:v>
                </c:pt>
                <c:pt idx="34">
                  <c:v>0.20073581600320098</c:v>
                </c:pt>
                <c:pt idx="35">
                  <c:v>0.20073581600320098</c:v>
                </c:pt>
                <c:pt idx="36">
                  <c:v>0.20073581600320098</c:v>
                </c:pt>
                <c:pt idx="37">
                  <c:v>0.20073581600320098</c:v>
                </c:pt>
                <c:pt idx="38">
                  <c:v>0.20073581600320098</c:v>
                </c:pt>
                <c:pt idx="39">
                  <c:v>0.20073581600320098</c:v>
                </c:pt>
                <c:pt idx="40">
                  <c:v>0.20073581600320098</c:v>
                </c:pt>
                <c:pt idx="41">
                  <c:v>0.20073581600320098</c:v>
                </c:pt>
                <c:pt idx="42">
                  <c:v>0.20073581600320098</c:v>
                </c:pt>
                <c:pt idx="43">
                  <c:v>0.20073581600320098</c:v>
                </c:pt>
                <c:pt idx="45">
                  <c:v>0.20073581600320098</c:v>
                </c:pt>
                <c:pt idx="46">
                  <c:v>0.20073581600320098</c:v>
                </c:pt>
                <c:pt idx="47">
                  <c:v>0.20073581600320098</c:v>
                </c:pt>
                <c:pt idx="48">
                  <c:v>0.20073581600320098</c:v>
                </c:pt>
                <c:pt idx="49">
                  <c:v>0.20073581600320098</c:v>
                </c:pt>
                <c:pt idx="50">
                  <c:v>0.20073581600320098</c:v>
                </c:pt>
                <c:pt idx="51">
                  <c:v>0.20073581600320098</c:v>
                </c:pt>
                <c:pt idx="52">
                  <c:v>0.20073581600320098</c:v>
                </c:pt>
                <c:pt idx="53">
                  <c:v>0.20073581600320098</c:v>
                </c:pt>
                <c:pt idx="54">
                  <c:v>0.20073581600320098</c:v>
                </c:pt>
                <c:pt idx="55">
                  <c:v>0.20073581600320098</c:v>
                </c:pt>
                <c:pt idx="56">
                  <c:v>0.20073581600320098</c:v>
                </c:pt>
                <c:pt idx="57">
                  <c:v>0.20073581600320098</c:v>
                </c:pt>
                <c:pt idx="58">
                  <c:v>0.20073581600320098</c:v>
                </c:pt>
                <c:pt idx="59">
                  <c:v>0.20073581600320098</c:v>
                </c:pt>
                <c:pt idx="60">
                  <c:v>0.20073581600320098</c:v>
                </c:pt>
                <c:pt idx="61">
                  <c:v>0.20073581600320098</c:v>
                </c:pt>
                <c:pt idx="62">
                  <c:v>0.20073581600320098</c:v>
                </c:pt>
                <c:pt idx="63">
                  <c:v>0.20073581600320098</c:v>
                </c:pt>
                <c:pt idx="65">
                  <c:v>0.20073581600320098</c:v>
                </c:pt>
                <c:pt idx="66">
                  <c:v>0.20073581600320098</c:v>
                </c:pt>
                <c:pt idx="67">
                  <c:v>0.20073581600320098</c:v>
                </c:pt>
                <c:pt idx="68">
                  <c:v>0.20073581600320098</c:v>
                </c:pt>
                <c:pt idx="69">
                  <c:v>0.20073581600320098</c:v>
                </c:pt>
                <c:pt idx="70">
                  <c:v>0.20073581600320098</c:v>
                </c:pt>
                <c:pt idx="71">
                  <c:v>0.20073581600320098</c:v>
                </c:pt>
                <c:pt idx="72">
                  <c:v>0.20073581600320098</c:v>
                </c:pt>
                <c:pt idx="73">
                  <c:v>0.20073581600320098</c:v>
                </c:pt>
                <c:pt idx="74">
                  <c:v>0.20073581600320098</c:v>
                </c:pt>
                <c:pt idx="75">
                  <c:v>0.20073581600320098</c:v>
                </c:pt>
                <c:pt idx="76">
                  <c:v>0.20073581600320098</c:v>
                </c:pt>
                <c:pt idx="77">
                  <c:v>0.20073581600320098</c:v>
                </c:pt>
                <c:pt idx="78">
                  <c:v>0.20073581600320098</c:v>
                </c:pt>
                <c:pt idx="79">
                  <c:v>0.20073581600320098</c:v>
                </c:pt>
                <c:pt idx="81">
                  <c:v>0.20073581600320098</c:v>
                </c:pt>
                <c:pt idx="82">
                  <c:v>0.20073581600320098</c:v>
                </c:pt>
                <c:pt idx="83">
                  <c:v>0.20073581600320098</c:v>
                </c:pt>
                <c:pt idx="84">
                  <c:v>0.20073581600320098</c:v>
                </c:pt>
                <c:pt idx="85">
                  <c:v>0.20073581600320098</c:v>
                </c:pt>
                <c:pt idx="86">
                  <c:v>0.20073581600320098</c:v>
                </c:pt>
                <c:pt idx="87">
                  <c:v>0.20073581600320098</c:v>
                </c:pt>
                <c:pt idx="88">
                  <c:v>0.20073581600320098</c:v>
                </c:pt>
                <c:pt idx="89">
                  <c:v>0.20073581600320098</c:v>
                </c:pt>
                <c:pt idx="90">
                  <c:v>0.20073581600320098</c:v>
                </c:pt>
                <c:pt idx="91">
                  <c:v>0.20073581600320098</c:v>
                </c:pt>
                <c:pt idx="92">
                  <c:v>0.20073581600320098</c:v>
                </c:pt>
                <c:pt idx="93">
                  <c:v>0.20073581600320098</c:v>
                </c:pt>
                <c:pt idx="94">
                  <c:v>0.20073581600320098</c:v>
                </c:pt>
                <c:pt idx="95">
                  <c:v>0.20073581600320098</c:v>
                </c:pt>
                <c:pt idx="96">
                  <c:v>0.20073581600320098</c:v>
                </c:pt>
                <c:pt idx="97">
                  <c:v>0.20073581600320098</c:v>
                </c:pt>
                <c:pt idx="98">
                  <c:v>0.20073581600320098</c:v>
                </c:pt>
                <c:pt idx="99">
                  <c:v>0.20073581600320098</c:v>
                </c:pt>
                <c:pt idx="100">
                  <c:v>0.20073581600320098</c:v>
                </c:pt>
                <c:pt idx="101">
                  <c:v>0.20073581600320098</c:v>
                </c:pt>
                <c:pt idx="102">
                  <c:v>0.20073581600320098</c:v>
                </c:pt>
                <c:pt idx="103">
                  <c:v>0.20073581600320098</c:v>
                </c:pt>
                <c:pt idx="104">
                  <c:v>0.20073581600320098</c:v>
                </c:pt>
                <c:pt idx="105">
                  <c:v>0.20073581600320098</c:v>
                </c:pt>
                <c:pt idx="106">
                  <c:v>0.20073581600320098</c:v>
                </c:pt>
                <c:pt idx="107">
                  <c:v>0.20073581600320098</c:v>
                </c:pt>
                <c:pt idx="108">
                  <c:v>0.20073581600320098</c:v>
                </c:pt>
                <c:pt idx="109">
                  <c:v>0.20073581600320098</c:v>
                </c:pt>
                <c:pt idx="110">
                  <c:v>0.20073581600320098</c:v>
                </c:pt>
                <c:pt idx="112">
                  <c:v>0.20073581600320098</c:v>
                </c:pt>
                <c:pt idx="113">
                  <c:v>0.20073581600320098</c:v>
                </c:pt>
                <c:pt idx="114">
                  <c:v>0.20073581600320098</c:v>
                </c:pt>
                <c:pt idx="115">
                  <c:v>0.20073581600320098</c:v>
                </c:pt>
                <c:pt idx="116">
                  <c:v>0.20073581600320098</c:v>
                </c:pt>
                <c:pt idx="117">
                  <c:v>0.20073581600320098</c:v>
                </c:pt>
                <c:pt idx="118">
                  <c:v>0.20073581600320098</c:v>
                </c:pt>
                <c:pt idx="119">
                  <c:v>0.20073581600320098</c:v>
                </c:pt>
                <c:pt idx="120">
                  <c:v>0.20073581600320098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3832"/>
        <c:axId val="197647656"/>
      </c:lineChart>
      <c:catAx>
        <c:axId val="13580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647656"/>
        <c:crosses val="autoZero"/>
        <c:auto val="1"/>
        <c:lblAlgn val="ctr"/>
        <c:lblOffset val="100"/>
        <c:noMultiLvlLbl val="0"/>
      </c:catAx>
      <c:valAx>
        <c:axId val="197647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8038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36448255979735"/>
          <c:y val="7.1809130141120711E-2"/>
          <c:w val="0.2992710348804053"/>
          <c:h val="4.473191408360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504459852526453E-2"/>
          <c:y val="0.11154081149692353"/>
          <c:w val="0.97926702930114784"/>
          <c:h val="0.54315352657420557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свод'!$D$6:$D$126</c:f>
              <c:numCache>
                <c:formatCode>0.00</c:formatCode>
                <c:ptCount val="121"/>
                <c:pt idx="0">
                  <c:v>0.53996763490906885</c:v>
                </c:pt>
                <c:pt idx="1">
                  <c:v>0.54417982060840475</c:v>
                </c:pt>
                <c:pt idx="2">
                  <c:v>0.62538304850462623</c:v>
                </c:pt>
                <c:pt idx="3">
                  <c:v>0.70006106626993281</c:v>
                </c:pt>
                <c:pt idx="4">
                  <c:v>0.89095334368181844</c:v>
                </c:pt>
                <c:pt idx="5">
                  <c:v>0.59594865893980187</c:v>
                </c:pt>
                <c:pt idx="6">
                  <c:v>3.4500993601519321E-2</c:v>
                </c:pt>
                <c:pt idx="7">
                  <c:v>0.46935576172114524</c:v>
                </c:pt>
                <c:pt idx="8">
                  <c:v>0.58359844962611829</c:v>
                </c:pt>
                <c:pt idx="9">
                  <c:v>0.5866453044387443</c:v>
                </c:pt>
                <c:pt idx="10">
                  <c:v>0.41117175869193601</c:v>
                </c:pt>
                <c:pt idx="11">
                  <c:v>0.77954102985315743</c:v>
                </c:pt>
                <c:pt idx="12">
                  <c:v>0.87289601651214233</c:v>
                </c:pt>
                <c:pt idx="13">
                  <c:v>0.88785291814874234</c:v>
                </c:pt>
                <c:pt idx="14">
                  <c:v>0.81439976547187554</c:v>
                </c:pt>
                <c:pt idx="15">
                  <c:v>0.73530243256795091</c:v>
                </c:pt>
                <c:pt idx="16">
                  <c:v>0.73989788199515483</c:v>
                </c:pt>
                <c:pt idx="17">
                  <c:v>0.90687398106588379</c:v>
                </c:pt>
                <c:pt idx="18">
                  <c:v>0.88515200792716942</c:v>
                </c:pt>
                <c:pt idx="19">
                  <c:v>0.63541652690018913</c:v>
                </c:pt>
                <c:pt idx="20">
                  <c:v>0.22625603273165865</c:v>
                </c:pt>
                <c:pt idx="21">
                  <c:v>0.81890721293637292</c:v>
                </c:pt>
                <c:pt idx="22">
                  <c:v>0.8298319035956675</c:v>
                </c:pt>
                <c:pt idx="23">
                  <c:v>0.93632030501074881</c:v>
                </c:pt>
                <c:pt idx="24">
                  <c:v>0.84492640322748713</c:v>
                </c:pt>
                <c:pt idx="25">
                  <c:v>0.51535979647379593</c:v>
                </c:pt>
                <c:pt idx="26">
                  <c:v>0.37292108066278495</c:v>
                </c:pt>
                <c:pt idx="27">
                  <c:v>0.65862748779305313</c:v>
                </c:pt>
                <c:pt idx="28">
                  <c:v>0.712279764988897</c:v>
                </c:pt>
                <c:pt idx="29">
                  <c:v>0.45616352937885485</c:v>
                </c:pt>
                <c:pt idx="30">
                  <c:v>0.54497840097464534</c:v>
                </c:pt>
                <c:pt idx="31">
                  <c:v>0.51428032168434124</c:v>
                </c:pt>
                <c:pt idx="32">
                  <c:v>0.28826065976334642</c:v>
                </c:pt>
                <c:pt idx="33">
                  <c:v>0.57147688206166236</c:v>
                </c:pt>
                <c:pt idx="34">
                  <c:v>0.63812885920002616</c:v>
                </c:pt>
                <c:pt idx="35">
                  <c:v>0.35918551966243611</c:v>
                </c:pt>
                <c:pt idx="36">
                  <c:v>0.41108483342794117</c:v>
                </c:pt>
                <c:pt idx="37">
                  <c:v>0.55698619335208177</c:v>
                </c:pt>
                <c:pt idx="38">
                  <c:v>0.51476978642419269</c:v>
                </c:pt>
                <c:pt idx="39">
                  <c:v>0.50148271523266685</c:v>
                </c:pt>
                <c:pt idx="40">
                  <c:v>0.41798929146817376</c:v>
                </c:pt>
                <c:pt idx="41">
                  <c:v>0.63474739208664666</c:v>
                </c:pt>
                <c:pt idx="42">
                  <c:v>0.44942265763887179</c:v>
                </c:pt>
                <c:pt idx="43">
                  <c:v>0.67369096072770296</c:v>
                </c:pt>
                <c:pt idx="44">
                  <c:v>0.42348565961692869</c:v>
                </c:pt>
                <c:pt idx="45">
                  <c:v>0.54384323826509084</c:v>
                </c:pt>
                <c:pt idx="46">
                  <c:v>0.29708017038648865</c:v>
                </c:pt>
                <c:pt idx="47">
                  <c:v>0.46842060054478357</c:v>
                </c:pt>
                <c:pt idx="48">
                  <c:v>0.66646722299280936</c:v>
                </c:pt>
                <c:pt idx="49">
                  <c:v>0.15859804779873976</c:v>
                </c:pt>
                <c:pt idx="50">
                  <c:v>0.42412069626817395</c:v>
                </c:pt>
                <c:pt idx="51">
                  <c:v>0.732492937735155</c:v>
                </c:pt>
                <c:pt idx="52">
                  <c:v>0.44576793857292646</c:v>
                </c:pt>
                <c:pt idx="53">
                  <c:v>0.29318492796975121</c:v>
                </c:pt>
                <c:pt idx="54">
                  <c:v>0.46343997595929826</c:v>
                </c:pt>
                <c:pt idx="55">
                  <c:v>0.19177408762139825</c:v>
                </c:pt>
                <c:pt idx="56">
                  <c:v>0.50787976947226909</c:v>
                </c:pt>
                <c:pt idx="57">
                  <c:v>0.34867438232929043</c:v>
                </c:pt>
                <c:pt idx="58">
                  <c:v>0.42062662705130227</c:v>
                </c:pt>
                <c:pt idx="59">
                  <c:v>0.39415659919462054</c:v>
                </c:pt>
                <c:pt idx="60">
                  <c:v>0.30030627506914048</c:v>
                </c:pt>
                <c:pt idx="61">
                  <c:v>0.41324934972730853</c:v>
                </c:pt>
                <c:pt idx="62">
                  <c:v>0.47178419388085846</c:v>
                </c:pt>
                <c:pt idx="63">
                  <c:v>0.50436049188223742</c:v>
                </c:pt>
                <c:pt idx="64">
                  <c:v>0.44133373751744642</c:v>
                </c:pt>
                <c:pt idx="65">
                  <c:v>0.33930977778329791</c:v>
                </c:pt>
                <c:pt idx="66">
                  <c:v>0.62175942053556987</c:v>
                </c:pt>
                <c:pt idx="67">
                  <c:v>0.34714322149376176</c:v>
                </c:pt>
                <c:pt idx="68">
                  <c:v>0.51784100698320845</c:v>
                </c:pt>
                <c:pt idx="69">
                  <c:v>0.33279086632647498</c:v>
                </c:pt>
                <c:pt idx="70">
                  <c:v>0.42782678645717892</c:v>
                </c:pt>
                <c:pt idx="71">
                  <c:v>0.35709003028299058</c:v>
                </c:pt>
                <c:pt idx="72">
                  <c:v>0.56570408022351037</c:v>
                </c:pt>
                <c:pt idx="73">
                  <c:v>0.29275675203838503</c:v>
                </c:pt>
                <c:pt idx="74">
                  <c:v>0.51466120934771242</c:v>
                </c:pt>
                <c:pt idx="75">
                  <c:v>0.58128967138151888</c:v>
                </c:pt>
                <c:pt idx="76">
                  <c:v>0.35157514506375004</c:v>
                </c:pt>
                <c:pt idx="77">
                  <c:v>0.35566984894504294</c:v>
                </c:pt>
                <c:pt idx="78">
                  <c:v>0.42945303689336023</c:v>
                </c:pt>
                <c:pt idx="79">
                  <c:v>0.5851352090059333</c:v>
                </c:pt>
                <c:pt idx="80">
                  <c:v>0.63110032690526974</c:v>
                </c:pt>
                <c:pt idx="81">
                  <c:v>0.61132312846059689</c:v>
                </c:pt>
                <c:pt idx="82">
                  <c:v>0.33906711260313577</c:v>
                </c:pt>
                <c:pt idx="83">
                  <c:v>0.32729991938965297</c:v>
                </c:pt>
                <c:pt idx="84">
                  <c:v>0.59642732222231765</c:v>
                </c:pt>
                <c:pt idx="85">
                  <c:v>0.77976781906945758</c:v>
                </c:pt>
                <c:pt idx="86">
                  <c:v>0.79597823746836704</c:v>
                </c:pt>
                <c:pt idx="87">
                  <c:v>0.40034185701527303</c:v>
                </c:pt>
                <c:pt idx="88">
                  <c:v>0.30345938772645337</c:v>
                </c:pt>
                <c:pt idx="89">
                  <c:v>0.61285093770559707</c:v>
                </c:pt>
                <c:pt idx="90">
                  <c:v>0.28153448173979861</c:v>
                </c:pt>
                <c:pt idx="91">
                  <c:v>0.61394713692862946</c:v>
                </c:pt>
                <c:pt idx="92">
                  <c:v>0.60075936963480936</c:v>
                </c:pt>
                <c:pt idx="93">
                  <c:v>0.49634290750429194</c:v>
                </c:pt>
                <c:pt idx="94">
                  <c:v>0.48874315776873523</c:v>
                </c:pt>
                <c:pt idx="95">
                  <c:v>0.6596181622949937</c:v>
                </c:pt>
                <c:pt idx="96">
                  <c:v>0.67565534505641256</c:v>
                </c:pt>
                <c:pt idx="97">
                  <c:v>0.59651396036619664</c:v>
                </c:pt>
                <c:pt idx="98">
                  <c:v>0.46711004217404684</c:v>
                </c:pt>
                <c:pt idx="99">
                  <c:v>0.62390264479647128</c:v>
                </c:pt>
                <c:pt idx="100">
                  <c:v>0.55971457634239452</c:v>
                </c:pt>
                <c:pt idx="101">
                  <c:v>0.62159903241017833</c:v>
                </c:pt>
                <c:pt idx="102">
                  <c:v>0.71248454536391104</c:v>
                </c:pt>
                <c:pt idx="103">
                  <c:v>0.69865493197828299</c:v>
                </c:pt>
                <c:pt idx="104">
                  <c:v>0.67429715829237413</c:v>
                </c:pt>
                <c:pt idx="105">
                  <c:v>0.70194639951333682</c:v>
                </c:pt>
                <c:pt idx="106">
                  <c:v>0.90219026155254911</c:v>
                </c:pt>
                <c:pt idx="107">
                  <c:v>0.91877783269926394</c:v>
                </c:pt>
                <c:pt idx="108">
                  <c:v>0.89459023127744164</c:v>
                </c:pt>
                <c:pt idx="109">
                  <c:v>0.983111907812246</c:v>
                </c:pt>
                <c:pt idx="110">
                  <c:v>0.9949999999908774</c:v>
                </c:pt>
                <c:pt idx="111">
                  <c:v>0.58904874732192558</c:v>
                </c:pt>
                <c:pt idx="112">
                  <c:v>0.55613870312496572</c:v>
                </c:pt>
                <c:pt idx="113">
                  <c:v>0.74171365317118876</c:v>
                </c:pt>
                <c:pt idx="114">
                  <c:v>0.24077820923672072</c:v>
                </c:pt>
                <c:pt idx="115">
                  <c:v>0.40655488340532975</c:v>
                </c:pt>
                <c:pt idx="116">
                  <c:v>0.68361669456455831</c:v>
                </c:pt>
                <c:pt idx="117">
                  <c:v>0.60606053502749913</c:v>
                </c:pt>
                <c:pt idx="118">
                  <c:v>0.21705019732943284</c:v>
                </c:pt>
                <c:pt idx="119">
                  <c:v>0.85505114142039396</c:v>
                </c:pt>
                <c:pt idx="120">
                  <c:v>0.99447470861724052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свод'!$E$6:$E$126</c:f>
              <c:numCache>
                <c:formatCode>#,##0.00</c:formatCode>
                <c:ptCount val="121"/>
                <c:pt idx="0">
                  <c:v>0.55919980590827079</c:v>
                </c:pt>
                <c:pt idx="2">
                  <c:v>0.55919980590827079</c:v>
                </c:pt>
                <c:pt idx="3">
                  <c:v>0.55919980590827079</c:v>
                </c:pt>
                <c:pt idx="4">
                  <c:v>0.55919980590827079</c:v>
                </c:pt>
                <c:pt idx="5">
                  <c:v>0.55919980590827079</c:v>
                </c:pt>
                <c:pt idx="6">
                  <c:v>0.55919980590827079</c:v>
                </c:pt>
                <c:pt idx="7">
                  <c:v>0.55919980590827079</c:v>
                </c:pt>
                <c:pt idx="8">
                  <c:v>0.55919980590827079</c:v>
                </c:pt>
                <c:pt idx="9">
                  <c:v>0.55919980590827079</c:v>
                </c:pt>
                <c:pt idx="10">
                  <c:v>0.55919980590827079</c:v>
                </c:pt>
                <c:pt idx="12">
                  <c:v>0.55919980590827079</c:v>
                </c:pt>
                <c:pt idx="13">
                  <c:v>0.55919980590827079</c:v>
                </c:pt>
                <c:pt idx="14">
                  <c:v>0.55919980590827079</c:v>
                </c:pt>
                <c:pt idx="15">
                  <c:v>0.55919980590827079</c:v>
                </c:pt>
                <c:pt idx="16">
                  <c:v>0.55919980590827079</c:v>
                </c:pt>
                <c:pt idx="17">
                  <c:v>0.55919980590827079</c:v>
                </c:pt>
                <c:pt idx="18">
                  <c:v>0.55919980590827079</c:v>
                </c:pt>
                <c:pt idx="19">
                  <c:v>0.55919980590827079</c:v>
                </c:pt>
                <c:pt idx="20">
                  <c:v>0.55919980590827079</c:v>
                </c:pt>
                <c:pt idx="21">
                  <c:v>0.55919980590827079</c:v>
                </c:pt>
                <c:pt idx="22">
                  <c:v>0.55919980590827079</c:v>
                </c:pt>
                <c:pt idx="23">
                  <c:v>0.55919980590827079</c:v>
                </c:pt>
                <c:pt idx="24">
                  <c:v>0.55919980590827079</c:v>
                </c:pt>
                <c:pt idx="26">
                  <c:v>0.55919980590827079</c:v>
                </c:pt>
                <c:pt idx="27">
                  <c:v>0.55919980590827079</c:v>
                </c:pt>
                <c:pt idx="28">
                  <c:v>0.55919980590827079</c:v>
                </c:pt>
                <c:pt idx="29">
                  <c:v>0.55919980590827079</c:v>
                </c:pt>
                <c:pt idx="30">
                  <c:v>0.55919980590827079</c:v>
                </c:pt>
                <c:pt idx="31">
                  <c:v>0.55919980590827079</c:v>
                </c:pt>
                <c:pt idx="32">
                  <c:v>0.55919980590827079</c:v>
                </c:pt>
                <c:pt idx="33">
                  <c:v>0.55919980590827079</c:v>
                </c:pt>
                <c:pt idx="34">
                  <c:v>0.55919980590827079</c:v>
                </c:pt>
                <c:pt idx="35">
                  <c:v>0.55919980590827079</c:v>
                </c:pt>
                <c:pt idx="36">
                  <c:v>0.55919980590827079</c:v>
                </c:pt>
                <c:pt idx="37">
                  <c:v>0.55919980590827079</c:v>
                </c:pt>
                <c:pt idx="38">
                  <c:v>0.55919980590827079</c:v>
                </c:pt>
                <c:pt idx="39">
                  <c:v>0.55919980590827079</c:v>
                </c:pt>
                <c:pt idx="40">
                  <c:v>0.55919980590827079</c:v>
                </c:pt>
                <c:pt idx="41">
                  <c:v>0.55919980590827079</c:v>
                </c:pt>
                <c:pt idx="42">
                  <c:v>0.55919980590827079</c:v>
                </c:pt>
                <c:pt idx="43">
                  <c:v>0.55919980590827079</c:v>
                </c:pt>
                <c:pt idx="45">
                  <c:v>0.55919980590827079</c:v>
                </c:pt>
                <c:pt idx="46">
                  <c:v>0.55919980590827079</c:v>
                </c:pt>
                <c:pt idx="47">
                  <c:v>0.55919980590827079</c:v>
                </c:pt>
                <c:pt idx="48">
                  <c:v>0.55919980590827079</c:v>
                </c:pt>
                <c:pt idx="49">
                  <c:v>0.55919980590827079</c:v>
                </c:pt>
                <c:pt idx="50">
                  <c:v>0.55919980590827079</c:v>
                </c:pt>
                <c:pt idx="51">
                  <c:v>0.55919980590827079</c:v>
                </c:pt>
                <c:pt idx="52">
                  <c:v>0.55919980590827079</c:v>
                </c:pt>
                <c:pt idx="53">
                  <c:v>0.55919980590827079</c:v>
                </c:pt>
                <c:pt idx="54">
                  <c:v>0.55919980590827079</c:v>
                </c:pt>
                <c:pt idx="55">
                  <c:v>0.55919980590827079</c:v>
                </c:pt>
                <c:pt idx="56">
                  <c:v>0.55919980590827079</c:v>
                </c:pt>
                <c:pt idx="57">
                  <c:v>0.55919980590827079</c:v>
                </c:pt>
                <c:pt idx="58">
                  <c:v>0.55919980590827079</c:v>
                </c:pt>
                <c:pt idx="59">
                  <c:v>0.55919980590827079</c:v>
                </c:pt>
                <c:pt idx="60">
                  <c:v>0.55919980590827079</c:v>
                </c:pt>
                <c:pt idx="61">
                  <c:v>0.55919980590827079</c:v>
                </c:pt>
                <c:pt idx="62">
                  <c:v>0.55919980590827079</c:v>
                </c:pt>
                <c:pt idx="63">
                  <c:v>0.55919980590827079</c:v>
                </c:pt>
                <c:pt idx="65">
                  <c:v>0.55919980590827079</c:v>
                </c:pt>
                <c:pt idx="66">
                  <c:v>0.55919980590827079</c:v>
                </c:pt>
                <c:pt idx="67">
                  <c:v>0.55919980590827079</c:v>
                </c:pt>
                <c:pt idx="68">
                  <c:v>0.55919980590827079</c:v>
                </c:pt>
                <c:pt idx="69">
                  <c:v>0.55919980590827079</c:v>
                </c:pt>
                <c:pt idx="70">
                  <c:v>0.55919980590827079</c:v>
                </c:pt>
                <c:pt idx="71">
                  <c:v>0.55919980590827079</c:v>
                </c:pt>
                <c:pt idx="72">
                  <c:v>0.55919980590827079</c:v>
                </c:pt>
                <c:pt idx="73">
                  <c:v>0.55919980590827079</c:v>
                </c:pt>
                <c:pt idx="74">
                  <c:v>0.55919980590827079</c:v>
                </c:pt>
                <c:pt idx="75">
                  <c:v>0.55919980590827079</c:v>
                </c:pt>
                <c:pt idx="76">
                  <c:v>0.55919980590827079</c:v>
                </c:pt>
                <c:pt idx="77">
                  <c:v>0.55919980590827079</c:v>
                </c:pt>
                <c:pt idx="78">
                  <c:v>0.55919980590827079</c:v>
                </c:pt>
                <c:pt idx="79">
                  <c:v>0.55919980590827079</c:v>
                </c:pt>
                <c:pt idx="81">
                  <c:v>0.55919980590827079</c:v>
                </c:pt>
                <c:pt idx="82">
                  <c:v>0.55919980590827079</c:v>
                </c:pt>
                <c:pt idx="83">
                  <c:v>0.55919980590827079</c:v>
                </c:pt>
                <c:pt idx="84">
                  <c:v>0.55919980590827079</c:v>
                </c:pt>
                <c:pt idx="85">
                  <c:v>0.55919980590827079</c:v>
                </c:pt>
                <c:pt idx="86">
                  <c:v>0.55919980590827079</c:v>
                </c:pt>
                <c:pt idx="87">
                  <c:v>0.55919980590827079</c:v>
                </c:pt>
                <c:pt idx="88">
                  <c:v>0.55919980590827079</c:v>
                </c:pt>
                <c:pt idx="89">
                  <c:v>0.55919980590827079</c:v>
                </c:pt>
                <c:pt idx="90">
                  <c:v>0.55919980590827079</c:v>
                </c:pt>
                <c:pt idx="91">
                  <c:v>0.55919980590827079</c:v>
                </c:pt>
                <c:pt idx="92">
                  <c:v>0.55919980590827079</c:v>
                </c:pt>
                <c:pt idx="93">
                  <c:v>0.55919980590827079</c:v>
                </c:pt>
                <c:pt idx="94">
                  <c:v>0.55919980590827079</c:v>
                </c:pt>
                <c:pt idx="95">
                  <c:v>0.55919980590827079</c:v>
                </c:pt>
                <c:pt idx="96">
                  <c:v>0.55919980590827079</c:v>
                </c:pt>
                <c:pt idx="97">
                  <c:v>0.55919980590827079</c:v>
                </c:pt>
                <c:pt idx="98">
                  <c:v>0.55919980590827079</c:v>
                </c:pt>
                <c:pt idx="99">
                  <c:v>0.55919980590827079</c:v>
                </c:pt>
                <c:pt idx="100">
                  <c:v>0.55919980590827079</c:v>
                </c:pt>
                <c:pt idx="101">
                  <c:v>0.55919980590827079</c:v>
                </c:pt>
                <c:pt idx="102">
                  <c:v>0.55919980590827079</c:v>
                </c:pt>
                <c:pt idx="103">
                  <c:v>0.55919980590827079</c:v>
                </c:pt>
                <c:pt idx="104">
                  <c:v>0.55919980590827079</c:v>
                </c:pt>
                <c:pt idx="105">
                  <c:v>0.55919980590827079</c:v>
                </c:pt>
                <c:pt idx="106">
                  <c:v>0.55919980590827079</c:v>
                </c:pt>
                <c:pt idx="107">
                  <c:v>0.55919980590827079</c:v>
                </c:pt>
                <c:pt idx="108">
                  <c:v>0.55919980590827079</c:v>
                </c:pt>
                <c:pt idx="109">
                  <c:v>0.55919980590827079</c:v>
                </c:pt>
                <c:pt idx="110">
                  <c:v>0.55919980590827079</c:v>
                </c:pt>
                <c:pt idx="112">
                  <c:v>0.55919980590827079</c:v>
                </c:pt>
                <c:pt idx="113">
                  <c:v>0.55919980590827079</c:v>
                </c:pt>
                <c:pt idx="114">
                  <c:v>0.55919980590827079</c:v>
                </c:pt>
                <c:pt idx="115">
                  <c:v>0.55919980590827079</c:v>
                </c:pt>
                <c:pt idx="116">
                  <c:v>0.55919980590827079</c:v>
                </c:pt>
                <c:pt idx="117">
                  <c:v>0.55919980590827079</c:v>
                </c:pt>
                <c:pt idx="118">
                  <c:v>0.55919980590827079</c:v>
                </c:pt>
                <c:pt idx="119">
                  <c:v>0.55919980590827079</c:v>
                </c:pt>
                <c:pt idx="120">
                  <c:v>0.55919980590827079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4368"/>
        <c:axId val="198530872"/>
      </c:lineChart>
      <c:catAx>
        <c:axId val="1973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530872"/>
        <c:crosses val="autoZero"/>
        <c:auto val="1"/>
        <c:lblAlgn val="ctr"/>
        <c:lblOffset val="100"/>
        <c:noMultiLvlLbl val="0"/>
      </c:catAx>
      <c:valAx>
        <c:axId val="198530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43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4976932067894"/>
          <c:y val="6.0005067672551857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074901044409054E-2"/>
          <c:y val="0.13487960346420111"/>
          <c:w val="0.97766876744653874"/>
          <c:h val="0.52720659917510315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свод'!$L$6:$L$126</c:f>
              <c:numCache>
                <c:formatCode>#,##0.00</c:formatCode>
                <c:ptCount val="121"/>
                <c:pt idx="0">
                  <c:v>0.453489236808922</c:v>
                </c:pt>
                <c:pt idx="1">
                  <c:v>0.27614686165025243</c:v>
                </c:pt>
                <c:pt idx="2">
                  <c:v>0.65679360191458702</c:v>
                </c:pt>
                <c:pt idx="3">
                  <c:v>0.21833292790089262</c:v>
                </c:pt>
                <c:pt idx="4">
                  <c:v>0.20278303840712875</c:v>
                </c:pt>
                <c:pt idx="5">
                  <c:v>0.26754252001154749</c:v>
                </c:pt>
                <c:pt idx="6">
                  <c:v>0.21526089094047893</c:v>
                </c:pt>
                <c:pt idx="7">
                  <c:v>0.24634808750213855</c:v>
                </c:pt>
                <c:pt idx="8">
                  <c:v>0.23594721218896045</c:v>
                </c:pt>
                <c:pt idx="9">
                  <c:v>0.22630134412871653</c:v>
                </c:pt>
                <c:pt idx="10">
                  <c:v>0.21601213185782112</c:v>
                </c:pt>
                <c:pt idx="11">
                  <c:v>0.24470043786662468</c:v>
                </c:pt>
                <c:pt idx="12">
                  <c:v>0.23378356933590691</c:v>
                </c:pt>
                <c:pt idx="13">
                  <c:v>0.22369364593276203</c:v>
                </c:pt>
                <c:pt idx="14">
                  <c:v>0.21076701952476098</c:v>
                </c:pt>
                <c:pt idx="15">
                  <c:v>0.28129322665562928</c:v>
                </c:pt>
                <c:pt idx="16">
                  <c:v>0.21960184405115218</c:v>
                </c:pt>
                <c:pt idx="17">
                  <c:v>0.23458228144641763</c:v>
                </c:pt>
                <c:pt idx="18">
                  <c:v>0.20202888323294504</c:v>
                </c:pt>
                <c:pt idx="19">
                  <c:v>0.20337116746128622</c:v>
                </c:pt>
                <c:pt idx="20">
                  <c:v>0.41450960887399074</c:v>
                </c:pt>
                <c:pt idx="21">
                  <c:v>0.2418452628720742</c:v>
                </c:pt>
                <c:pt idx="22">
                  <c:v>0.29492182480532703</c:v>
                </c:pt>
                <c:pt idx="23">
                  <c:v>0.17071077826003289</c:v>
                </c:pt>
                <c:pt idx="24">
                  <c:v>0.24999657981383566</c:v>
                </c:pt>
                <c:pt idx="25">
                  <c:v>0.22328384256933115</c:v>
                </c:pt>
                <c:pt idx="26">
                  <c:v>0.20653821692112651</c:v>
                </c:pt>
                <c:pt idx="27">
                  <c:v>0.21206071240526897</c:v>
                </c:pt>
                <c:pt idx="28">
                  <c:v>0.21169518172918902</c:v>
                </c:pt>
                <c:pt idx="29">
                  <c:v>0.1994764498351993</c:v>
                </c:pt>
                <c:pt idx="30">
                  <c:v>0.20848102966675458</c:v>
                </c:pt>
                <c:pt idx="31">
                  <c:v>0.32939586406499538</c:v>
                </c:pt>
                <c:pt idx="32">
                  <c:v>0.18658622842858197</c:v>
                </c:pt>
                <c:pt idx="33">
                  <c:v>0.23668289300154416</c:v>
                </c:pt>
                <c:pt idx="34">
                  <c:v>0.20211321141490704</c:v>
                </c:pt>
                <c:pt idx="35">
                  <c:v>0.20385011826663041</c:v>
                </c:pt>
                <c:pt idx="36">
                  <c:v>0.22370626396210339</c:v>
                </c:pt>
                <c:pt idx="37">
                  <c:v>0.18384334528476837</c:v>
                </c:pt>
                <c:pt idx="38">
                  <c:v>0.20118689919719482</c:v>
                </c:pt>
                <c:pt idx="39">
                  <c:v>0.24641231782272402</c:v>
                </c:pt>
                <c:pt idx="40">
                  <c:v>0.20942809429597009</c:v>
                </c:pt>
                <c:pt idx="41">
                  <c:v>0.21135430978710826</c:v>
                </c:pt>
                <c:pt idx="42">
                  <c:v>0.18449164136543844</c:v>
                </c:pt>
                <c:pt idx="43">
                  <c:v>0.36180638879845606</c:v>
                </c:pt>
                <c:pt idx="44">
                  <c:v>0.28773371530788111</c:v>
                </c:pt>
                <c:pt idx="45">
                  <c:v>0.46139580587082218</c:v>
                </c:pt>
                <c:pt idx="46">
                  <c:v>0.18896321151370798</c:v>
                </c:pt>
                <c:pt idx="47">
                  <c:v>0.23999764698142401</c:v>
                </c:pt>
                <c:pt idx="48">
                  <c:v>0.21244245711449047</c:v>
                </c:pt>
                <c:pt idx="49">
                  <c:v>0.18690336091714316</c:v>
                </c:pt>
                <c:pt idx="50">
                  <c:v>0.21469950240630578</c:v>
                </c:pt>
                <c:pt idx="51">
                  <c:v>1</c:v>
                </c:pt>
                <c:pt idx="52">
                  <c:v>0.1145993172008426</c:v>
                </c:pt>
                <c:pt idx="53">
                  <c:v>0.24420467732842463</c:v>
                </c:pt>
                <c:pt idx="54">
                  <c:v>0.27608870808868474</c:v>
                </c:pt>
                <c:pt idx="55">
                  <c:v>0.23443303561208567</c:v>
                </c:pt>
                <c:pt idx="56">
                  <c:v>0.21802968677358914</c:v>
                </c:pt>
                <c:pt idx="57">
                  <c:v>0.20813017016267185</c:v>
                </c:pt>
                <c:pt idx="58">
                  <c:v>0.46052751138220649</c:v>
                </c:pt>
                <c:pt idx="59">
                  <c:v>0.18973529759569802</c:v>
                </c:pt>
                <c:pt idx="60">
                  <c:v>0.22241658991627056</c:v>
                </c:pt>
                <c:pt idx="61">
                  <c:v>0.22433255748679531</c:v>
                </c:pt>
                <c:pt idx="62">
                  <c:v>0.18782018654880589</c:v>
                </c:pt>
                <c:pt idx="63">
                  <c:v>0.38222086794977261</c:v>
                </c:pt>
                <c:pt idx="64">
                  <c:v>0.2269412231299455</c:v>
                </c:pt>
                <c:pt idx="65">
                  <c:v>0.27967187490451173</c:v>
                </c:pt>
                <c:pt idx="66">
                  <c:v>0.39266122196746228</c:v>
                </c:pt>
                <c:pt idx="67">
                  <c:v>0.38548211063510435</c:v>
                </c:pt>
                <c:pt idx="68">
                  <c:v>0.22831946587730828</c:v>
                </c:pt>
                <c:pt idx="69">
                  <c:v>0.21272596538122454</c:v>
                </c:pt>
                <c:pt idx="70">
                  <c:v>0.2314505575811254</c:v>
                </c:pt>
                <c:pt idx="71">
                  <c:v>0.20159905544496293</c:v>
                </c:pt>
                <c:pt idx="72">
                  <c:v>0.21342066023559556</c:v>
                </c:pt>
                <c:pt idx="73">
                  <c:v>0.2294121225087562</c:v>
                </c:pt>
                <c:pt idx="74">
                  <c:v>0.16351130255973895</c:v>
                </c:pt>
                <c:pt idx="75">
                  <c:v>0.23497647010927417</c:v>
                </c:pt>
                <c:pt idx="76">
                  <c:v>0.21186093285334545</c:v>
                </c:pt>
                <c:pt idx="77">
                  <c:v>0.2153936536246045</c:v>
                </c:pt>
                <c:pt idx="78">
                  <c:v>0</c:v>
                </c:pt>
                <c:pt idx="79">
                  <c:v>0.20363295326616854</c:v>
                </c:pt>
                <c:pt idx="80">
                  <c:v>0.21202296047785785</c:v>
                </c:pt>
                <c:pt idx="81">
                  <c:v>0.23204099405018705</c:v>
                </c:pt>
                <c:pt idx="82">
                  <c:v>0.23080928732221648</c:v>
                </c:pt>
                <c:pt idx="83">
                  <c:v>0.20607161341795963</c:v>
                </c:pt>
                <c:pt idx="84">
                  <c:v>0.21457698731127234</c:v>
                </c:pt>
                <c:pt idx="85">
                  <c:v>0.18766065925592026</c:v>
                </c:pt>
                <c:pt idx="86">
                  <c:v>0.16403436903904584</c:v>
                </c:pt>
                <c:pt idx="87">
                  <c:v>0.24565741737483751</c:v>
                </c:pt>
                <c:pt idx="88">
                  <c:v>0.22528848012711136</c:v>
                </c:pt>
                <c:pt idx="89">
                  <c:v>0.21897320593622541</c:v>
                </c:pt>
                <c:pt idx="90">
                  <c:v>0.23621938659760153</c:v>
                </c:pt>
                <c:pt idx="91">
                  <c:v>0.20331458265015406</c:v>
                </c:pt>
                <c:pt idx="92">
                  <c:v>0.23361228439146373</c:v>
                </c:pt>
                <c:pt idx="93">
                  <c:v>0.20739244534671444</c:v>
                </c:pt>
                <c:pt idx="94">
                  <c:v>0.22082970290333023</c:v>
                </c:pt>
                <c:pt idx="95">
                  <c:v>0.21938616562712993</c:v>
                </c:pt>
                <c:pt idx="96">
                  <c:v>0.23085887861163348</c:v>
                </c:pt>
                <c:pt idx="97">
                  <c:v>0.24152391651158345</c:v>
                </c:pt>
                <c:pt idx="98">
                  <c:v>0.21007641418531553</c:v>
                </c:pt>
                <c:pt idx="99">
                  <c:v>0.19722782056294066</c:v>
                </c:pt>
                <c:pt idx="100">
                  <c:v>0.21500246999981923</c:v>
                </c:pt>
                <c:pt idx="101">
                  <c:v>0.17742493783372382</c:v>
                </c:pt>
                <c:pt idx="102">
                  <c:v>0.18377483041390347</c:v>
                </c:pt>
                <c:pt idx="103">
                  <c:v>0.20545347244302606</c:v>
                </c:pt>
                <c:pt idx="104">
                  <c:v>0.21562766440283074</c:v>
                </c:pt>
                <c:pt idx="105">
                  <c:v>0.16867662800436156</c:v>
                </c:pt>
                <c:pt idx="106">
                  <c:v>0.17411301600353843</c:v>
                </c:pt>
                <c:pt idx="107">
                  <c:v>0.2297103836711217</c:v>
                </c:pt>
                <c:pt idx="108">
                  <c:v>0.22496041182201956</c:v>
                </c:pt>
                <c:pt idx="109">
                  <c:v>0.20515767939459564</c:v>
                </c:pt>
                <c:pt idx="110">
                  <c:v>0.23523270912415117</c:v>
                </c:pt>
                <c:pt idx="111">
                  <c:v>0.2568594069347277</c:v>
                </c:pt>
                <c:pt idx="112">
                  <c:v>0.23184246827562244</c:v>
                </c:pt>
                <c:pt idx="113">
                  <c:v>0.23230661097310273</c:v>
                </c:pt>
                <c:pt idx="114">
                  <c:v>0.24175299840523085</c:v>
                </c:pt>
                <c:pt idx="115">
                  <c:v>0.23686273508016206</c:v>
                </c:pt>
                <c:pt idx="116">
                  <c:v>0.23468713170719877</c:v>
                </c:pt>
                <c:pt idx="117">
                  <c:v>0.23654132311047729</c:v>
                </c:pt>
                <c:pt idx="118">
                  <c:v>0.27445872457876752</c:v>
                </c:pt>
                <c:pt idx="119">
                  <c:v>0.37114189000082365</c:v>
                </c:pt>
                <c:pt idx="120">
                  <c:v>0.25214078028116382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свод'!$M$6:$M$126</c:f>
              <c:numCache>
                <c:formatCode>#,##0.00</c:formatCode>
                <c:ptCount val="121"/>
                <c:pt idx="0">
                  <c:v>0.24190684069224472</c:v>
                </c:pt>
                <c:pt idx="2">
                  <c:v>0.24190684069224472</c:v>
                </c:pt>
                <c:pt idx="3">
                  <c:v>0.24190684069224472</c:v>
                </c:pt>
                <c:pt idx="4">
                  <c:v>0.24190684069224472</c:v>
                </c:pt>
                <c:pt idx="5">
                  <c:v>0.24190684069224472</c:v>
                </c:pt>
                <c:pt idx="6">
                  <c:v>0.24190684069224472</c:v>
                </c:pt>
                <c:pt idx="7">
                  <c:v>0.24190684069224472</c:v>
                </c:pt>
                <c:pt idx="8">
                  <c:v>0.24190684069224472</c:v>
                </c:pt>
                <c:pt idx="9">
                  <c:v>0.24190684069224472</c:v>
                </c:pt>
                <c:pt idx="10">
                  <c:v>0.24190684069224472</c:v>
                </c:pt>
                <c:pt idx="12">
                  <c:v>0.24190684069224472</c:v>
                </c:pt>
                <c:pt idx="13">
                  <c:v>0.24190684069224472</c:v>
                </c:pt>
                <c:pt idx="14">
                  <c:v>0.24190684069224472</c:v>
                </c:pt>
                <c:pt idx="15">
                  <c:v>0.24190684069224472</c:v>
                </c:pt>
                <c:pt idx="16">
                  <c:v>0.24190684069224472</c:v>
                </c:pt>
                <c:pt idx="17">
                  <c:v>0.24190684069224472</c:v>
                </c:pt>
                <c:pt idx="18">
                  <c:v>0.24190684069224472</c:v>
                </c:pt>
                <c:pt idx="19">
                  <c:v>0.24190684069224472</c:v>
                </c:pt>
                <c:pt idx="20">
                  <c:v>0.24190684069224472</c:v>
                </c:pt>
                <c:pt idx="21">
                  <c:v>0.24190684069224472</c:v>
                </c:pt>
                <c:pt idx="22">
                  <c:v>0.24190684069224472</c:v>
                </c:pt>
                <c:pt idx="23">
                  <c:v>0.24190684069224472</c:v>
                </c:pt>
                <c:pt idx="24">
                  <c:v>0.24190684069224472</c:v>
                </c:pt>
                <c:pt idx="26">
                  <c:v>0.24190684069224472</c:v>
                </c:pt>
                <c:pt idx="27">
                  <c:v>0.24190684069224472</c:v>
                </c:pt>
                <c:pt idx="28">
                  <c:v>0.24190684069224472</c:v>
                </c:pt>
                <c:pt idx="29">
                  <c:v>0.24190684069224472</c:v>
                </c:pt>
                <c:pt idx="30">
                  <c:v>0.24190684069224472</c:v>
                </c:pt>
                <c:pt idx="31">
                  <c:v>0.24190684069224472</c:v>
                </c:pt>
                <c:pt idx="32">
                  <c:v>0.24190684069224472</c:v>
                </c:pt>
                <c:pt idx="33">
                  <c:v>0.24190684069224472</c:v>
                </c:pt>
                <c:pt idx="34">
                  <c:v>0.24190684069224472</c:v>
                </c:pt>
                <c:pt idx="35">
                  <c:v>0.24190684069224472</c:v>
                </c:pt>
                <c:pt idx="36">
                  <c:v>0.24190684069224472</c:v>
                </c:pt>
                <c:pt idx="37">
                  <c:v>0.24190684069224472</c:v>
                </c:pt>
                <c:pt idx="38">
                  <c:v>0.24190684069224472</c:v>
                </c:pt>
                <c:pt idx="39">
                  <c:v>0.24190684069224472</c:v>
                </c:pt>
                <c:pt idx="40">
                  <c:v>0.24190684069224472</c:v>
                </c:pt>
                <c:pt idx="41">
                  <c:v>0.24190684069224472</c:v>
                </c:pt>
                <c:pt idx="42">
                  <c:v>0.24190684069224472</c:v>
                </c:pt>
                <c:pt idx="43">
                  <c:v>0.24190684069224472</c:v>
                </c:pt>
                <c:pt idx="45">
                  <c:v>0.24190684069224472</c:v>
                </c:pt>
                <c:pt idx="46">
                  <c:v>0.24190684069224472</c:v>
                </c:pt>
                <c:pt idx="47">
                  <c:v>0.24190684069224472</c:v>
                </c:pt>
                <c:pt idx="48">
                  <c:v>0.24190684069224472</c:v>
                </c:pt>
                <c:pt idx="49">
                  <c:v>0.24190684069224472</c:v>
                </c:pt>
                <c:pt idx="50">
                  <c:v>0.24190684069224472</c:v>
                </c:pt>
                <c:pt idx="51">
                  <c:v>0.24190684069224472</c:v>
                </c:pt>
                <c:pt idx="52">
                  <c:v>0.24190684069224472</c:v>
                </c:pt>
                <c:pt idx="53">
                  <c:v>0.24190684069224472</c:v>
                </c:pt>
                <c:pt idx="54">
                  <c:v>0.24190684069224472</c:v>
                </c:pt>
                <c:pt idx="55">
                  <c:v>0.24190684069224472</c:v>
                </c:pt>
                <c:pt idx="56">
                  <c:v>0.24190684069224472</c:v>
                </c:pt>
                <c:pt idx="57">
                  <c:v>0.24190684069224472</c:v>
                </c:pt>
                <c:pt idx="58">
                  <c:v>0.24190684069224472</c:v>
                </c:pt>
                <c:pt idx="59">
                  <c:v>0.24190684069224472</c:v>
                </c:pt>
                <c:pt idx="60">
                  <c:v>0.24190684069224472</c:v>
                </c:pt>
                <c:pt idx="61">
                  <c:v>0.24190684069224472</c:v>
                </c:pt>
                <c:pt idx="62">
                  <c:v>0.24190684069224472</c:v>
                </c:pt>
                <c:pt idx="63">
                  <c:v>0.24190684069224472</c:v>
                </c:pt>
                <c:pt idx="65">
                  <c:v>0.24190684069224472</c:v>
                </c:pt>
                <c:pt idx="66">
                  <c:v>0.24190684069224472</c:v>
                </c:pt>
                <c:pt idx="67">
                  <c:v>0.24190684069224472</c:v>
                </c:pt>
                <c:pt idx="68">
                  <c:v>0.24190684069224472</c:v>
                </c:pt>
                <c:pt idx="69">
                  <c:v>0.24190684069224472</c:v>
                </c:pt>
                <c:pt idx="70">
                  <c:v>0.24190684069224472</c:v>
                </c:pt>
                <c:pt idx="71">
                  <c:v>0.24190684069224472</c:v>
                </c:pt>
                <c:pt idx="72">
                  <c:v>0.24190684069224472</c:v>
                </c:pt>
                <c:pt idx="73">
                  <c:v>0.24190684069224472</c:v>
                </c:pt>
                <c:pt idx="74">
                  <c:v>0.24190684069224472</c:v>
                </c:pt>
                <c:pt idx="75">
                  <c:v>0.24190684069224472</c:v>
                </c:pt>
                <c:pt idx="76">
                  <c:v>0.24190684069224472</c:v>
                </c:pt>
                <c:pt idx="77">
                  <c:v>0.24190684069224472</c:v>
                </c:pt>
                <c:pt idx="78">
                  <c:v>0.24190684069224472</c:v>
                </c:pt>
                <c:pt idx="79">
                  <c:v>0.24190684069224472</c:v>
                </c:pt>
                <c:pt idx="81">
                  <c:v>0.24190684069224472</c:v>
                </c:pt>
                <c:pt idx="82">
                  <c:v>0.24190684069224472</c:v>
                </c:pt>
                <c:pt idx="83">
                  <c:v>0.24190684069224472</c:v>
                </c:pt>
                <c:pt idx="84">
                  <c:v>0.24190684069224472</c:v>
                </c:pt>
                <c:pt idx="85">
                  <c:v>0.24190684069224472</c:v>
                </c:pt>
                <c:pt idx="86">
                  <c:v>0.24190684069224472</c:v>
                </c:pt>
                <c:pt idx="87">
                  <c:v>0.24190684069224472</c:v>
                </c:pt>
                <c:pt idx="88">
                  <c:v>0.24190684069224472</c:v>
                </c:pt>
                <c:pt idx="89">
                  <c:v>0.24190684069224472</c:v>
                </c:pt>
                <c:pt idx="90">
                  <c:v>0.24190684069224472</c:v>
                </c:pt>
                <c:pt idx="91">
                  <c:v>0.24190684069224472</c:v>
                </c:pt>
                <c:pt idx="92">
                  <c:v>0.24190684069224472</c:v>
                </c:pt>
                <c:pt idx="93">
                  <c:v>0.24190684069224472</c:v>
                </c:pt>
                <c:pt idx="94">
                  <c:v>0.24190684069224472</c:v>
                </c:pt>
                <c:pt idx="95">
                  <c:v>0.24190684069224472</c:v>
                </c:pt>
                <c:pt idx="96">
                  <c:v>0.24190684069224472</c:v>
                </c:pt>
                <c:pt idx="97">
                  <c:v>0.24190684069224472</c:v>
                </c:pt>
                <c:pt idx="98">
                  <c:v>0.24190684069224472</c:v>
                </c:pt>
                <c:pt idx="99">
                  <c:v>0.24190684069224472</c:v>
                </c:pt>
                <c:pt idx="100">
                  <c:v>0.24190684069224472</c:v>
                </c:pt>
                <c:pt idx="101">
                  <c:v>0.24190684069224472</c:v>
                </c:pt>
                <c:pt idx="102">
                  <c:v>0.24190684069224472</c:v>
                </c:pt>
                <c:pt idx="103">
                  <c:v>0.24190684069224472</c:v>
                </c:pt>
                <c:pt idx="104">
                  <c:v>0.24190684069224472</c:v>
                </c:pt>
                <c:pt idx="105">
                  <c:v>0.24190684069224472</c:v>
                </c:pt>
                <c:pt idx="106">
                  <c:v>0.24190684069224472</c:v>
                </c:pt>
                <c:pt idx="107">
                  <c:v>0.24190684069224472</c:v>
                </c:pt>
                <c:pt idx="108">
                  <c:v>0.24190684069224472</c:v>
                </c:pt>
                <c:pt idx="109">
                  <c:v>0.24190684069224472</c:v>
                </c:pt>
                <c:pt idx="110">
                  <c:v>0.24190684069224472</c:v>
                </c:pt>
                <c:pt idx="112">
                  <c:v>0.24190684069224472</c:v>
                </c:pt>
                <c:pt idx="113">
                  <c:v>0.24190684069224472</c:v>
                </c:pt>
                <c:pt idx="114">
                  <c:v>0.24190684069224472</c:v>
                </c:pt>
                <c:pt idx="115">
                  <c:v>0.24190684069224472</c:v>
                </c:pt>
                <c:pt idx="116">
                  <c:v>0.24190684069224472</c:v>
                </c:pt>
                <c:pt idx="117">
                  <c:v>0.24190684069224472</c:v>
                </c:pt>
                <c:pt idx="118">
                  <c:v>0.24190684069224472</c:v>
                </c:pt>
                <c:pt idx="119">
                  <c:v>0.24190684069224472</c:v>
                </c:pt>
                <c:pt idx="120">
                  <c:v>0.24190684069224472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96240"/>
        <c:axId val="198559416"/>
      </c:lineChart>
      <c:catAx>
        <c:axId val="19919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559416"/>
        <c:crosses val="autoZero"/>
        <c:auto val="1"/>
        <c:lblAlgn val="ctr"/>
        <c:lblOffset val="100"/>
        <c:noMultiLvlLbl val="0"/>
      </c:catAx>
      <c:valAx>
        <c:axId val="198559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196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407216392048904"/>
          <c:y val="8.4591804073271326E-2"/>
          <c:w val="0.60215517241379313"/>
          <c:h val="4.616752174270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597494843179238"/>
          <c:y val="5.26056656711014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1124203828115438E-2"/>
          <c:y val="0.14968956466648564"/>
          <c:w val="0.97687087549026685"/>
          <c:h val="0.53413544162545323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свод'!$P$6:$P$126</c:f>
              <c:numCache>
                <c:formatCode>#,##0.00</c:formatCode>
                <c:ptCount val="121"/>
                <c:pt idx="0">
                  <c:v>0.29238353125406902</c:v>
                </c:pt>
                <c:pt idx="1">
                  <c:v>0.11340022807448628</c:v>
                </c:pt>
                <c:pt idx="2">
                  <c:v>0.29191209343538216</c:v>
                </c:pt>
                <c:pt idx="3">
                  <c:v>0.10218078957514</c:v>
                </c:pt>
                <c:pt idx="4">
                  <c:v>8.2437055579726318E-2</c:v>
                </c:pt>
                <c:pt idx="5">
                  <c:v>0.11710622705082807</c:v>
                </c:pt>
                <c:pt idx="6">
                  <c:v>8.5445972348477478E-2</c:v>
                </c:pt>
                <c:pt idx="7">
                  <c:v>9.2757847047988326E-2</c:v>
                </c:pt>
                <c:pt idx="8">
                  <c:v>8.3100794911014381E-2</c:v>
                </c:pt>
                <c:pt idx="9">
                  <c:v>8.1861097695903468E-2</c:v>
                </c:pt>
                <c:pt idx="10">
                  <c:v>8.3800175025916315E-2</c:v>
                </c:pt>
                <c:pt idx="11">
                  <c:v>0.1146688734095351</c:v>
                </c:pt>
                <c:pt idx="12">
                  <c:v>9.7838992272718209E-2</c:v>
                </c:pt>
                <c:pt idx="13">
                  <c:v>7.9524622649630103E-2</c:v>
                </c:pt>
                <c:pt idx="14">
                  <c:v>8.7400415867546932E-2</c:v>
                </c:pt>
                <c:pt idx="15">
                  <c:v>0.1556560078738663</c:v>
                </c:pt>
                <c:pt idx="16">
                  <c:v>8.7626507924317948E-2</c:v>
                </c:pt>
                <c:pt idx="17">
                  <c:v>8.9414640772252002E-2</c:v>
                </c:pt>
                <c:pt idx="18">
                  <c:v>8.8038663903316633E-2</c:v>
                </c:pt>
                <c:pt idx="19">
                  <c:v>8.5863719425078075E-2</c:v>
                </c:pt>
                <c:pt idx="20">
                  <c:v>0.2757427923573002</c:v>
                </c:pt>
                <c:pt idx="21">
                  <c:v>9.5066049459901006E-2</c:v>
                </c:pt>
                <c:pt idx="22">
                  <c:v>0.17532579097394457</c:v>
                </c:pt>
                <c:pt idx="23">
                  <c:v>7.8156459208098203E-2</c:v>
                </c:pt>
                <c:pt idx="24">
                  <c:v>9.5040691635986177E-2</c:v>
                </c:pt>
                <c:pt idx="25">
                  <c:v>9.6159377970765361E-2</c:v>
                </c:pt>
                <c:pt idx="26">
                  <c:v>8.1511000673201814E-2</c:v>
                </c:pt>
                <c:pt idx="27">
                  <c:v>9.5755193425594826E-2</c:v>
                </c:pt>
                <c:pt idx="28">
                  <c:v>8.4568532327963783E-2</c:v>
                </c:pt>
                <c:pt idx="29">
                  <c:v>8.2816850693103836E-2</c:v>
                </c:pt>
                <c:pt idx="30">
                  <c:v>8.4979796179097122E-2</c:v>
                </c:pt>
                <c:pt idx="31">
                  <c:v>0.14862068340507362</c:v>
                </c:pt>
                <c:pt idx="32">
                  <c:v>8.1694519001345875E-2</c:v>
                </c:pt>
                <c:pt idx="33">
                  <c:v>8.5997657523968069E-2</c:v>
                </c:pt>
                <c:pt idx="34">
                  <c:v>8.8816566857514212E-2</c:v>
                </c:pt>
                <c:pt idx="35">
                  <c:v>7.8528502690812199E-2</c:v>
                </c:pt>
                <c:pt idx="36">
                  <c:v>7.1418096258691138E-2</c:v>
                </c:pt>
                <c:pt idx="37">
                  <c:v>8.4474668611313253E-2</c:v>
                </c:pt>
                <c:pt idx="38">
                  <c:v>9.4883952954862336E-2</c:v>
                </c:pt>
                <c:pt idx="39">
                  <c:v>9.1011773887679073E-2</c:v>
                </c:pt>
                <c:pt idx="40">
                  <c:v>8.40055038751049E-2</c:v>
                </c:pt>
                <c:pt idx="41">
                  <c:v>8.2357459590620546E-2</c:v>
                </c:pt>
                <c:pt idx="42">
                  <c:v>7.8992862629188684E-2</c:v>
                </c:pt>
                <c:pt idx="43">
                  <c:v>0.23043518288864137</c:v>
                </c:pt>
                <c:pt idx="44">
                  <c:v>0.17186856210020202</c:v>
                </c:pt>
                <c:pt idx="45">
                  <c:v>0.41610151807838913</c:v>
                </c:pt>
                <c:pt idx="46">
                  <c:v>7.8894051685873989E-2</c:v>
                </c:pt>
                <c:pt idx="47">
                  <c:v>0.11316263560831499</c:v>
                </c:pt>
                <c:pt idx="48">
                  <c:v>9.0607195847897254E-2</c:v>
                </c:pt>
                <c:pt idx="49">
                  <c:v>9.2055454155928362E-2</c:v>
                </c:pt>
                <c:pt idx="50">
                  <c:v>9.3210222522874975E-2</c:v>
                </c:pt>
                <c:pt idx="51">
                  <c:v>1</c:v>
                </c:pt>
                <c:pt idx="52">
                  <c:v>9.4611508840295774E-2</c:v>
                </c:pt>
                <c:pt idx="53">
                  <c:v>8.6444782418117677E-2</c:v>
                </c:pt>
                <c:pt idx="54">
                  <c:v>9.8881571648819583E-2</c:v>
                </c:pt>
                <c:pt idx="55">
                  <c:v>8.486756804989655E-2</c:v>
                </c:pt>
                <c:pt idx="56">
                  <c:v>9.135166543717374E-2</c:v>
                </c:pt>
                <c:pt idx="57">
                  <c:v>0.10961911269705284</c:v>
                </c:pt>
                <c:pt idx="58">
                  <c:v>0.11899828315122381</c:v>
                </c:pt>
                <c:pt idx="59">
                  <c:v>9.7631926004485933E-2</c:v>
                </c:pt>
                <c:pt idx="60">
                  <c:v>8.0176392154316323E-2</c:v>
                </c:pt>
                <c:pt idx="61">
                  <c:v>8.7057907495902989E-2</c:v>
                </c:pt>
                <c:pt idx="62">
                  <c:v>8.1475731845934124E-2</c:v>
                </c:pt>
                <c:pt idx="63">
                  <c:v>0.3503551522613404</c:v>
                </c:pt>
                <c:pt idx="64">
                  <c:v>0.10287619011738007</c:v>
                </c:pt>
                <c:pt idx="65">
                  <c:v>0.16287428854349953</c:v>
                </c:pt>
                <c:pt idx="66">
                  <c:v>0.20870452410032175</c:v>
                </c:pt>
                <c:pt idx="67">
                  <c:v>0.15209380396795369</c:v>
                </c:pt>
                <c:pt idx="68">
                  <c:v>8.9048367412404114E-2</c:v>
                </c:pt>
                <c:pt idx="69">
                  <c:v>9.1843485112172635E-2</c:v>
                </c:pt>
                <c:pt idx="70">
                  <c:v>9.585236117104215E-2</c:v>
                </c:pt>
                <c:pt idx="71">
                  <c:v>9.0994251288773392E-2</c:v>
                </c:pt>
                <c:pt idx="72">
                  <c:v>9.695618226642426E-2</c:v>
                </c:pt>
                <c:pt idx="73">
                  <c:v>8.4599810597004346E-2</c:v>
                </c:pt>
                <c:pt idx="74">
                  <c:v>8.5026741183488352E-2</c:v>
                </c:pt>
                <c:pt idx="75">
                  <c:v>0.10983894801373371</c:v>
                </c:pt>
                <c:pt idx="76">
                  <c:v>8.2471313216718398E-2</c:v>
                </c:pt>
                <c:pt idx="77">
                  <c:v>0.10424111420018924</c:v>
                </c:pt>
                <c:pt idx="78">
                  <c:v>0</c:v>
                </c:pt>
                <c:pt idx="79">
                  <c:v>8.8597660686975679E-2</c:v>
                </c:pt>
                <c:pt idx="80">
                  <c:v>8.5945180151284231E-2</c:v>
                </c:pt>
                <c:pt idx="81">
                  <c:v>8.608730393145643E-2</c:v>
                </c:pt>
                <c:pt idx="82">
                  <c:v>8.8927563964430759E-2</c:v>
                </c:pt>
                <c:pt idx="83">
                  <c:v>8.8677655501450237E-2</c:v>
                </c:pt>
                <c:pt idx="84">
                  <c:v>0</c:v>
                </c:pt>
                <c:pt idx="85">
                  <c:v>5.9893111200747098E-2</c:v>
                </c:pt>
                <c:pt idx="86">
                  <c:v>8.5027389522010444E-2</c:v>
                </c:pt>
                <c:pt idx="87">
                  <c:v>9.3338156529012284E-2</c:v>
                </c:pt>
                <c:pt idx="88">
                  <c:v>9.4523723672882295E-2</c:v>
                </c:pt>
                <c:pt idx="89">
                  <c:v>8.9723079048888515E-2</c:v>
                </c:pt>
                <c:pt idx="90">
                  <c:v>8.6426821999237097E-2</c:v>
                </c:pt>
                <c:pt idx="91">
                  <c:v>9.2458876978993104E-2</c:v>
                </c:pt>
                <c:pt idx="92">
                  <c:v>8.5297079686862218E-2</c:v>
                </c:pt>
                <c:pt idx="93">
                  <c:v>0.10807948968216283</c:v>
                </c:pt>
                <c:pt idx="94">
                  <c:v>8.6433633447137143E-2</c:v>
                </c:pt>
                <c:pt idx="95">
                  <c:v>8.0542135272742593E-2</c:v>
                </c:pt>
                <c:pt idx="96">
                  <c:v>9.0784496527559877E-2</c:v>
                </c:pt>
                <c:pt idx="97">
                  <c:v>8.3987805670665744E-2</c:v>
                </c:pt>
                <c:pt idx="98">
                  <c:v>0.10015918354584007</c:v>
                </c:pt>
                <c:pt idx="99">
                  <c:v>8.9765555302611558E-2</c:v>
                </c:pt>
                <c:pt idx="100">
                  <c:v>8.8762499692660479E-2</c:v>
                </c:pt>
                <c:pt idx="101">
                  <c:v>9.3522053862602206E-2</c:v>
                </c:pt>
                <c:pt idx="102">
                  <c:v>9.8387039125639508E-2</c:v>
                </c:pt>
                <c:pt idx="103">
                  <c:v>0.10076161857121058</c:v>
                </c:pt>
                <c:pt idx="104">
                  <c:v>8.8241947919993388E-2</c:v>
                </c:pt>
                <c:pt idx="105">
                  <c:v>8.2852577945506045E-2</c:v>
                </c:pt>
                <c:pt idx="106">
                  <c:v>8.5549376322912707E-2</c:v>
                </c:pt>
                <c:pt idx="107">
                  <c:v>9.468003602389552E-2</c:v>
                </c:pt>
                <c:pt idx="108">
                  <c:v>9.3398084361645484E-2</c:v>
                </c:pt>
                <c:pt idx="109">
                  <c:v>8.2757188224771058E-2</c:v>
                </c:pt>
                <c:pt idx="110">
                  <c:v>7.930992100300005E-2</c:v>
                </c:pt>
                <c:pt idx="111">
                  <c:v>0.10115446671357606</c:v>
                </c:pt>
                <c:pt idx="112">
                  <c:v>9.368183694513256E-2</c:v>
                </c:pt>
                <c:pt idx="113">
                  <c:v>7.3393435733053111E-2</c:v>
                </c:pt>
                <c:pt idx="114">
                  <c:v>0.11451750588507305</c:v>
                </c:pt>
                <c:pt idx="115">
                  <c:v>8.6293364456073912E-2</c:v>
                </c:pt>
                <c:pt idx="116">
                  <c:v>9.2487738653051182E-2</c:v>
                </c:pt>
                <c:pt idx="117">
                  <c:v>8.7886099893719066E-2</c:v>
                </c:pt>
                <c:pt idx="118">
                  <c:v>8.5627929241546885E-2</c:v>
                </c:pt>
                <c:pt idx="119">
                  <c:v>0.2053347256801166</c:v>
                </c:pt>
                <c:pt idx="120">
                  <c:v>7.1167563934418129E-2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свод'!$Q$6:$Q$126</c:f>
              <c:numCache>
                <c:formatCode>#,##0.00</c:formatCode>
                <c:ptCount val="121"/>
                <c:pt idx="0">
                  <c:v>0.11211354174176574</c:v>
                </c:pt>
                <c:pt idx="2">
                  <c:v>0.11211354174176574</c:v>
                </c:pt>
                <c:pt idx="3">
                  <c:v>0.11211354174176574</c:v>
                </c:pt>
                <c:pt idx="4">
                  <c:v>0.11211354174176574</c:v>
                </c:pt>
                <c:pt idx="5">
                  <c:v>0.11211354174176574</c:v>
                </c:pt>
                <c:pt idx="6">
                  <c:v>0.11211354174176574</c:v>
                </c:pt>
                <c:pt idx="7">
                  <c:v>0.11211354174176574</c:v>
                </c:pt>
                <c:pt idx="8">
                  <c:v>0.11211354174176574</c:v>
                </c:pt>
                <c:pt idx="9">
                  <c:v>0.11211354174176574</c:v>
                </c:pt>
                <c:pt idx="10">
                  <c:v>0.11211354174176574</c:v>
                </c:pt>
                <c:pt idx="12">
                  <c:v>0.11211354174176574</c:v>
                </c:pt>
                <c:pt idx="13">
                  <c:v>0.11211354174176574</c:v>
                </c:pt>
                <c:pt idx="14">
                  <c:v>0.11211354174176574</c:v>
                </c:pt>
                <c:pt idx="15">
                  <c:v>0.11211354174176574</c:v>
                </c:pt>
                <c:pt idx="16">
                  <c:v>0.11211354174176574</c:v>
                </c:pt>
                <c:pt idx="17">
                  <c:v>0.11211354174176574</c:v>
                </c:pt>
                <c:pt idx="18">
                  <c:v>0.11211354174176574</c:v>
                </c:pt>
                <c:pt idx="19">
                  <c:v>0.11211354174176574</c:v>
                </c:pt>
                <c:pt idx="20">
                  <c:v>0.11211354174176574</c:v>
                </c:pt>
                <c:pt idx="21">
                  <c:v>0.11211354174176574</c:v>
                </c:pt>
                <c:pt idx="22">
                  <c:v>0.11211354174176574</c:v>
                </c:pt>
                <c:pt idx="23">
                  <c:v>0.11211354174176574</c:v>
                </c:pt>
                <c:pt idx="24">
                  <c:v>0.11211354174176574</c:v>
                </c:pt>
                <c:pt idx="26">
                  <c:v>0.11211354174176574</c:v>
                </c:pt>
                <c:pt idx="27">
                  <c:v>0.11211354174176574</c:v>
                </c:pt>
                <c:pt idx="28">
                  <c:v>0.11211354174176574</c:v>
                </c:pt>
                <c:pt idx="29">
                  <c:v>0.11211354174176574</c:v>
                </c:pt>
                <c:pt idx="30">
                  <c:v>0.11211354174176574</c:v>
                </c:pt>
                <c:pt idx="31">
                  <c:v>0.11211354174176574</c:v>
                </c:pt>
                <c:pt idx="32">
                  <c:v>0.11211354174176574</c:v>
                </c:pt>
                <c:pt idx="33">
                  <c:v>0.11211354174176574</c:v>
                </c:pt>
                <c:pt idx="34">
                  <c:v>0.11211354174176574</c:v>
                </c:pt>
                <c:pt idx="35">
                  <c:v>0.11211354174176574</c:v>
                </c:pt>
                <c:pt idx="36">
                  <c:v>0.11211354174176574</c:v>
                </c:pt>
                <c:pt idx="37">
                  <c:v>0.11211354174176574</c:v>
                </c:pt>
                <c:pt idx="38">
                  <c:v>0.11211354174176574</c:v>
                </c:pt>
                <c:pt idx="39">
                  <c:v>0.11211354174176574</c:v>
                </c:pt>
                <c:pt idx="40">
                  <c:v>0.11211354174176574</c:v>
                </c:pt>
                <c:pt idx="41">
                  <c:v>0.11211354174176574</c:v>
                </c:pt>
                <c:pt idx="42">
                  <c:v>0.11211354174176574</c:v>
                </c:pt>
                <c:pt idx="43">
                  <c:v>0.11211354174176574</c:v>
                </c:pt>
                <c:pt idx="45">
                  <c:v>0.11211354174176574</c:v>
                </c:pt>
                <c:pt idx="46">
                  <c:v>0.11211354174176574</c:v>
                </c:pt>
                <c:pt idx="47">
                  <c:v>0.11211354174176574</c:v>
                </c:pt>
                <c:pt idx="48">
                  <c:v>0.11211354174176574</c:v>
                </c:pt>
                <c:pt idx="49">
                  <c:v>0.11211354174176574</c:v>
                </c:pt>
                <c:pt idx="50">
                  <c:v>0.11211354174176574</c:v>
                </c:pt>
                <c:pt idx="51">
                  <c:v>0.11211354174176574</c:v>
                </c:pt>
                <c:pt idx="52">
                  <c:v>0.11211354174176574</c:v>
                </c:pt>
                <c:pt idx="53">
                  <c:v>0.11211354174176574</c:v>
                </c:pt>
                <c:pt idx="54">
                  <c:v>0.11211354174176574</c:v>
                </c:pt>
                <c:pt idx="55">
                  <c:v>0.11211354174176574</c:v>
                </c:pt>
                <c:pt idx="56">
                  <c:v>0.11211354174176574</c:v>
                </c:pt>
                <c:pt idx="57">
                  <c:v>0.11211354174176574</c:v>
                </c:pt>
                <c:pt idx="58">
                  <c:v>0.11211354174176574</c:v>
                </c:pt>
                <c:pt idx="59">
                  <c:v>0.11211354174176574</c:v>
                </c:pt>
                <c:pt idx="60">
                  <c:v>0.11211354174176574</c:v>
                </c:pt>
                <c:pt idx="61">
                  <c:v>0.11211354174176574</c:v>
                </c:pt>
                <c:pt idx="62">
                  <c:v>0.11211354174176574</c:v>
                </c:pt>
                <c:pt idx="63">
                  <c:v>0.11211354174176574</c:v>
                </c:pt>
                <c:pt idx="65">
                  <c:v>0.11211354174176574</c:v>
                </c:pt>
                <c:pt idx="66">
                  <c:v>0.11211354174176574</c:v>
                </c:pt>
                <c:pt idx="67">
                  <c:v>0.11211354174176574</c:v>
                </c:pt>
                <c:pt idx="68">
                  <c:v>0.11211354174176574</c:v>
                </c:pt>
                <c:pt idx="69">
                  <c:v>0.11211354174176574</c:v>
                </c:pt>
                <c:pt idx="70">
                  <c:v>0.11211354174176574</c:v>
                </c:pt>
                <c:pt idx="71">
                  <c:v>0.11211354174176574</c:v>
                </c:pt>
                <c:pt idx="72">
                  <c:v>0.11211354174176574</c:v>
                </c:pt>
                <c:pt idx="73">
                  <c:v>0.11211354174176574</c:v>
                </c:pt>
                <c:pt idx="74">
                  <c:v>0.11211354174176574</c:v>
                </c:pt>
                <c:pt idx="75">
                  <c:v>0.11211354174176574</c:v>
                </c:pt>
                <c:pt idx="76">
                  <c:v>0.11211354174176574</c:v>
                </c:pt>
                <c:pt idx="77">
                  <c:v>0.11211354174176574</c:v>
                </c:pt>
                <c:pt idx="78">
                  <c:v>0.11211354174176574</c:v>
                </c:pt>
                <c:pt idx="79">
                  <c:v>0.11211354174176574</c:v>
                </c:pt>
                <c:pt idx="81">
                  <c:v>0.11211354174176574</c:v>
                </c:pt>
                <c:pt idx="82">
                  <c:v>0.11211354174176574</c:v>
                </c:pt>
                <c:pt idx="83">
                  <c:v>0.11211354174176574</c:v>
                </c:pt>
                <c:pt idx="84">
                  <c:v>0.11211354174176574</c:v>
                </c:pt>
                <c:pt idx="85">
                  <c:v>0.11211354174176574</c:v>
                </c:pt>
                <c:pt idx="86">
                  <c:v>0.11211354174176574</c:v>
                </c:pt>
                <c:pt idx="87">
                  <c:v>0.11211354174176574</c:v>
                </c:pt>
                <c:pt idx="88">
                  <c:v>0.11211354174176574</c:v>
                </c:pt>
                <c:pt idx="89">
                  <c:v>0.11211354174176574</c:v>
                </c:pt>
                <c:pt idx="90">
                  <c:v>0.11211354174176574</c:v>
                </c:pt>
                <c:pt idx="91">
                  <c:v>0.11211354174176574</c:v>
                </c:pt>
                <c:pt idx="92">
                  <c:v>0.11211354174176574</c:v>
                </c:pt>
                <c:pt idx="93">
                  <c:v>0.11211354174176574</c:v>
                </c:pt>
                <c:pt idx="94">
                  <c:v>0.11211354174176574</c:v>
                </c:pt>
                <c:pt idx="95">
                  <c:v>0.11211354174176574</c:v>
                </c:pt>
                <c:pt idx="96">
                  <c:v>0.11211354174176574</c:v>
                </c:pt>
                <c:pt idx="97">
                  <c:v>0.11211354174176574</c:v>
                </c:pt>
                <c:pt idx="98">
                  <c:v>0.11211354174176574</c:v>
                </c:pt>
                <c:pt idx="99">
                  <c:v>0.11211354174176574</c:v>
                </c:pt>
                <c:pt idx="100">
                  <c:v>0.11211354174176574</c:v>
                </c:pt>
                <c:pt idx="101">
                  <c:v>0.11211354174176574</c:v>
                </c:pt>
                <c:pt idx="102">
                  <c:v>0.11211354174176574</c:v>
                </c:pt>
                <c:pt idx="103">
                  <c:v>0.11211354174176574</c:v>
                </c:pt>
                <c:pt idx="104">
                  <c:v>0.11211354174176574</c:v>
                </c:pt>
                <c:pt idx="105">
                  <c:v>0.11211354174176574</c:v>
                </c:pt>
                <c:pt idx="106">
                  <c:v>0.11211354174176574</c:v>
                </c:pt>
                <c:pt idx="107">
                  <c:v>0.11211354174176574</c:v>
                </c:pt>
                <c:pt idx="108">
                  <c:v>0.11211354174176574</c:v>
                </c:pt>
                <c:pt idx="109">
                  <c:v>0.11211354174176574</c:v>
                </c:pt>
                <c:pt idx="110">
                  <c:v>0.11211354174176574</c:v>
                </c:pt>
                <c:pt idx="112">
                  <c:v>0.11211354174176574</c:v>
                </c:pt>
                <c:pt idx="113">
                  <c:v>0.11211354174176574</c:v>
                </c:pt>
                <c:pt idx="114">
                  <c:v>0.11211354174176574</c:v>
                </c:pt>
                <c:pt idx="115">
                  <c:v>0.11211354174176574</c:v>
                </c:pt>
                <c:pt idx="116">
                  <c:v>0.11211354174176574</c:v>
                </c:pt>
                <c:pt idx="117">
                  <c:v>0.11211354174176574</c:v>
                </c:pt>
                <c:pt idx="118">
                  <c:v>0.11211354174176574</c:v>
                </c:pt>
                <c:pt idx="119">
                  <c:v>0.11211354174176574</c:v>
                </c:pt>
                <c:pt idx="120">
                  <c:v>0.11211354174176574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54368"/>
        <c:axId val="199254752"/>
      </c:lineChart>
      <c:catAx>
        <c:axId val="199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54752"/>
        <c:crosses val="autoZero"/>
        <c:auto val="1"/>
        <c:lblAlgn val="ctr"/>
        <c:lblOffset val="100"/>
        <c:noMultiLvlLbl val="0"/>
      </c:catAx>
      <c:valAx>
        <c:axId val="199254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543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924068476359754"/>
          <c:y val="9.0825414064621218E-2"/>
          <c:w val="0.4176682533808071"/>
          <c:h val="5.028762783962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784291592937541E-2"/>
          <c:y val="0.12197786736916666"/>
          <c:w val="0.97659557528702423"/>
          <c:h val="0.54906778057548722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свод'!$T$6:$T$126</c:f>
              <c:numCache>
                <c:formatCode>#,##0.00</c:formatCode>
                <c:ptCount val="121"/>
                <c:pt idx="0">
                  <c:v>0.97716019844364199</c:v>
                </c:pt>
                <c:pt idx="1">
                  <c:v>0.60353729701235592</c:v>
                </c:pt>
                <c:pt idx="2">
                  <c:v>1</c:v>
                </c:pt>
                <c:pt idx="3">
                  <c:v>0.6288469207788191</c:v>
                </c:pt>
                <c:pt idx="4">
                  <c:v>0.66345085597551101</c:v>
                </c:pt>
                <c:pt idx="5">
                  <c:v>0.57344621316802402</c:v>
                </c:pt>
                <c:pt idx="6">
                  <c:v>0.48322527947747046</c:v>
                </c:pt>
                <c:pt idx="7">
                  <c:v>0.56268619122364061</c:v>
                </c:pt>
                <c:pt idx="8">
                  <c:v>0.48626961568917032</c:v>
                </c:pt>
                <c:pt idx="9">
                  <c:v>0.4676806528785511</c:v>
                </c:pt>
                <c:pt idx="10">
                  <c:v>0.56622994392001735</c:v>
                </c:pt>
                <c:pt idx="11">
                  <c:v>0.57004979877981221</c:v>
                </c:pt>
                <c:pt idx="12">
                  <c:v>0.52510150966380975</c:v>
                </c:pt>
                <c:pt idx="13">
                  <c:v>0.610215514238451</c:v>
                </c:pt>
                <c:pt idx="14">
                  <c:v>0.61277253658808595</c:v>
                </c:pt>
                <c:pt idx="15">
                  <c:v>0.58541888895497296</c:v>
                </c:pt>
                <c:pt idx="16">
                  <c:v>0.47187351532265392</c:v>
                </c:pt>
                <c:pt idx="17">
                  <c:v>0.5731620994413642</c:v>
                </c:pt>
                <c:pt idx="18">
                  <c:v>0.5402010607172828</c:v>
                </c:pt>
                <c:pt idx="19">
                  <c:v>0.68587586955061208</c:v>
                </c:pt>
                <c:pt idx="20">
                  <c:v>0.60828561945195603</c:v>
                </c:pt>
                <c:pt idx="21">
                  <c:v>0.41255209976975521</c:v>
                </c:pt>
                <c:pt idx="22">
                  <c:v>0.58324930421826615</c:v>
                </c:pt>
                <c:pt idx="23">
                  <c:v>0.5709716459372961</c:v>
                </c:pt>
                <c:pt idx="24">
                  <c:v>0.63096772028305359</c:v>
                </c:pt>
                <c:pt idx="25">
                  <c:v>0.61162695326709882</c:v>
                </c:pt>
                <c:pt idx="26">
                  <c:v>0.47332227580428676</c:v>
                </c:pt>
                <c:pt idx="27">
                  <c:v>0.42791382089221619</c:v>
                </c:pt>
                <c:pt idx="28">
                  <c:v>0.49242736630608219</c:v>
                </c:pt>
                <c:pt idx="29">
                  <c:v>0.57976855059327415</c:v>
                </c:pt>
                <c:pt idx="30">
                  <c:v>0.52464388815231899</c:v>
                </c:pt>
                <c:pt idx="31">
                  <c:v>0.54689365928809108</c:v>
                </c:pt>
                <c:pt idx="32">
                  <c:v>0.75455197049123013</c:v>
                </c:pt>
                <c:pt idx="33">
                  <c:v>0.67190838379825923</c:v>
                </c:pt>
                <c:pt idx="34">
                  <c:v>0.67338951072731001</c:v>
                </c:pt>
                <c:pt idx="35">
                  <c:v>0.68109079554414265</c:v>
                </c:pt>
                <c:pt idx="36">
                  <c:v>0.63740552484549107</c:v>
                </c:pt>
                <c:pt idx="37">
                  <c:v>0.65287690060740333</c:v>
                </c:pt>
                <c:pt idx="38">
                  <c:v>0.66748837326306321</c:v>
                </c:pt>
                <c:pt idx="39">
                  <c:v>0.67687542733433514</c:v>
                </c:pt>
                <c:pt idx="40">
                  <c:v>0.62940753251040604</c:v>
                </c:pt>
                <c:pt idx="41">
                  <c:v>0.67801774460147879</c:v>
                </c:pt>
                <c:pt idx="42">
                  <c:v>0.50627951698726403</c:v>
                </c:pt>
                <c:pt idx="43">
                  <c:v>0.73502391706112369</c:v>
                </c:pt>
                <c:pt idx="44">
                  <c:v>0.6534091110787249</c:v>
                </c:pt>
                <c:pt idx="45">
                  <c:v>0.65339162756351976</c:v>
                </c:pt>
                <c:pt idx="46">
                  <c:v>0.56134097569857277</c:v>
                </c:pt>
                <c:pt idx="47">
                  <c:v>0.51116096577589298</c:v>
                </c:pt>
                <c:pt idx="48">
                  <c:v>0.52411587241448865</c:v>
                </c:pt>
                <c:pt idx="49">
                  <c:v>0.73864503293744466</c:v>
                </c:pt>
                <c:pt idx="50">
                  <c:v>0.48566350336745379</c:v>
                </c:pt>
                <c:pt idx="51">
                  <c:v>0.95085336929627207</c:v>
                </c:pt>
                <c:pt idx="52">
                  <c:v>0.50452378355858962</c:v>
                </c:pt>
                <c:pt idx="53">
                  <c:v>0.70859283188330513</c:v>
                </c:pt>
                <c:pt idx="54">
                  <c:v>0.76154733565350818</c:v>
                </c:pt>
                <c:pt idx="55">
                  <c:v>0.60819851136727809</c:v>
                </c:pt>
                <c:pt idx="56">
                  <c:v>0.65242504352406672</c:v>
                </c:pt>
                <c:pt idx="57">
                  <c:v>0.69931101507431181</c:v>
                </c:pt>
                <c:pt idx="58">
                  <c:v>0.71960158406947672</c:v>
                </c:pt>
                <c:pt idx="59">
                  <c:v>0.70477632011007718</c:v>
                </c:pt>
                <c:pt idx="60">
                  <c:v>0.62768575932691573</c:v>
                </c:pt>
                <c:pt idx="61">
                  <c:v>0.65627937668537628</c:v>
                </c:pt>
                <c:pt idx="62">
                  <c:v>0.71237030413240543</c:v>
                </c:pt>
                <c:pt idx="63">
                  <c:v>0.63428989805681724</c:v>
                </c:pt>
                <c:pt idx="64">
                  <c:v>0.63339083125663331</c:v>
                </c:pt>
                <c:pt idx="65">
                  <c:v>0.58203986186444867</c:v>
                </c:pt>
                <c:pt idx="66">
                  <c:v>0.53252600322825427</c:v>
                </c:pt>
                <c:pt idx="67">
                  <c:v>0.68324332118130748</c:v>
                </c:pt>
                <c:pt idx="68">
                  <c:v>0.66464263625900355</c:v>
                </c:pt>
                <c:pt idx="69">
                  <c:v>0.49671555596679368</c:v>
                </c:pt>
                <c:pt idx="70">
                  <c:v>0.69775067336427343</c:v>
                </c:pt>
                <c:pt idx="71">
                  <c:v>0.73779691880946574</c:v>
                </c:pt>
                <c:pt idx="72">
                  <c:v>0.8204465787660058</c:v>
                </c:pt>
                <c:pt idx="73">
                  <c:v>0.75141683290260541</c:v>
                </c:pt>
                <c:pt idx="74">
                  <c:v>0.58330629007478685</c:v>
                </c:pt>
                <c:pt idx="75">
                  <c:v>0.78648222970278081</c:v>
                </c:pt>
                <c:pt idx="76">
                  <c:v>0.82632772798683896</c:v>
                </c:pt>
                <c:pt idx="77">
                  <c:v>0.62278358243802845</c:v>
                </c:pt>
                <c:pt idx="78">
                  <c:v>0</c:v>
                </c:pt>
                <c:pt idx="79">
                  <c:v>0.71538425630490687</c:v>
                </c:pt>
                <c:pt idx="80">
                  <c:v>0.54111918643421508</c:v>
                </c:pt>
                <c:pt idx="81">
                  <c:v>0.44467219366750688</c:v>
                </c:pt>
                <c:pt idx="82">
                  <c:v>0.69527073251447191</c:v>
                </c:pt>
                <c:pt idx="83">
                  <c:v>0.73081336531532592</c:v>
                </c:pt>
                <c:pt idx="84">
                  <c:v>0.52066987601582293</c:v>
                </c:pt>
                <c:pt idx="85">
                  <c:v>0.57876343506801475</c:v>
                </c:pt>
                <c:pt idx="86">
                  <c:v>0.55296422502616915</c:v>
                </c:pt>
                <c:pt idx="87">
                  <c:v>0.48707990793201311</c:v>
                </c:pt>
                <c:pt idx="88">
                  <c:v>0.54013371320768588</c:v>
                </c:pt>
                <c:pt idx="89">
                  <c:v>0.56768343837516866</c:v>
                </c:pt>
                <c:pt idx="90">
                  <c:v>0.44638751328387238</c:v>
                </c:pt>
                <c:pt idx="91">
                  <c:v>0.5676215303813068</c:v>
                </c:pt>
                <c:pt idx="92">
                  <c:v>0.50281666089901078</c:v>
                </c:pt>
                <c:pt idx="93">
                  <c:v>0.47597718952572499</c:v>
                </c:pt>
                <c:pt idx="94">
                  <c:v>0.53648010859555506</c:v>
                </c:pt>
                <c:pt idx="95">
                  <c:v>0.53806362052961587</c:v>
                </c:pt>
                <c:pt idx="96">
                  <c:v>0.33524491474173235</c:v>
                </c:pt>
                <c:pt idx="97">
                  <c:v>0.48663315082588077</c:v>
                </c:pt>
                <c:pt idx="98">
                  <c:v>0.60808394259475673</c:v>
                </c:pt>
                <c:pt idx="99">
                  <c:v>0.58839238933876115</c:v>
                </c:pt>
                <c:pt idx="100">
                  <c:v>0.53306952408150376</c:v>
                </c:pt>
                <c:pt idx="101">
                  <c:v>0.66629303205268953</c:v>
                </c:pt>
                <c:pt idx="102">
                  <c:v>0.59070727879131102</c:v>
                </c:pt>
                <c:pt idx="103">
                  <c:v>0.51156402754661923</c:v>
                </c:pt>
                <c:pt idx="104">
                  <c:v>0.50524626259742333</c:v>
                </c:pt>
                <c:pt idx="105">
                  <c:v>0.4910429210050764</c:v>
                </c:pt>
                <c:pt idx="106">
                  <c:v>0.55292149314952344</c:v>
                </c:pt>
                <c:pt idx="107">
                  <c:v>0.48104941360264447</c:v>
                </c:pt>
                <c:pt idx="108">
                  <c:v>0.55239937167830477</c:v>
                </c:pt>
                <c:pt idx="109">
                  <c:v>0.52881626793520486</c:v>
                </c:pt>
                <c:pt idx="110">
                  <c:v>0.61671409274775624</c:v>
                </c:pt>
                <c:pt idx="111">
                  <c:v>0.60430079199998343</c:v>
                </c:pt>
                <c:pt idx="112">
                  <c:v>0.58745926783327318</c:v>
                </c:pt>
                <c:pt idx="113">
                  <c:v>0.51309910173772055</c:v>
                </c:pt>
                <c:pt idx="114">
                  <c:v>0.69897475408094945</c:v>
                </c:pt>
                <c:pt idx="115">
                  <c:v>0.4207187286734751</c:v>
                </c:pt>
                <c:pt idx="116">
                  <c:v>0.547029751073283</c:v>
                </c:pt>
                <c:pt idx="117">
                  <c:v>0.65573122731434741</c:v>
                </c:pt>
                <c:pt idx="118">
                  <c:v>0.50503526606227023</c:v>
                </c:pt>
                <c:pt idx="119">
                  <c:v>0.71799983415016255</c:v>
                </c:pt>
                <c:pt idx="120">
                  <c:v>0.79265919707436872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свод'!$C$6:$C$126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МАОУ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МБОУ СШ № 143</c:v>
                </c:pt>
                <c:pt idx="102">
                  <c:v>МБОУ СШ № 144</c:v>
                </c:pt>
                <c:pt idx="103">
                  <c:v>МБОУ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МБОУ СШ № 150</c:v>
                </c:pt>
                <c:pt idx="107">
                  <c:v>МАОУ СШ № 151</c:v>
                </c:pt>
                <c:pt idx="108">
                  <c:v>МБОУ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свод'!$U$6:$U$126</c:f>
              <c:numCache>
                <c:formatCode>#,##0.00</c:formatCode>
                <c:ptCount val="121"/>
                <c:pt idx="0">
                  <c:v>0.59767749288635363</c:v>
                </c:pt>
                <c:pt idx="2">
                  <c:v>0.59767749288635363</c:v>
                </c:pt>
                <c:pt idx="3">
                  <c:v>0.59767749288635363</c:v>
                </c:pt>
                <c:pt idx="4">
                  <c:v>0.59767749288635363</c:v>
                </c:pt>
                <c:pt idx="5">
                  <c:v>0.59767749288635363</c:v>
                </c:pt>
                <c:pt idx="6">
                  <c:v>0.59767749288635363</c:v>
                </c:pt>
                <c:pt idx="7">
                  <c:v>0.59767749288635363</c:v>
                </c:pt>
                <c:pt idx="8">
                  <c:v>0.59767749288635363</c:v>
                </c:pt>
                <c:pt idx="9">
                  <c:v>0.59767749288635363</c:v>
                </c:pt>
                <c:pt idx="10">
                  <c:v>0.59767749288635363</c:v>
                </c:pt>
                <c:pt idx="12">
                  <c:v>0.59767749288635363</c:v>
                </c:pt>
                <c:pt idx="13">
                  <c:v>0.59767749288635363</c:v>
                </c:pt>
                <c:pt idx="14">
                  <c:v>0.59767749288635363</c:v>
                </c:pt>
                <c:pt idx="15">
                  <c:v>0.59767749288635363</c:v>
                </c:pt>
                <c:pt idx="16">
                  <c:v>0.59767749288635363</c:v>
                </c:pt>
                <c:pt idx="17">
                  <c:v>0.59767749288635363</c:v>
                </c:pt>
                <c:pt idx="18">
                  <c:v>0.59767749288635363</c:v>
                </c:pt>
                <c:pt idx="19">
                  <c:v>0.59767749288635363</c:v>
                </c:pt>
                <c:pt idx="20">
                  <c:v>0.59767749288635363</c:v>
                </c:pt>
                <c:pt idx="21">
                  <c:v>0.59767749288635363</c:v>
                </c:pt>
                <c:pt idx="22">
                  <c:v>0.59767749288635363</c:v>
                </c:pt>
                <c:pt idx="23">
                  <c:v>0.59767749288635363</c:v>
                </c:pt>
                <c:pt idx="24">
                  <c:v>0.59767749288635363</c:v>
                </c:pt>
                <c:pt idx="26">
                  <c:v>0.59767749288635363</c:v>
                </c:pt>
                <c:pt idx="27">
                  <c:v>0.59767749288635363</c:v>
                </c:pt>
                <c:pt idx="28">
                  <c:v>0.59767749288635363</c:v>
                </c:pt>
                <c:pt idx="29">
                  <c:v>0.59767749288635363</c:v>
                </c:pt>
                <c:pt idx="30">
                  <c:v>0.59767749288635363</c:v>
                </c:pt>
                <c:pt idx="31">
                  <c:v>0.59767749288635363</c:v>
                </c:pt>
                <c:pt idx="32">
                  <c:v>0.59767749288635363</c:v>
                </c:pt>
                <c:pt idx="33">
                  <c:v>0.59767749288635363</c:v>
                </c:pt>
                <c:pt idx="34">
                  <c:v>0.59767749288635363</c:v>
                </c:pt>
                <c:pt idx="35">
                  <c:v>0.59767749288635363</c:v>
                </c:pt>
                <c:pt idx="36">
                  <c:v>0.59767749288635363</c:v>
                </c:pt>
                <c:pt idx="37">
                  <c:v>0.59767749288635363</c:v>
                </c:pt>
                <c:pt idx="38">
                  <c:v>0.59767749288635363</c:v>
                </c:pt>
                <c:pt idx="39">
                  <c:v>0.59767749288635363</c:v>
                </c:pt>
                <c:pt idx="40">
                  <c:v>0.59767749288635363</c:v>
                </c:pt>
                <c:pt idx="41">
                  <c:v>0.59767749288635363</c:v>
                </c:pt>
                <c:pt idx="42">
                  <c:v>0.59767749288635363</c:v>
                </c:pt>
                <c:pt idx="43">
                  <c:v>0.59767749288635363</c:v>
                </c:pt>
                <c:pt idx="45">
                  <c:v>0.59767749288635363</c:v>
                </c:pt>
                <c:pt idx="46">
                  <c:v>0.59767749288635363</c:v>
                </c:pt>
                <c:pt idx="47">
                  <c:v>0.59767749288635363</c:v>
                </c:pt>
                <c:pt idx="48">
                  <c:v>0.59767749288635363</c:v>
                </c:pt>
                <c:pt idx="49">
                  <c:v>0.59767749288635363</c:v>
                </c:pt>
                <c:pt idx="50">
                  <c:v>0.59767749288635363</c:v>
                </c:pt>
                <c:pt idx="51">
                  <c:v>0.59767749288635363</c:v>
                </c:pt>
                <c:pt idx="52">
                  <c:v>0.59767749288635363</c:v>
                </c:pt>
                <c:pt idx="53">
                  <c:v>0.59767749288635363</c:v>
                </c:pt>
                <c:pt idx="54">
                  <c:v>0.59767749288635363</c:v>
                </c:pt>
                <c:pt idx="55">
                  <c:v>0.59767749288635363</c:v>
                </c:pt>
                <c:pt idx="56">
                  <c:v>0.59767749288635363</c:v>
                </c:pt>
                <c:pt idx="57">
                  <c:v>0.59767749288635363</c:v>
                </c:pt>
                <c:pt idx="58">
                  <c:v>0.59767749288635363</c:v>
                </c:pt>
                <c:pt idx="59">
                  <c:v>0.59767749288635363</c:v>
                </c:pt>
                <c:pt idx="60">
                  <c:v>0.59767749288635363</c:v>
                </c:pt>
                <c:pt idx="61">
                  <c:v>0.59767749288635363</c:v>
                </c:pt>
                <c:pt idx="62">
                  <c:v>0.59767749288635363</c:v>
                </c:pt>
                <c:pt idx="63">
                  <c:v>0.59767749288635363</c:v>
                </c:pt>
                <c:pt idx="65">
                  <c:v>0.59767749288635363</c:v>
                </c:pt>
                <c:pt idx="66">
                  <c:v>0.59767749288635363</c:v>
                </c:pt>
                <c:pt idx="67">
                  <c:v>0.59767749288635363</c:v>
                </c:pt>
                <c:pt idx="68">
                  <c:v>0.59767749288635363</c:v>
                </c:pt>
                <c:pt idx="69">
                  <c:v>0.59767749288635363</c:v>
                </c:pt>
                <c:pt idx="70">
                  <c:v>0.59767749288635363</c:v>
                </c:pt>
                <c:pt idx="71">
                  <c:v>0.59767749288635363</c:v>
                </c:pt>
                <c:pt idx="72">
                  <c:v>0.59767749288635363</c:v>
                </c:pt>
                <c:pt idx="73">
                  <c:v>0.59767749288635363</c:v>
                </c:pt>
                <c:pt idx="74">
                  <c:v>0.59767749288635363</c:v>
                </c:pt>
                <c:pt idx="75">
                  <c:v>0.59767749288635363</c:v>
                </c:pt>
                <c:pt idx="76">
                  <c:v>0.59767749288635363</c:v>
                </c:pt>
                <c:pt idx="77">
                  <c:v>0.59767749288635363</c:v>
                </c:pt>
                <c:pt idx="78">
                  <c:v>0.59767749288635363</c:v>
                </c:pt>
                <c:pt idx="79">
                  <c:v>0.59767749288635363</c:v>
                </c:pt>
                <c:pt idx="81">
                  <c:v>0.59767749288635363</c:v>
                </c:pt>
                <c:pt idx="82">
                  <c:v>0.59767749288635363</c:v>
                </c:pt>
                <c:pt idx="83">
                  <c:v>0.59767749288635363</c:v>
                </c:pt>
                <c:pt idx="84">
                  <c:v>0.59767749288635363</c:v>
                </c:pt>
                <c:pt idx="85">
                  <c:v>0.59767749288635363</c:v>
                </c:pt>
                <c:pt idx="86">
                  <c:v>0.59767749288635363</c:v>
                </c:pt>
                <c:pt idx="87">
                  <c:v>0.59767749288635363</c:v>
                </c:pt>
                <c:pt idx="88">
                  <c:v>0.59767749288635363</c:v>
                </c:pt>
                <c:pt idx="89">
                  <c:v>0.59767749288635363</c:v>
                </c:pt>
                <c:pt idx="90">
                  <c:v>0.59767749288635363</c:v>
                </c:pt>
                <c:pt idx="91">
                  <c:v>0.59767749288635363</c:v>
                </c:pt>
                <c:pt idx="92">
                  <c:v>0.59767749288635363</c:v>
                </c:pt>
                <c:pt idx="93">
                  <c:v>0.59767749288635363</c:v>
                </c:pt>
                <c:pt idx="94">
                  <c:v>0.59767749288635363</c:v>
                </c:pt>
                <c:pt idx="95">
                  <c:v>0.59767749288635363</c:v>
                </c:pt>
                <c:pt idx="96">
                  <c:v>0.59767749288635363</c:v>
                </c:pt>
                <c:pt idx="97">
                  <c:v>0.59767749288635363</c:v>
                </c:pt>
                <c:pt idx="98">
                  <c:v>0.59767749288635363</c:v>
                </c:pt>
                <c:pt idx="99">
                  <c:v>0.59767749288635363</c:v>
                </c:pt>
                <c:pt idx="100">
                  <c:v>0.59767749288635363</c:v>
                </c:pt>
                <c:pt idx="101">
                  <c:v>0.59767749288635363</c:v>
                </c:pt>
                <c:pt idx="102">
                  <c:v>0.59767749288635363</c:v>
                </c:pt>
                <c:pt idx="103">
                  <c:v>0.59767749288635363</c:v>
                </c:pt>
                <c:pt idx="104">
                  <c:v>0.59767749288635363</c:v>
                </c:pt>
                <c:pt idx="105">
                  <c:v>0.59767749288635363</c:v>
                </c:pt>
                <c:pt idx="106">
                  <c:v>0.59767749288635363</c:v>
                </c:pt>
                <c:pt idx="107">
                  <c:v>0.59767749288635363</c:v>
                </c:pt>
                <c:pt idx="108">
                  <c:v>0.59767749288635363</c:v>
                </c:pt>
                <c:pt idx="109">
                  <c:v>0.59767749288635363</c:v>
                </c:pt>
                <c:pt idx="110">
                  <c:v>0.59767749288635363</c:v>
                </c:pt>
                <c:pt idx="112">
                  <c:v>0.59767749288635363</c:v>
                </c:pt>
                <c:pt idx="113">
                  <c:v>0.59767749288635363</c:v>
                </c:pt>
                <c:pt idx="114">
                  <c:v>0.59767749288635363</c:v>
                </c:pt>
                <c:pt idx="115">
                  <c:v>0.59767749288635363</c:v>
                </c:pt>
                <c:pt idx="116">
                  <c:v>0.59767749288635363</c:v>
                </c:pt>
                <c:pt idx="117">
                  <c:v>0.59767749288635363</c:v>
                </c:pt>
                <c:pt idx="118">
                  <c:v>0.59767749288635363</c:v>
                </c:pt>
                <c:pt idx="119">
                  <c:v>0.59767749288635363</c:v>
                </c:pt>
                <c:pt idx="120">
                  <c:v>0.59767749288635363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42440"/>
        <c:axId val="198916944"/>
      </c:lineChart>
      <c:catAx>
        <c:axId val="19924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916944"/>
        <c:crosses val="autoZero"/>
        <c:auto val="1"/>
        <c:lblAlgn val="ctr"/>
        <c:lblOffset val="100"/>
        <c:noMultiLvlLbl val="0"/>
      </c:catAx>
      <c:valAx>
        <c:axId val="198916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2424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29</xdr:row>
      <xdr:rowOff>112181</xdr:rowOff>
    </xdr:from>
    <xdr:to>
      <xdr:col>29</xdr:col>
      <xdr:colOff>17990</xdr:colOff>
      <xdr:row>56</xdr:row>
      <xdr:rowOff>169333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</xdr:row>
      <xdr:rowOff>67732</xdr:rowOff>
    </xdr:from>
    <xdr:to>
      <xdr:col>29</xdr:col>
      <xdr:colOff>91016</xdr:colOff>
      <xdr:row>28</xdr:row>
      <xdr:rowOff>153457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57</xdr:row>
      <xdr:rowOff>48683</xdr:rowOff>
    </xdr:from>
    <xdr:to>
      <xdr:col>29</xdr:col>
      <xdr:colOff>42334</xdr:colOff>
      <xdr:row>85</xdr:row>
      <xdr:rowOff>182033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52918</xdr:colOff>
      <xdr:row>86</xdr:row>
      <xdr:rowOff>74083</xdr:rowOff>
    </xdr:from>
    <xdr:to>
      <xdr:col>29</xdr:col>
      <xdr:colOff>21167</xdr:colOff>
      <xdr:row>116</xdr:row>
      <xdr:rowOff>136524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117</xdr:row>
      <xdr:rowOff>65615</xdr:rowOff>
    </xdr:from>
    <xdr:to>
      <xdr:col>29</xdr:col>
      <xdr:colOff>73025</xdr:colOff>
      <xdr:row>144</xdr:row>
      <xdr:rowOff>75140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518583</xdr:colOff>
      <xdr:row>4</xdr:row>
      <xdr:rowOff>74083</xdr:rowOff>
    </xdr:from>
    <xdr:to>
      <xdr:col>26</xdr:col>
      <xdr:colOff>518585</xdr:colOff>
      <xdr:row>19</xdr:row>
      <xdr:rowOff>169333</xdr:rowOff>
    </xdr:to>
    <xdr:cxnSp macro="">
      <xdr:nvCxnSpPr>
        <xdr:cNvPr id="8" name="Прямая соединительная линия 7"/>
        <xdr:cNvCxnSpPr/>
      </xdr:nvCxnSpPr>
      <xdr:spPr>
        <a:xfrm flipH="1">
          <a:off x="16478250" y="963083"/>
          <a:ext cx="2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493184</xdr:colOff>
      <xdr:row>4</xdr:row>
      <xdr:rowOff>84667</xdr:rowOff>
    </xdr:from>
    <xdr:to>
      <xdr:col>15</xdr:col>
      <xdr:colOff>508001</xdr:colOff>
      <xdr:row>19</xdr:row>
      <xdr:rowOff>158750</xdr:rowOff>
    </xdr:to>
    <xdr:cxnSp macro="">
      <xdr:nvCxnSpPr>
        <xdr:cNvPr id="9" name="Прямая соединительная линия 8"/>
        <xdr:cNvCxnSpPr/>
      </xdr:nvCxnSpPr>
      <xdr:spPr>
        <a:xfrm>
          <a:off x="9700684" y="973667"/>
          <a:ext cx="14817" cy="293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334432</xdr:colOff>
      <xdr:row>4</xdr:row>
      <xdr:rowOff>82551</xdr:rowOff>
    </xdr:from>
    <xdr:to>
      <xdr:col>19</xdr:col>
      <xdr:colOff>349250</xdr:colOff>
      <xdr:row>19</xdr:row>
      <xdr:rowOff>116416</xdr:rowOff>
    </xdr:to>
    <xdr:cxnSp macro="">
      <xdr:nvCxnSpPr>
        <xdr:cNvPr id="10" name="Прямая соединительная линия 9"/>
        <xdr:cNvCxnSpPr/>
      </xdr:nvCxnSpPr>
      <xdr:spPr>
        <a:xfrm>
          <a:off x="11997265" y="971551"/>
          <a:ext cx="14818" cy="2891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601134</xdr:colOff>
      <xdr:row>4</xdr:row>
      <xdr:rowOff>52916</xdr:rowOff>
    </xdr:from>
    <xdr:to>
      <xdr:col>0</xdr:col>
      <xdr:colOff>603251</xdr:colOff>
      <xdr:row>19</xdr:row>
      <xdr:rowOff>116416</xdr:rowOff>
    </xdr:to>
    <xdr:cxnSp macro="">
      <xdr:nvCxnSpPr>
        <xdr:cNvPr id="14" name="Прямая соединительная линия 13"/>
        <xdr:cNvCxnSpPr/>
      </xdr:nvCxnSpPr>
      <xdr:spPr>
        <a:xfrm>
          <a:off x="601134" y="941916"/>
          <a:ext cx="2117" cy="292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37041</xdr:colOff>
      <xdr:row>4</xdr:row>
      <xdr:rowOff>71967</xdr:rowOff>
    </xdr:from>
    <xdr:to>
      <xdr:col>11</xdr:col>
      <xdr:colOff>84666</xdr:colOff>
      <xdr:row>19</xdr:row>
      <xdr:rowOff>127000</xdr:rowOff>
    </xdr:to>
    <xdr:cxnSp macro="">
      <xdr:nvCxnSpPr>
        <xdr:cNvPr id="15" name="Прямая соединительная линия 14"/>
        <xdr:cNvCxnSpPr/>
      </xdr:nvCxnSpPr>
      <xdr:spPr>
        <a:xfrm>
          <a:off x="6789208" y="960967"/>
          <a:ext cx="47625" cy="291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372533</xdr:colOff>
      <xdr:row>4</xdr:row>
      <xdr:rowOff>82550</xdr:rowOff>
    </xdr:from>
    <xdr:to>
      <xdr:col>6</xdr:col>
      <xdr:colOff>391584</xdr:colOff>
      <xdr:row>19</xdr:row>
      <xdr:rowOff>127000</xdr:rowOff>
    </xdr:to>
    <xdr:cxnSp macro="">
      <xdr:nvCxnSpPr>
        <xdr:cNvPr id="16" name="Прямая соединительная линия 15"/>
        <xdr:cNvCxnSpPr/>
      </xdr:nvCxnSpPr>
      <xdr:spPr>
        <a:xfrm>
          <a:off x="4055533" y="971550"/>
          <a:ext cx="19051" cy="290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211666</xdr:colOff>
      <xdr:row>4</xdr:row>
      <xdr:rowOff>83609</xdr:rowOff>
    </xdr:from>
    <xdr:to>
      <xdr:col>3</xdr:col>
      <xdr:colOff>222249</xdr:colOff>
      <xdr:row>19</xdr:row>
      <xdr:rowOff>148167</xdr:rowOff>
    </xdr:to>
    <xdr:cxnSp macro="">
      <xdr:nvCxnSpPr>
        <xdr:cNvPr id="20" name="Прямая соединительная линия 19"/>
        <xdr:cNvCxnSpPr/>
      </xdr:nvCxnSpPr>
      <xdr:spPr>
        <a:xfrm>
          <a:off x="2053166" y="972609"/>
          <a:ext cx="10583" cy="292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52916</xdr:colOff>
      <xdr:row>32</xdr:row>
      <xdr:rowOff>148166</xdr:rowOff>
    </xdr:from>
    <xdr:to>
      <xdr:col>1</xdr:col>
      <xdr:colOff>74084</xdr:colOff>
      <xdr:row>47</xdr:row>
      <xdr:rowOff>21167</xdr:rowOff>
    </xdr:to>
    <xdr:cxnSp macro="">
      <xdr:nvCxnSpPr>
        <xdr:cNvPr id="22" name="Прямая соединительная линия 21"/>
        <xdr:cNvCxnSpPr/>
      </xdr:nvCxnSpPr>
      <xdr:spPr>
        <a:xfrm>
          <a:off x="666749" y="6371166"/>
          <a:ext cx="21168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260350</xdr:colOff>
      <xdr:row>120</xdr:row>
      <xdr:rowOff>110066</xdr:rowOff>
    </xdr:from>
    <xdr:to>
      <xdr:col>3</xdr:col>
      <xdr:colOff>264583</xdr:colOff>
      <xdr:row>135</xdr:row>
      <xdr:rowOff>179917</xdr:rowOff>
    </xdr:to>
    <xdr:cxnSp macro="">
      <xdr:nvCxnSpPr>
        <xdr:cNvPr id="23" name="Прямая соединительная линия 22"/>
        <xdr:cNvCxnSpPr/>
      </xdr:nvCxnSpPr>
      <xdr:spPr>
        <a:xfrm>
          <a:off x="2101850" y="23097066"/>
          <a:ext cx="4233" cy="2927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45508</xdr:colOff>
      <xdr:row>120</xdr:row>
      <xdr:rowOff>76200</xdr:rowOff>
    </xdr:from>
    <xdr:to>
      <xdr:col>1</xdr:col>
      <xdr:colOff>74084</xdr:colOff>
      <xdr:row>135</xdr:row>
      <xdr:rowOff>158750</xdr:rowOff>
    </xdr:to>
    <xdr:cxnSp macro="">
      <xdr:nvCxnSpPr>
        <xdr:cNvPr id="24" name="Прямая соединительная линия 23"/>
        <xdr:cNvCxnSpPr/>
      </xdr:nvCxnSpPr>
      <xdr:spPr>
        <a:xfrm>
          <a:off x="659341" y="23063200"/>
          <a:ext cx="28576" cy="294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91017</xdr:colOff>
      <xdr:row>120</xdr:row>
      <xdr:rowOff>100542</xdr:rowOff>
    </xdr:from>
    <xdr:to>
      <xdr:col>11</xdr:col>
      <xdr:colOff>116416</xdr:colOff>
      <xdr:row>135</xdr:row>
      <xdr:rowOff>179917</xdr:rowOff>
    </xdr:to>
    <xdr:cxnSp macro="">
      <xdr:nvCxnSpPr>
        <xdr:cNvPr id="25" name="Прямая соединительная линия 24"/>
        <xdr:cNvCxnSpPr/>
      </xdr:nvCxnSpPr>
      <xdr:spPr>
        <a:xfrm>
          <a:off x="6843184" y="23087542"/>
          <a:ext cx="25399" cy="293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420159</xdr:colOff>
      <xdr:row>120</xdr:row>
      <xdr:rowOff>131233</xdr:rowOff>
    </xdr:from>
    <xdr:to>
      <xdr:col>6</xdr:col>
      <xdr:colOff>444500</xdr:colOff>
      <xdr:row>136</xdr:row>
      <xdr:rowOff>0</xdr:rowOff>
    </xdr:to>
    <xdr:cxnSp macro="">
      <xdr:nvCxnSpPr>
        <xdr:cNvPr id="26" name="Прямая соединительная линия 25"/>
        <xdr:cNvCxnSpPr/>
      </xdr:nvCxnSpPr>
      <xdr:spPr>
        <a:xfrm>
          <a:off x="4103159" y="23118233"/>
          <a:ext cx="24341" cy="2916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327025</xdr:colOff>
      <xdr:row>120</xdr:row>
      <xdr:rowOff>120651</xdr:rowOff>
    </xdr:from>
    <xdr:to>
      <xdr:col>19</xdr:col>
      <xdr:colOff>391584</xdr:colOff>
      <xdr:row>136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11989858" y="23107651"/>
          <a:ext cx="64559" cy="2927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519641</xdr:colOff>
      <xdr:row>120</xdr:row>
      <xdr:rowOff>110067</xdr:rowOff>
    </xdr:from>
    <xdr:to>
      <xdr:col>15</xdr:col>
      <xdr:colOff>550333</xdr:colOff>
      <xdr:row>135</xdr:row>
      <xdr:rowOff>179917</xdr:rowOff>
    </xdr:to>
    <xdr:cxnSp macro="">
      <xdr:nvCxnSpPr>
        <xdr:cNvPr id="28" name="Прямая соединительная линия 27"/>
        <xdr:cNvCxnSpPr/>
      </xdr:nvCxnSpPr>
      <xdr:spPr>
        <a:xfrm>
          <a:off x="9727141" y="23097067"/>
          <a:ext cx="30692" cy="2927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521759</xdr:colOff>
      <xdr:row>120</xdr:row>
      <xdr:rowOff>129116</xdr:rowOff>
    </xdr:from>
    <xdr:to>
      <xdr:col>26</xdr:col>
      <xdr:colOff>550333</xdr:colOff>
      <xdr:row>135</xdr:row>
      <xdr:rowOff>169333</xdr:rowOff>
    </xdr:to>
    <xdr:cxnSp macro="">
      <xdr:nvCxnSpPr>
        <xdr:cNvPr id="31" name="Прямая соединительная линия 30"/>
        <xdr:cNvCxnSpPr/>
      </xdr:nvCxnSpPr>
      <xdr:spPr>
        <a:xfrm>
          <a:off x="16481426" y="23116116"/>
          <a:ext cx="28574" cy="2897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433917</xdr:colOff>
      <xdr:row>91</xdr:row>
      <xdr:rowOff>0</xdr:rowOff>
    </xdr:from>
    <xdr:to>
      <xdr:col>26</xdr:col>
      <xdr:colOff>476250</xdr:colOff>
      <xdr:row>107</xdr:row>
      <xdr:rowOff>105833</xdr:rowOff>
    </xdr:to>
    <xdr:cxnSp macro="">
      <xdr:nvCxnSpPr>
        <xdr:cNvPr id="32" name="Прямая соединительная линия 31"/>
        <xdr:cNvCxnSpPr/>
      </xdr:nvCxnSpPr>
      <xdr:spPr>
        <a:xfrm>
          <a:off x="16393584" y="17462500"/>
          <a:ext cx="42333" cy="3153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317500</xdr:colOff>
      <xdr:row>90</xdr:row>
      <xdr:rowOff>148166</xdr:rowOff>
    </xdr:from>
    <xdr:to>
      <xdr:col>19</xdr:col>
      <xdr:colOff>317500</xdr:colOff>
      <xdr:row>107</xdr:row>
      <xdr:rowOff>74083</xdr:rowOff>
    </xdr:to>
    <xdr:cxnSp macro="">
      <xdr:nvCxnSpPr>
        <xdr:cNvPr id="33" name="Прямая соединительная линия 32"/>
        <xdr:cNvCxnSpPr/>
      </xdr:nvCxnSpPr>
      <xdr:spPr>
        <a:xfrm>
          <a:off x="11980333" y="17420166"/>
          <a:ext cx="0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458259</xdr:colOff>
      <xdr:row>90</xdr:row>
      <xdr:rowOff>169333</xdr:rowOff>
    </xdr:from>
    <xdr:to>
      <xdr:col>15</xdr:col>
      <xdr:colOff>486833</xdr:colOff>
      <xdr:row>107</xdr:row>
      <xdr:rowOff>84667</xdr:rowOff>
    </xdr:to>
    <xdr:cxnSp macro="">
      <xdr:nvCxnSpPr>
        <xdr:cNvPr id="34" name="Прямая соединительная линия 33"/>
        <xdr:cNvCxnSpPr/>
      </xdr:nvCxnSpPr>
      <xdr:spPr>
        <a:xfrm>
          <a:off x="9665759" y="17441333"/>
          <a:ext cx="28574" cy="3153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90</xdr:row>
      <xdr:rowOff>179917</xdr:rowOff>
    </xdr:from>
    <xdr:to>
      <xdr:col>1</xdr:col>
      <xdr:colOff>31750</xdr:colOff>
      <xdr:row>107</xdr:row>
      <xdr:rowOff>21167</xdr:rowOff>
    </xdr:to>
    <xdr:cxnSp macro="">
      <xdr:nvCxnSpPr>
        <xdr:cNvPr id="35" name="Прямая соединительная линия 34"/>
        <xdr:cNvCxnSpPr/>
      </xdr:nvCxnSpPr>
      <xdr:spPr>
        <a:xfrm>
          <a:off x="613833" y="17451917"/>
          <a:ext cx="31750" cy="3079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29634</xdr:colOff>
      <xdr:row>90</xdr:row>
      <xdr:rowOff>158750</xdr:rowOff>
    </xdr:from>
    <xdr:to>
      <xdr:col>11</xdr:col>
      <xdr:colOff>63500</xdr:colOff>
      <xdr:row>107</xdr:row>
      <xdr:rowOff>84667</xdr:rowOff>
    </xdr:to>
    <xdr:cxnSp macro="">
      <xdr:nvCxnSpPr>
        <xdr:cNvPr id="40" name="Прямая соединительная линия 39"/>
        <xdr:cNvCxnSpPr/>
      </xdr:nvCxnSpPr>
      <xdr:spPr>
        <a:xfrm>
          <a:off x="6781801" y="17430750"/>
          <a:ext cx="33866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386292</xdr:colOff>
      <xdr:row>90</xdr:row>
      <xdr:rowOff>170392</xdr:rowOff>
    </xdr:from>
    <xdr:to>
      <xdr:col>6</xdr:col>
      <xdr:colOff>423333</xdr:colOff>
      <xdr:row>107</xdr:row>
      <xdr:rowOff>95250</xdr:rowOff>
    </xdr:to>
    <xdr:cxnSp macro="">
      <xdr:nvCxnSpPr>
        <xdr:cNvPr id="42" name="Прямая соединительная линия 41"/>
        <xdr:cNvCxnSpPr/>
      </xdr:nvCxnSpPr>
      <xdr:spPr>
        <a:xfrm>
          <a:off x="4069292" y="17442392"/>
          <a:ext cx="37041" cy="3163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90</xdr:row>
      <xdr:rowOff>150283</xdr:rowOff>
    </xdr:from>
    <xdr:to>
      <xdr:col>3</xdr:col>
      <xdr:colOff>243417</xdr:colOff>
      <xdr:row>107</xdr:row>
      <xdr:rowOff>63500</xdr:rowOff>
    </xdr:to>
    <xdr:cxnSp macro="">
      <xdr:nvCxnSpPr>
        <xdr:cNvPr id="43" name="Прямая соединительная линия 42"/>
        <xdr:cNvCxnSpPr/>
      </xdr:nvCxnSpPr>
      <xdr:spPr>
        <a:xfrm>
          <a:off x="2057400" y="17422283"/>
          <a:ext cx="27517" cy="3151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465666</xdr:colOff>
      <xdr:row>32</xdr:row>
      <xdr:rowOff>148166</xdr:rowOff>
    </xdr:from>
    <xdr:to>
      <xdr:col>26</xdr:col>
      <xdr:colOff>476250</xdr:colOff>
      <xdr:row>47</xdr:row>
      <xdr:rowOff>21167</xdr:rowOff>
    </xdr:to>
    <xdr:cxnSp macro="">
      <xdr:nvCxnSpPr>
        <xdr:cNvPr id="46" name="Прямая соединительная линия 45"/>
        <xdr:cNvCxnSpPr/>
      </xdr:nvCxnSpPr>
      <xdr:spPr>
        <a:xfrm>
          <a:off x="16425333" y="6371166"/>
          <a:ext cx="10584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328085</xdr:colOff>
      <xdr:row>32</xdr:row>
      <xdr:rowOff>179917</xdr:rowOff>
    </xdr:from>
    <xdr:to>
      <xdr:col>19</xdr:col>
      <xdr:colOff>359834</xdr:colOff>
      <xdr:row>47</xdr:row>
      <xdr:rowOff>31750</xdr:rowOff>
    </xdr:to>
    <xdr:cxnSp macro="">
      <xdr:nvCxnSpPr>
        <xdr:cNvPr id="47" name="Прямая соединительная линия 46"/>
        <xdr:cNvCxnSpPr/>
      </xdr:nvCxnSpPr>
      <xdr:spPr>
        <a:xfrm>
          <a:off x="11990918" y="6402917"/>
          <a:ext cx="31749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497417</xdr:colOff>
      <xdr:row>33</xdr:row>
      <xdr:rowOff>0</xdr:rowOff>
    </xdr:from>
    <xdr:to>
      <xdr:col>15</xdr:col>
      <xdr:colOff>508000</xdr:colOff>
      <xdr:row>47</xdr:row>
      <xdr:rowOff>42333</xdr:rowOff>
    </xdr:to>
    <xdr:cxnSp macro="">
      <xdr:nvCxnSpPr>
        <xdr:cNvPr id="48" name="Прямая соединительная линия 47"/>
        <xdr:cNvCxnSpPr/>
      </xdr:nvCxnSpPr>
      <xdr:spPr>
        <a:xfrm>
          <a:off x="9704917" y="6413500"/>
          <a:ext cx="10583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433917</xdr:colOff>
      <xdr:row>32</xdr:row>
      <xdr:rowOff>169333</xdr:rowOff>
    </xdr:from>
    <xdr:to>
      <xdr:col>6</xdr:col>
      <xdr:colOff>433917</xdr:colOff>
      <xdr:row>46</xdr:row>
      <xdr:rowOff>179917</xdr:rowOff>
    </xdr:to>
    <xdr:cxnSp macro="">
      <xdr:nvCxnSpPr>
        <xdr:cNvPr id="52" name="Прямая соединительная линия 51"/>
        <xdr:cNvCxnSpPr/>
      </xdr:nvCxnSpPr>
      <xdr:spPr>
        <a:xfrm>
          <a:off x="4116917" y="6392333"/>
          <a:ext cx="0" cy="2677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32</xdr:row>
      <xdr:rowOff>158750</xdr:rowOff>
    </xdr:from>
    <xdr:to>
      <xdr:col>3</xdr:col>
      <xdr:colOff>285750</xdr:colOff>
      <xdr:row>46</xdr:row>
      <xdr:rowOff>116417</xdr:rowOff>
    </xdr:to>
    <xdr:cxnSp macro="">
      <xdr:nvCxnSpPr>
        <xdr:cNvPr id="53" name="Прямая соединительная линия 52"/>
        <xdr:cNvCxnSpPr/>
      </xdr:nvCxnSpPr>
      <xdr:spPr>
        <a:xfrm>
          <a:off x="2127250" y="6381750"/>
          <a:ext cx="0" cy="26246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105834</xdr:colOff>
      <xdr:row>32</xdr:row>
      <xdr:rowOff>148167</xdr:rowOff>
    </xdr:from>
    <xdr:to>
      <xdr:col>11</xdr:col>
      <xdr:colOff>116417</xdr:colOff>
      <xdr:row>46</xdr:row>
      <xdr:rowOff>179916</xdr:rowOff>
    </xdr:to>
    <xdr:cxnSp macro="">
      <xdr:nvCxnSpPr>
        <xdr:cNvPr id="54" name="Прямая соединительная линия 53"/>
        <xdr:cNvCxnSpPr/>
      </xdr:nvCxnSpPr>
      <xdr:spPr>
        <a:xfrm flipH="1">
          <a:off x="6858001" y="6371167"/>
          <a:ext cx="10583" cy="26987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477308</xdr:colOff>
      <xdr:row>61</xdr:row>
      <xdr:rowOff>29634</xdr:rowOff>
    </xdr:from>
    <xdr:to>
      <xdr:col>15</xdr:col>
      <xdr:colOff>518583</xdr:colOff>
      <xdr:row>76</xdr:row>
      <xdr:rowOff>169333</xdr:rowOff>
    </xdr:to>
    <xdr:cxnSp macro="">
      <xdr:nvCxnSpPr>
        <xdr:cNvPr id="58" name="Прямая соединительная линия 57"/>
        <xdr:cNvCxnSpPr/>
      </xdr:nvCxnSpPr>
      <xdr:spPr>
        <a:xfrm>
          <a:off x="9684808" y="11777134"/>
          <a:ext cx="41275" cy="2997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493183</xdr:colOff>
      <xdr:row>58</xdr:row>
      <xdr:rowOff>171450</xdr:rowOff>
    </xdr:from>
    <xdr:to>
      <xdr:col>19</xdr:col>
      <xdr:colOff>508000</xdr:colOff>
      <xdr:row>74</xdr:row>
      <xdr:rowOff>95250</xdr:rowOff>
    </xdr:to>
    <xdr:cxnSp macro="">
      <xdr:nvCxnSpPr>
        <xdr:cNvPr id="59" name="Прямая соединительная линия 58"/>
        <xdr:cNvCxnSpPr/>
      </xdr:nvCxnSpPr>
      <xdr:spPr>
        <a:xfrm>
          <a:off x="12156016" y="11347450"/>
          <a:ext cx="14817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46567</xdr:colOff>
      <xdr:row>58</xdr:row>
      <xdr:rowOff>160867</xdr:rowOff>
    </xdr:from>
    <xdr:to>
      <xdr:col>27</xdr:col>
      <xdr:colOff>84667</xdr:colOff>
      <xdr:row>74</xdr:row>
      <xdr:rowOff>105833</xdr:rowOff>
    </xdr:to>
    <xdr:cxnSp macro="">
      <xdr:nvCxnSpPr>
        <xdr:cNvPr id="60" name="Прямая соединительная линия 59"/>
        <xdr:cNvCxnSpPr/>
      </xdr:nvCxnSpPr>
      <xdr:spPr>
        <a:xfrm>
          <a:off x="16620067" y="11336867"/>
          <a:ext cx="38100" cy="299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26459</xdr:colOff>
      <xdr:row>61</xdr:row>
      <xdr:rowOff>30691</xdr:rowOff>
    </xdr:from>
    <xdr:to>
      <xdr:col>1</xdr:col>
      <xdr:colOff>31751</xdr:colOff>
      <xdr:row>76</xdr:row>
      <xdr:rowOff>158750</xdr:rowOff>
    </xdr:to>
    <xdr:cxnSp macro="">
      <xdr:nvCxnSpPr>
        <xdr:cNvPr id="61" name="Прямая соединительная линия 60"/>
        <xdr:cNvCxnSpPr/>
      </xdr:nvCxnSpPr>
      <xdr:spPr>
        <a:xfrm>
          <a:off x="640292" y="11778191"/>
          <a:ext cx="5292" cy="298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47626</xdr:colOff>
      <xdr:row>61</xdr:row>
      <xdr:rowOff>31750</xdr:rowOff>
    </xdr:from>
    <xdr:to>
      <xdr:col>11</xdr:col>
      <xdr:colOff>74083</xdr:colOff>
      <xdr:row>77</xdr:row>
      <xdr:rowOff>0</xdr:rowOff>
    </xdr:to>
    <xdr:cxnSp macro="">
      <xdr:nvCxnSpPr>
        <xdr:cNvPr id="62" name="Прямая соединительная линия 61"/>
        <xdr:cNvCxnSpPr/>
      </xdr:nvCxnSpPr>
      <xdr:spPr>
        <a:xfrm>
          <a:off x="6799793" y="11779250"/>
          <a:ext cx="26457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388408</xdr:colOff>
      <xdr:row>61</xdr:row>
      <xdr:rowOff>31750</xdr:rowOff>
    </xdr:from>
    <xdr:to>
      <xdr:col>6</xdr:col>
      <xdr:colOff>402167</xdr:colOff>
      <xdr:row>76</xdr:row>
      <xdr:rowOff>127000</xdr:rowOff>
    </xdr:to>
    <xdr:cxnSp macro="">
      <xdr:nvCxnSpPr>
        <xdr:cNvPr id="63" name="Прямая соединительная линия 62"/>
        <xdr:cNvCxnSpPr/>
      </xdr:nvCxnSpPr>
      <xdr:spPr>
        <a:xfrm>
          <a:off x="4071408" y="11779250"/>
          <a:ext cx="13759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215899</xdr:colOff>
      <xdr:row>60</xdr:row>
      <xdr:rowOff>178859</xdr:rowOff>
    </xdr:from>
    <xdr:to>
      <xdr:col>3</xdr:col>
      <xdr:colOff>243416</xdr:colOff>
      <xdr:row>76</xdr:row>
      <xdr:rowOff>137584</xdr:rowOff>
    </xdr:to>
    <xdr:cxnSp macro="">
      <xdr:nvCxnSpPr>
        <xdr:cNvPr id="64" name="Прямая соединительная линия 63"/>
        <xdr:cNvCxnSpPr/>
      </xdr:nvCxnSpPr>
      <xdr:spPr>
        <a:xfrm>
          <a:off x="2057399" y="11735859"/>
          <a:ext cx="27517" cy="300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9.7109375" style="41" customWidth="1"/>
    <col min="6" max="6" width="11.7109375" style="41" customWidth="1"/>
    <col min="7" max="7" width="11.7109375" customWidth="1"/>
    <col min="8" max="8" width="12.7109375" style="41" customWidth="1"/>
    <col min="9" max="9" width="10.7109375" style="41" customWidth="1"/>
    <col min="10" max="10" width="11.7109375" style="41" customWidth="1"/>
    <col min="11" max="11" width="11.7109375" customWidth="1"/>
    <col min="12" max="12" width="12.7109375" style="41" customWidth="1"/>
    <col min="13" max="13" width="9.5703125" style="41" customWidth="1"/>
    <col min="14" max="14" width="12.5703125" style="41" customWidth="1"/>
    <col min="15" max="15" width="11.7109375" customWidth="1"/>
    <col min="16" max="16" width="12.7109375" style="41" customWidth="1"/>
    <col min="17" max="17" width="9.5703125" style="41" customWidth="1"/>
    <col min="18" max="18" width="11.7109375" style="41" customWidth="1"/>
    <col min="19" max="19" width="11.7109375" customWidth="1"/>
    <col min="20" max="20" width="12.7109375" style="41" customWidth="1"/>
    <col min="21" max="21" width="9.5703125" style="41" customWidth="1"/>
    <col min="22" max="23" width="11.7109375" style="41" customWidth="1"/>
    <col min="24" max="29" width="4.7109375" customWidth="1"/>
  </cols>
  <sheetData>
    <row r="1" spans="1:29" s="41" customFormat="1" ht="19.5" customHeight="1" x14ac:dyDescent="0.25">
      <c r="A1" s="250" t="s">
        <v>138</v>
      </c>
      <c r="B1" s="250"/>
      <c r="C1" s="250"/>
      <c r="D1" s="250"/>
      <c r="E1" s="250"/>
      <c r="F1" s="250"/>
      <c r="G1" s="250"/>
      <c r="H1" s="250"/>
    </row>
    <row r="2" spans="1:29" s="41" customFormat="1" ht="15.75" thickBot="1" x14ac:dyDescent="0.3">
      <c r="C2" s="251" t="s">
        <v>198</v>
      </c>
      <c r="D2" s="139" t="s">
        <v>126</v>
      </c>
      <c r="E2" s="168" t="s">
        <v>170</v>
      </c>
      <c r="H2" s="136" t="s">
        <v>128</v>
      </c>
      <c r="I2" s="168" t="s">
        <v>172</v>
      </c>
    </row>
    <row r="3" spans="1:29" s="41" customFormat="1" ht="15.75" thickBot="1" x14ac:dyDescent="0.3">
      <c r="D3" s="138" t="s">
        <v>127</v>
      </c>
      <c r="E3" s="63" t="s">
        <v>171</v>
      </c>
      <c r="H3" s="137" t="s">
        <v>129</v>
      </c>
      <c r="I3" s="168" t="s">
        <v>173</v>
      </c>
      <c r="X3" s="377" t="s">
        <v>180</v>
      </c>
      <c r="Y3" s="378"/>
      <c r="Z3" s="378"/>
      <c r="AA3" s="378"/>
      <c r="AB3" s="378"/>
      <c r="AC3" s="379"/>
    </row>
    <row r="4" spans="1:29" ht="76.5" customHeight="1" thickBot="1" x14ac:dyDescent="0.3">
      <c r="A4" s="3" t="s">
        <v>77</v>
      </c>
      <c r="B4" s="4" t="s">
        <v>85</v>
      </c>
      <c r="C4" s="5" t="s">
        <v>84</v>
      </c>
      <c r="D4" s="205" t="s">
        <v>164</v>
      </c>
      <c r="E4" s="4" t="s">
        <v>154</v>
      </c>
      <c r="F4" s="161" t="s">
        <v>165</v>
      </c>
      <c r="G4" s="162" t="s">
        <v>139</v>
      </c>
      <c r="H4" s="162" t="s">
        <v>162</v>
      </c>
      <c r="I4" s="162" t="s">
        <v>155</v>
      </c>
      <c r="J4" s="163" t="s">
        <v>163</v>
      </c>
      <c r="K4" s="162" t="s">
        <v>140</v>
      </c>
      <c r="L4" s="162" t="s">
        <v>161</v>
      </c>
      <c r="M4" s="162" t="s">
        <v>155</v>
      </c>
      <c r="N4" s="164" t="s">
        <v>156</v>
      </c>
      <c r="O4" s="7" t="s">
        <v>141</v>
      </c>
      <c r="P4" s="162" t="s">
        <v>160</v>
      </c>
      <c r="Q4" s="162" t="s">
        <v>155</v>
      </c>
      <c r="R4" s="164" t="s">
        <v>157</v>
      </c>
      <c r="S4" s="165" t="s">
        <v>142</v>
      </c>
      <c r="T4" s="166" t="s">
        <v>159</v>
      </c>
      <c r="U4" s="162" t="s">
        <v>155</v>
      </c>
      <c r="V4" s="167" t="s">
        <v>158</v>
      </c>
      <c r="W4" s="214" t="s">
        <v>132</v>
      </c>
      <c r="X4" s="237" t="s">
        <v>181</v>
      </c>
      <c r="Y4" s="238" t="s">
        <v>182</v>
      </c>
      <c r="Z4" s="238" t="s">
        <v>183</v>
      </c>
      <c r="AA4" s="238" t="s">
        <v>184</v>
      </c>
      <c r="AB4" s="238" t="s">
        <v>185</v>
      </c>
      <c r="AC4" s="239" t="s">
        <v>148</v>
      </c>
    </row>
    <row r="5" spans="1:29" s="41" customFormat="1" ht="18" customHeight="1" thickBot="1" x14ac:dyDescent="0.3">
      <c r="A5" s="3"/>
      <c r="B5" s="152"/>
      <c r="C5" s="256" t="s">
        <v>147</v>
      </c>
      <c r="D5" s="264">
        <f>AVERAGE(D6,D8:D16,D18:D30,D32:D49,D51:D69,D71:D85,D87:D116,D118:D126)</f>
        <v>0.55919980590827079</v>
      </c>
      <c r="E5" s="257"/>
      <c r="F5" s="271" t="str">
        <f t="shared" ref="F5:F36" si="0">IF(D5&gt;=$D$131,"A",IF(D5&gt;=$D$127,"B",IF(D5&gt;=$D$132,"C","D")))</f>
        <v>B</v>
      </c>
      <c r="G5" s="270">
        <f>AVERAGE(G6,G8:G16,G18:G30,G32:G49,G51:G69,G71:G85,G87:G116,G118:G126)</f>
        <v>22991.588235153085</v>
      </c>
      <c r="H5" s="267">
        <f>AVERAGE(H6,H8:H16,H18:H29,H32:H49,H51:H69,H71:H85,H87:H116,H118:H126)</f>
        <v>0.20049253063410671</v>
      </c>
      <c r="I5" s="259"/>
      <c r="J5" s="258" t="str">
        <f t="shared" ref="J5:J36" si="1">IF(G5&gt;=$G$131,"A",IF(G5&gt;=$G$127,"B",IF(G5&gt;=$G$132,"C","D")))</f>
        <v>B</v>
      </c>
      <c r="K5" s="269">
        <f>AVERAGE(K6,K8:K16,K18:K30,K32:K49,K51:K69,K71:K85,K87:K116,K118:K126)</f>
        <v>64589.179449723364</v>
      </c>
      <c r="L5" s="268">
        <f>AVERAGE(L6,L8:L16,L18:L29,L32:L49,L51:L69,L71:L85,L87:L116,L118:L126)</f>
        <v>0.24276559013193499</v>
      </c>
      <c r="M5" s="261"/>
      <c r="N5" s="306" t="str">
        <f t="shared" ref="N5:N36" si="2">IF(K5&gt;=$K$131,"A",IF(K5&gt;=$K$127,"B",IF(K5&gt;=$K$132,"C","D")))</f>
        <v>B</v>
      </c>
      <c r="O5" s="265">
        <f>AVERAGE(O6,O8:O16,O18:O30,O32:O49,O51:O69,O71:O85,O87:O116,O118:O126)</f>
        <v>3822.6539025621228</v>
      </c>
      <c r="P5" s="266">
        <f>AVERAGE(P6,P8:P16,P18:P29,P32:P49,P51:P69,P71:P85,P87:P116,P118:P126)</f>
        <v>0.11271593085585351</v>
      </c>
      <c r="Q5" s="259"/>
      <c r="R5" s="262" t="str">
        <f t="shared" ref="R5:R36" si="3">IF(O5&gt;=$O$131,"A",IF(O5&gt;=$O$127,"B",IF(O5&gt;=$O$132,"C","D")))</f>
        <v>B</v>
      </c>
      <c r="S5" s="260">
        <f>AVERAGE(S6,S8:S16,S18:S30,S32:S49,S51:S69,S71:S85,S87:S116,S118:S126)</f>
        <v>593779.13700964395</v>
      </c>
      <c r="T5" s="267">
        <f>AVERAGE(T6,T8:T16,T18:T29,T32:T49,T51:T69,T71:T85,T87:T116,T118:T126)</f>
        <v>0.5998750353503427</v>
      </c>
      <c r="U5" s="259"/>
      <c r="V5" s="258" t="str">
        <f t="shared" ref="V5:V36" si="4">IF(S5&gt;=$S$131,"A",IF(S5&gt;=$S$127,"B",IF(S5&gt;=$S$132,"C","D")))</f>
        <v>B</v>
      </c>
      <c r="W5" s="278" t="str">
        <f>IF(AC5&gt;=3.5,"A",IF(AC5&gt;=2.5,"B",IF(AC5&gt;=1.5,"C","D")))</f>
        <v>B</v>
      </c>
      <c r="X5" s="272">
        <f t="shared" ref="X5" si="5">IF(F5="A",4.2,IF(F5="B",2.5,IF(F5="C",2,1)))</f>
        <v>2.5</v>
      </c>
      <c r="Y5" s="273">
        <f t="shared" ref="Y5" si="6">IF(J5="A",4.2,IF(J5="B",2.5,IF(J5="C",2,1)))</f>
        <v>2.5</v>
      </c>
      <c r="Z5" s="273">
        <f t="shared" ref="Z5" si="7">IF(N5="A",4.2,IF(N5="B",2.5,IF(N5="C",2,1)))</f>
        <v>2.5</v>
      </c>
      <c r="AA5" s="273">
        <f t="shared" ref="AA5" si="8">IF(R5="A",4.2,IF(R5="B",2.5,IF(R5="C",2,1)))</f>
        <v>2.5</v>
      </c>
      <c r="AB5" s="273">
        <f t="shared" ref="AB5" si="9">IF(V5="A",4.2,IF(V5="B",2.5,IF(V5="C",2,1)))</f>
        <v>2.5</v>
      </c>
      <c r="AC5" s="274">
        <f t="shared" ref="AC5" si="10">AVERAGE(X5:AB5)</f>
        <v>2.5</v>
      </c>
    </row>
    <row r="6" spans="1:29" ht="15.75" thickBot="1" x14ac:dyDescent="0.3">
      <c r="A6" s="104">
        <v>1</v>
      </c>
      <c r="B6" s="105">
        <v>50050</v>
      </c>
      <c r="C6" s="255" t="s">
        <v>93</v>
      </c>
      <c r="D6" s="91">
        <f>'2019-2020 исходные'!F6</f>
        <v>0.53996763490906885</v>
      </c>
      <c r="E6" s="106">
        <f>$D$127</f>
        <v>0.55919980590827079</v>
      </c>
      <c r="F6" s="57" t="str">
        <f t="shared" si="0"/>
        <v>C</v>
      </c>
      <c r="G6" s="77">
        <f>'2019-2020 исходные'!I6</f>
        <v>114886.80886946387</v>
      </c>
      <c r="H6" s="106">
        <f>G6/$G$128</f>
        <v>1</v>
      </c>
      <c r="I6" s="106">
        <f>$H$127</f>
        <v>0.20073581600320098</v>
      </c>
      <c r="J6" s="86" t="str">
        <f t="shared" si="1"/>
        <v>A</v>
      </c>
      <c r="K6" s="107">
        <f>'2019-2020 исходные'!L6</f>
        <v>120621.89976689976</v>
      </c>
      <c r="L6" s="108">
        <f>K6/$K$128</f>
        <v>0.453489236808922</v>
      </c>
      <c r="M6" s="106">
        <f>$L$127</f>
        <v>0.24190684069224472</v>
      </c>
      <c r="N6" s="307" t="str">
        <f t="shared" si="2"/>
        <v>B</v>
      </c>
      <c r="O6" s="75">
        <f>'2019-2020 исходные'!P6</f>
        <v>9929.5687645687649</v>
      </c>
      <c r="P6" s="106">
        <f>O6/$O$128</f>
        <v>0.29238353125406902</v>
      </c>
      <c r="Q6" s="106">
        <f>$P$127</f>
        <v>0.11211354174176574</v>
      </c>
      <c r="R6" s="76" t="str">
        <f t="shared" si="3"/>
        <v>B</v>
      </c>
      <c r="S6" s="252">
        <f>'2019-2020 исходные'!S6</f>
        <v>966790.78125</v>
      </c>
      <c r="T6" s="253">
        <f>S6/$S$128</f>
        <v>0.97716019844364199</v>
      </c>
      <c r="U6" s="253">
        <f>$T$127</f>
        <v>0.59767749288635363</v>
      </c>
      <c r="V6" s="254" t="str">
        <f t="shared" si="4"/>
        <v>A</v>
      </c>
      <c r="W6" s="215" t="str">
        <f>IF(AC6&gt;=3.5,"A",IF(AC6&gt;=2.5,"B",IF(AC6&gt;=1.5,"C","D")))</f>
        <v>B</v>
      </c>
      <c r="X6" s="234">
        <f>IF(F6="A",4.2,IF(F6="B",2.5,IF(F6="C",2,1)))</f>
        <v>2</v>
      </c>
      <c r="Y6" s="235">
        <f>IF(J6="A",4.2,IF(J6="B",2.5,IF(J6="C",2,1)))</f>
        <v>4.2</v>
      </c>
      <c r="Z6" s="235">
        <f>IF(N6="A",4.2,IF(N6="B",2.5,IF(N6="C",2,1)))</f>
        <v>2.5</v>
      </c>
      <c r="AA6" s="235">
        <f>IF(R6="A",4.2,IF(R6="B",2.5,IF(R6="C",2,1)))</f>
        <v>2.5</v>
      </c>
      <c r="AB6" s="235">
        <f>IF(V6="A",4.2,IF(V6="B",2.5,IF(V6="C",2,1)))</f>
        <v>4.2</v>
      </c>
      <c r="AC6" s="236">
        <f>AVERAGE(X6:AB6)</f>
        <v>3.0799999999999996</v>
      </c>
    </row>
    <row r="7" spans="1:29" ht="15.75" thickBot="1" x14ac:dyDescent="0.3">
      <c r="A7" s="26"/>
      <c r="B7" s="147"/>
      <c r="C7" s="148" t="s">
        <v>188</v>
      </c>
      <c r="D7" s="92">
        <f>AVERAGE(D8:D16)</f>
        <v>0.54417982060840475</v>
      </c>
      <c r="E7" s="275"/>
      <c r="F7" s="302" t="str">
        <f t="shared" si="0"/>
        <v>C</v>
      </c>
      <c r="G7" s="83">
        <f t="shared" ref="G7:H7" si="11">AVERAGE(G8:G16)</f>
        <v>23157.428783446685</v>
      </c>
      <c r="H7" s="276">
        <f t="shared" si="11"/>
        <v>0.20156734277264596</v>
      </c>
      <c r="I7" s="276"/>
      <c r="J7" s="72" t="str">
        <f t="shared" si="1"/>
        <v>B</v>
      </c>
      <c r="K7" s="83">
        <f t="shared" ref="K7:L7" si="12">AVERAGE(K8:K16)</f>
        <v>73451.267115641822</v>
      </c>
      <c r="L7" s="277">
        <f t="shared" si="12"/>
        <v>0.27614686165025243</v>
      </c>
      <c r="M7" s="276"/>
      <c r="N7" s="305" t="str">
        <f t="shared" si="2"/>
        <v>B</v>
      </c>
      <c r="O7" s="71">
        <f t="shared" ref="O7:P7" si="13">AVERAGE(O8:O16)</f>
        <v>3851.1586400019669</v>
      </c>
      <c r="P7" s="276">
        <f t="shared" si="13"/>
        <v>0.11340022807448628</v>
      </c>
      <c r="Q7" s="276"/>
      <c r="R7" s="64" t="str">
        <f t="shared" si="3"/>
        <v>B</v>
      </c>
      <c r="S7" s="83">
        <f t="shared" ref="S7:T7" si="14">AVERAGE(S8:S16)</f>
        <v>597132.68696518871</v>
      </c>
      <c r="T7" s="276">
        <f t="shared" si="14"/>
        <v>0.60353729701235592</v>
      </c>
      <c r="U7" s="111"/>
      <c r="V7" s="72" t="str">
        <f t="shared" si="4"/>
        <v>B</v>
      </c>
      <c r="W7" s="216" t="str">
        <f t="shared" ref="W7:W69" si="15">IF(AC7&gt;=3.5,"A",IF(AC7&gt;=2.5,"B",IF(AC7&gt;=1.5,"C","D")))</f>
        <v>C</v>
      </c>
      <c r="X7" s="298">
        <f t="shared" ref="X7:X69" si="16">IF(F7="A",4.2,IF(F7="B",2.5,IF(F7="C",2,1)))</f>
        <v>2</v>
      </c>
      <c r="Y7" s="299">
        <f t="shared" ref="Y7:Y69" si="17">IF(J7="A",4.2,IF(J7="B",2.5,IF(J7="C",2,1)))</f>
        <v>2.5</v>
      </c>
      <c r="Z7" s="299">
        <f t="shared" ref="Z7:Z69" si="18">IF(N7="A",4.2,IF(N7="B",2.5,IF(N7="C",2,1)))</f>
        <v>2.5</v>
      </c>
      <c r="AA7" s="299">
        <f t="shared" ref="AA7:AA69" si="19">IF(R7="A",4.2,IF(R7="B",2.5,IF(R7="C",2,1)))</f>
        <v>2.5</v>
      </c>
      <c r="AB7" s="299">
        <f t="shared" ref="AB7:AB69" si="20">IF(V7="A",4.2,IF(V7="B",2.5,IF(V7="C",2,1)))</f>
        <v>2.5</v>
      </c>
      <c r="AC7" s="300">
        <f t="shared" ref="AC7:AC69" si="21">AVERAGE(X7:AB7)</f>
        <v>2.4</v>
      </c>
    </row>
    <row r="8" spans="1:29" s="41" customFormat="1" x14ac:dyDescent="0.25">
      <c r="A8" s="173">
        <v>1</v>
      </c>
      <c r="B8" s="14">
        <v>10003</v>
      </c>
      <c r="C8" s="48" t="s">
        <v>94</v>
      </c>
      <c r="D8" s="94">
        <f>'2019-2020 исходные'!F8</f>
        <v>0.62538304850462623</v>
      </c>
      <c r="E8" s="81">
        <f t="shared" ref="E8:E16" si="22">$D$127</f>
        <v>0.55919980590827079</v>
      </c>
      <c r="F8" s="301" t="str">
        <f t="shared" si="0"/>
        <v>B</v>
      </c>
      <c r="G8" s="79">
        <f>'2019-2020 исходные'!I8</f>
        <v>31125.156916666667</v>
      </c>
      <c r="H8" s="81">
        <f t="shared" ref="H8:H16" si="23">G8/$G$128</f>
        <v>0.27092019721804217</v>
      </c>
      <c r="I8" s="81">
        <f t="shared" ref="I8:I16" si="24">$H$127</f>
        <v>0.20073581600320098</v>
      </c>
      <c r="J8" s="88" t="str">
        <f t="shared" si="1"/>
        <v>B</v>
      </c>
      <c r="K8" s="85">
        <f>'2019-2020 исходные'!L8</f>
        <v>174698.06466666667</v>
      </c>
      <c r="L8" s="31">
        <f t="shared" ref="L8:L16" si="25">K8/$K$128</f>
        <v>0.65679360191458702</v>
      </c>
      <c r="M8" s="81">
        <f t="shared" ref="M8:M16" si="26">$L$127</f>
        <v>0.24190684069224472</v>
      </c>
      <c r="N8" s="308" t="str">
        <f t="shared" si="2"/>
        <v>A</v>
      </c>
      <c r="O8" s="65">
        <f>'2019-2020 исходные'!P8</f>
        <v>9913.5583749999987</v>
      </c>
      <c r="P8" s="81">
        <f t="shared" ref="P8:P16" si="27">O8/$O$128</f>
        <v>0.29191209343538216</v>
      </c>
      <c r="Q8" s="81">
        <f t="shared" ref="Q8:Q16" si="28">$P$127</f>
        <v>0.11211354174176574</v>
      </c>
      <c r="R8" s="68" t="str">
        <f t="shared" si="3"/>
        <v>B</v>
      </c>
      <c r="S8" s="142">
        <f>'2019-2020 исходные'!S8</f>
        <v>989388.21166666655</v>
      </c>
      <c r="T8" s="109">
        <f t="shared" ref="T8:T16" si="29">S8/$S$128</f>
        <v>1</v>
      </c>
      <c r="U8" s="109">
        <f t="shared" ref="U8:U16" si="30">$T$127</f>
        <v>0.59767749288635363</v>
      </c>
      <c r="V8" s="143" t="str">
        <f t="shared" si="4"/>
        <v>A</v>
      </c>
      <c r="W8" s="218" t="str">
        <f>IF(AC8&gt;=3.5,"A",IF(AC8&gt;=2.5,"B",IF(AC8&gt;=1.5,"C","D")))</f>
        <v>B</v>
      </c>
      <c r="X8" s="229">
        <f>IF(F8="A",4.2,IF(F8="B",2.5,IF(F8="C",2,1)))</f>
        <v>2.5</v>
      </c>
      <c r="Y8" s="211">
        <f>IF(J8="A",4.2,IF(J8="B",2.5,IF(J8="C",2,1)))</f>
        <v>2.5</v>
      </c>
      <c r="Z8" s="211">
        <f>IF(N8="A",4.2,IF(N8="B",2.5,IF(N8="C",2,1)))</f>
        <v>4.2</v>
      </c>
      <c r="AA8" s="211">
        <f>IF(R8="A",4.2,IF(R8="B",2.5,IF(R8="C",2,1)))</f>
        <v>2.5</v>
      </c>
      <c r="AB8" s="211">
        <f>IF(V8="A",4.2,IF(V8="B",2.5,IF(V8="C",2,1)))</f>
        <v>4.2</v>
      </c>
      <c r="AC8" s="230">
        <f>AVERAGE(X8:AB8)</f>
        <v>3.1799999999999997</v>
      </c>
    </row>
    <row r="9" spans="1:29" s="41" customFormat="1" x14ac:dyDescent="0.25">
      <c r="A9" s="173">
        <v>2</v>
      </c>
      <c r="B9" s="14">
        <v>10002</v>
      </c>
      <c r="C9" s="48" t="s">
        <v>91</v>
      </c>
      <c r="D9" s="94">
        <f>'2019-2020 исходные'!F9</f>
        <v>0.70006106626993281</v>
      </c>
      <c r="E9" s="81">
        <f t="shared" si="22"/>
        <v>0.55919980590827079</v>
      </c>
      <c r="F9" s="301" t="str">
        <f t="shared" si="0"/>
        <v>B</v>
      </c>
      <c r="G9" s="79">
        <f>'2019-2020 исходные'!I9</f>
        <v>16885.646053097345</v>
      </c>
      <c r="H9" s="81">
        <f t="shared" si="23"/>
        <v>0.14697636934352551</v>
      </c>
      <c r="I9" s="81">
        <f t="shared" si="24"/>
        <v>0.20073581600320098</v>
      </c>
      <c r="J9" s="88" t="str">
        <f t="shared" si="1"/>
        <v>C</v>
      </c>
      <c r="K9" s="85">
        <f>'2019-2020 исходные'!L9</f>
        <v>58073.555902654865</v>
      </c>
      <c r="L9" s="31">
        <f t="shared" si="25"/>
        <v>0.21833292790089262</v>
      </c>
      <c r="M9" s="81">
        <f t="shared" si="26"/>
        <v>0.24190684069224472</v>
      </c>
      <c r="N9" s="99" t="str">
        <f t="shared" si="2"/>
        <v>C</v>
      </c>
      <c r="O9" s="65">
        <f>'2019-2020 исходные'!P9</f>
        <v>3470.1379115044251</v>
      </c>
      <c r="P9" s="81">
        <f t="shared" si="27"/>
        <v>0.10218078957514</v>
      </c>
      <c r="Q9" s="81">
        <f t="shared" si="28"/>
        <v>0.11211354174176574</v>
      </c>
      <c r="R9" s="68" t="str">
        <f t="shared" si="3"/>
        <v>C</v>
      </c>
      <c r="S9" s="101">
        <f>'2019-2020 исходные'!S9</f>
        <v>622173.73036144581</v>
      </c>
      <c r="T9" s="109">
        <f t="shared" si="29"/>
        <v>0.6288469207788191</v>
      </c>
      <c r="U9" s="109">
        <f t="shared" si="30"/>
        <v>0.59767749288635363</v>
      </c>
      <c r="V9" s="99" t="str">
        <f t="shared" si="4"/>
        <v>B</v>
      </c>
      <c r="W9" s="209" t="str">
        <f>IF(AC9&gt;=3.5,"A",IF(AC9&gt;=2.5,"B",IF(AC9&gt;=1.5,"C","D")))</f>
        <v>C</v>
      </c>
      <c r="X9" s="229">
        <f>IF(F9="A",4.2,IF(F9="B",2.5,IF(F9="C",2,1)))</f>
        <v>2.5</v>
      </c>
      <c r="Y9" s="211">
        <f>IF(J9="A",4.2,IF(J9="B",2.5,IF(J9="C",2,1)))</f>
        <v>2</v>
      </c>
      <c r="Z9" s="211">
        <f>IF(N9="A",4.2,IF(N9="B",2.5,IF(N9="C",2,1)))</f>
        <v>2</v>
      </c>
      <c r="AA9" s="211">
        <f>IF(R9="A",4.2,IF(R9="B",2.5,IF(R9="C",2,1)))</f>
        <v>2</v>
      </c>
      <c r="AB9" s="211">
        <f>IF(V9="A",4.2,IF(V9="B",2.5,IF(V9="C",2,1)))</f>
        <v>2.5</v>
      </c>
      <c r="AC9" s="230">
        <f>AVERAGE(X9:AB9)</f>
        <v>2.2000000000000002</v>
      </c>
    </row>
    <row r="10" spans="1:29" s="41" customFormat="1" x14ac:dyDescent="0.25">
      <c r="A10" s="173">
        <v>3</v>
      </c>
      <c r="B10" s="14">
        <v>10090</v>
      </c>
      <c r="C10" s="48" t="s">
        <v>96</v>
      </c>
      <c r="D10" s="94">
        <f>'2019-2020 исходные'!F10</f>
        <v>0.89095334368181844</v>
      </c>
      <c r="E10" s="81">
        <f t="shared" si="22"/>
        <v>0.55919980590827079</v>
      </c>
      <c r="F10" s="301" t="str">
        <f t="shared" si="0"/>
        <v>A</v>
      </c>
      <c r="G10" s="79">
        <f>'2019-2020 исходные'!I10</f>
        <v>30429.716586568087</v>
      </c>
      <c r="H10" s="81">
        <f t="shared" si="23"/>
        <v>0.26486693194814726</v>
      </c>
      <c r="I10" s="81">
        <f t="shared" si="24"/>
        <v>0.20073581600320098</v>
      </c>
      <c r="J10" s="88" t="str">
        <f t="shared" si="1"/>
        <v>B</v>
      </c>
      <c r="K10" s="85">
        <f>'2019-2020 исходные'!L10</f>
        <v>53937.499168207025</v>
      </c>
      <c r="L10" s="31">
        <f t="shared" si="25"/>
        <v>0.20278303840712875</v>
      </c>
      <c r="M10" s="81">
        <f t="shared" si="26"/>
        <v>0.24190684069224472</v>
      </c>
      <c r="N10" s="99" t="str">
        <f t="shared" si="2"/>
        <v>C</v>
      </c>
      <c r="O10" s="65">
        <f>'2019-2020 исходные'!P10</f>
        <v>2799.6255760936533</v>
      </c>
      <c r="P10" s="81">
        <f t="shared" si="27"/>
        <v>8.2437055579726318E-2</v>
      </c>
      <c r="Q10" s="81">
        <f t="shared" si="28"/>
        <v>0.11211354174176574</v>
      </c>
      <c r="R10" s="68" t="str">
        <f t="shared" si="3"/>
        <v>C</v>
      </c>
      <c r="S10" s="101">
        <f>'2019-2020 исходные'!S10</f>
        <v>656410.45592233003</v>
      </c>
      <c r="T10" s="109">
        <f t="shared" si="29"/>
        <v>0.66345085597551101</v>
      </c>
      <c r="U10" s="109">
        <f t="shared" si="30"/>
        <v>0.59767749288635363</v>
      </c>
      <c r="V10" s="99" t="str">
        <f t="shared" si="4"/>
        <v>B</v>
      </c>
      <c r="W10" s="217" t="str">
        <f>IF(AC10&gt;=3.5,"A",IF(AC10&gt;=2.5,"B",IF(AC10&gt;=1.5,"C","D")))</f>
        <v>B</v>
      </c>
      <c r="X10" s="229">
        <f>IF(F10="A",4.2,IF(F10="B",2.5,IF(F10="C",2,1)))</f>
        <v>4.2</v>
      </c>
      <c r="Y10" s="211">
        <f>IF(J10="A",4.2,IF(J10="B",2.5,IF(J10="C",2,1)))</f>
        <v>2.5</v>
      </c>
      <c r="Z10" s="211">
        <f>IF(N10="A",4.2,IF(N10="B",2.5,IF(N10="C",2,1)))</f>
        <v>2</v>
      </c>
      <c r="AA10" s="211">
        <f>IF(R10="A",4.2,IF(R10="B",2.5,IF(R10="C",2,1)))</f>
        <v>2</v>
      </c>
      <c r="AB10" s="211">
        <f>IF(V10="A",4.2,IF(V10="B",2.5,IF(V10="C",2,1)))</f>
        <v>2.5</v>
      </c>
      <c r="AC10" s="230">
        <f>AVERAGE(X10:AB10)</f>
        <v>2.6399999999999997</v>
      </c>
    </row>
    <row r="11" spans="1:29" x14ac:dyDescent="0.25">
      <c r="A11" s="173">
        <v>4</v>
      </c>
      <c r="B11" s="14">
        <v>10004</v>
      </c>
      <c r="C11" s="48" t="s">
        <v>95</v>
      </c>
      <c r="D11" s="94">
        <f>'2019-2020 исходные'!F11</f>
        <v>0.59594865893980187</v>
      </c>
      <c r="E11" s="81">
        <f t="shared" si="22"/>
        <v>0.55919980590827079</v>
      </c>
      <c r="F11" s="301" t="str">
        <f t="shared" si="0"/>
        <v>B</v>
      </c>
      <c r="G11" s="79">
        <f>'2019-2020 исходные'!I11</f>
        <v>25567.949439528024</v>
      </c>
      <c r="H11" s="81">
        <f t="shared" si="23"/>
        <v>0.22254904362935796</v>
      </c>
      <c r="I11" s="81">
        <f t="shared" si="24"/>
        <v>0.20073581600320098</v>
      </c>
      <c r="J11" s="88" t="str">
        <f t="shared" si="1"/>
        <v>B</v>
      </c>
      <c r="K11" s="85">
        <f>'2019-2020 исходные'!L11</f>
        <v>71162.63058259587</v>
      </c>
      <c r="L11" s="31">
        <f t="shared" si="25"/>
        <v>0.26754252001154749</v>
      </c>
      <c r="M11" s="81">
        <f t="shared" si="26"/>
        <v>0.24190684069224472</v>
      </c>
      <c r="N11" s="99" t="str">
        <f t="shared" si="2"/>
        <v>B</v>
      </c>
      <c r="O11" s="65">
        <f>'2019-2020 исходные'!P11</f>
        <v>3977.0172050147494</v>
      </c>
      <c r="P11" s="81">
        <f t="shared" si="27"/>
        <v>0.11710622705082807</v>
      </c>
      <c r="Q11" s="81">
        <f t="shared" si="28"/>
        <v>0.11211354174176574</v>
      </c>
      <c r="R11" s="68" t="str">
        <f t="shared" si="3"/>
        <v>B</v>
      </c>
      <c r="S11" s="101">
        <f>'2019-2020 исходные'!S11</f>
        <v>567360.92333333334</v>
      </c>
      <c r="T11" s="109">
        <f t="shared" si="29"/>
        <v>0.57344621316802402</v>
      </c>
      <c r="U11" s="109">
        <f t="shared" si="30"/>
        <v>0.59767749288635363</v>
      </c>
      <c r="V11" s="99" t="str">
        <f t="shared" si="4"/>
        <v>C</v>
      </c>
      <c r="W11" s="217" t="str">
        <f t="shared" si="15"/>
        <v>C</v>
      </c>
      <c r="X11" s="229">
        <f t="shared" si="16"/>
        <v>2.5</v>
      </c>
      <c r="Y11" s="211">
        <f t="shared" si="17"/>
        <v>2.5</v>
      </c>
      <c r="Z11" s="211">
        <f t="shared" si="18"/>
        <v>2.5</v>
      </c>
      <c r="AA11" s="211">
        <f t="shared" si="19"/>
        <v>2.5</v>
      </c>
      <c r="AB11" s="211">
        <f t="shared" si="20"/>
        <v>2</v>
      </c>
      <c r="AC11" s="230">
        <f t="shared" si="21"/>
        <v>2.4</v>
      </c>
    </row>
    <row r="12" spans="1:29" x14ac:dyDescent="0.25">
      <c r="A12" s="173">
        <v>5</v>
      </c>
      <c r="B12" s="20">
        <v>10001</v>
      </c>
      <c r="C12" s="51" t="s">
        <v>90</v>
      </c>
      <c r="D12" s="93">
        <f>'2019-2020 исходные'!F12</f>
        <v>3.4500993601519321E-2</v>
      </c>
      <c r="E12" s="97">
        <f t="shared" si="22"/>
        <v>0.55919980590827079</v>
      </c>
      <c r="F12" s="304" t="str">
        <f t="shared" si="0"/>
        <v>D</v>
      </c>
      <c r="G12" s="78">
        <f>'2019-2020 исходные'!I12</f>
        <v>15405.935681818182</v>
      </c>
      <c r="H12" s="97">
        <f t="shared" si="23"/>
        <v>0.13409664550194478</v>
      </c>
      <c r="I12" s="97">
        <f t="shared" si="24"/>
        <v>0.20073581600320098</v>
      </c>
      <c r="J12" s="87" t="str">
        <f t="shared" si="1"/>
        <v>C</v>
      </c>
      <c r="K12" s="84">
        <f>'2019-2020 исходные'!L12</f>
        <v>57256.436323529408</v>
      </c>
      <c r="L12" s="28">
        <f t="shared" si="25"/>
        <v>0.21526089094047893</v>
      </c>
      <c r="M12" s="97">
        <f t="shared" si="26"/>
        <v>0.24190684069224472</v>
      </c>
      <c r="N12" s="73" t="str">
        <f t="shared" si="2"/>
        <v>C</v>
      </c>
      <c r="O12" s="67">
        <f>'2019-2020 исходные'!P12</f>
        <v>2901.8106951871655</v>
      </c>
      <c r="P12" s="97">
        <f t="shared" si="27"/>
        <v>8.5445972348477478E-2</v>
      </c>
      <c r="Q12" s="97">
        <f t="shared" si="28"/>
        <v>0.11211354174176574</v>
      </c>
      <c r="R12" s="70" t="str">
        <f t="shared" si="3"/>
        <v>C</v>
      </c>
      <c r="S12" s="100">
        <f>'2019-2020 исходные'!S12</f>
        <v>478097.39509433962</v>
      </c>
      <c r="T12" s="110">
        <f t="shared" si="29"/>
        <v>0.48322527947747046</v>
      </c>
      <c r="U12" s="110">
        <f t="shared" si="30"/>
        <v>0.59767749288635363</v>
      </c>
      <c r="V12" s="73" t="str">
        <f t="shared" si="4"/>
        <v>C</v>
      </c>
      <c r="W12" s="217" t="str">
        <f>IF(AC12&gt;=3.5,"A",IF(AC12&gt;=2.5,"B",IF(AC12&gt;=1.5,"C","D")))</f>
        <v>C</v>
      </c>
      <c r="X12" s="227">
        <f>IF(F12="A",4.2,IF(F12="B",2.5,IF(F12="C",2,1)))</f>
        <v>1</v>
      </c>
      <c r="Y12" s="212">
        <f>IF(J12="A",4.2,IF(J12="B",2.5,IF(J12="C",2,1)))</f>
        <v>2</v>
      </c>
      <c r="Z12" s="212">
        <f>IF(N12="A",4.2,IF(N12="B",2.5,IF(N12="C",2,1)))</f>
        <v>2</v>
      </c>
      <c r="AA12" s="212">
        <f>IF(R12="A",4.2,IF(R12="B",2.5,IF(R12="C",2,1)))</f>
        <v>2</v>
      </c>
      <c r="AB12" s="212">
        <f>IF(V12="A",4.2,IF(V12="B",2.5,IF(V12="C",2,1)))</f>
        <v>2</v>
      </c>
      <c r="AC12" s="228">
        <f>AVERAGE(X12:AB12)</f>
        <v>1.8</v>
      </c>
    </row>
    <row r="13" spans="1:29" x14ac:dyDescent="0.25">
      <c r="A13" s="173">
        <v>6</v>
      </c>
      <c r="B13" s="14">
        <v>10120</v>
      </c>
      <c r="C13" s="48" t="s">
        <v>97</v>
      </c>
      <c r="D13" s="94">
        <f>'2019-2020 исходные'!F13</f>
        <v>0.46935576172114524</v>
      </c>
      <c r="E13" s="81">
        <f t="shared" si="22"/>
        <v>0.55919980590827079</v>
      </c>
      <c r="F13" s="301" t="str">
        <f t="shared" si="0"/>
        <v>C</v>
      </c>
      <c r="G13" s="79">
        <f>'2019-2020 исходные'!I13</f>
        <v>30361.150150753769</v>
      </c>
      <c r="H13" s="81">
        <f t="shared" si="23"/>
        <v>0.26427011464171285</v>
      </c>
      <c r="I13" s="81">
        <f t="shared" si="24"/>
        <v>0.20073581600320098</v>
      </c>
      <c r="J13" s="88" t="str">
        <f t="shared" si="1"/>
        <v>B</v>
      </c>
      <c r="K13" s="85">
        <f>'2019-2020 исходные'!L13</f>
        <v>65525.203040200999</v>
      </c>
      <c r="L13" s="31">
        <f t="shared" si="25"/>
        <v>0.24634808750213855</v>
      </c>
      <c r="M13" s="81">
        <f t="shared" si="26"/>
        <v>0.24190684069224472</v>
      </c>
      <c r="N13" s="99" t="str">
        <f t="shared" si="2"/>
        <v>B</v>
      </c>
      <c r="O13" s="65">
        <f>'2019-2020 исходные'!P13</f>
        <v>3150.1275628140702</v>
      </c>
      <c r="P13" s="81">
        <f t="shared" si="27"/>
        <v>9.2757847047988326E-2</v>
      </c>
      <c r="Q13" s="81">
        <f t="shared" si="28"/>
        <v>0.11211354174176574</v>
      </c>
      <c r="R13" s="68" t="str">
        <f t="shared" si="3"/>
        <v>C</v>
      </c>
      <c r="S13" s="101">
        <f>'2019-2020 исходные'!S13</f>
        <v>556715.08446428576</v>
      </c>
      <c r="T13" s="109">
        <f t="shared" si="29"/>
        <v>0.56268619122364061</v>
      </c>
      <c r="U13" s="109">
        <f t="shared" si="30"/>
        <v>0.59767749288635363</v>
      </c>
      <c r="V13" s="99" t="str">
        <f t="shared" si="4"/>
        <v>C</v>
      </c>
      <c r="W13" s="217" t="str">
        <f t="shared" si="15"/>
        <v>C</v>
      </c>
      <c r="X13" s="229">
        <f t="shared" si="16"/>
        <v>2</v>
      </c>
      <c r="Y13" s="211">
        <f t="shared" si="17"/>
        <v>2.5</v>
      </c>
      <c r="Z13" s="211">
        <f t="shared" si="18"/>
        <v>2.5</v>
      </c>
      <c r="AA13" s="211">
        <f t="shared" si="19"/>
        <v>2</v>
      </c>
      <c r="AB13" s="211">
        <f t="shared" si="20"/>
        <v>2</v>
      </c>
      <c r="AC13" s="230">
        <f t="shared" si="21"/>
        <v>2.2000000000000002</v>
      </c>
    </row>
    <row r="14" spans="1:29" x14ac:dyDescent="0.25">
      <c r="A14" s="173">
        <v>7</v>
      </c>
      <c r="B14" s="14">
        <v>10190</v>
      </c>
      <c r="C14" s="48" t="s">
        <v>5</v>
      </c>
      <c r="D14" s="94">
        <f>'2019-2020 исходные'!F14</f>
        <v>0.58359844962611829</v>
      </c>
      <c r="E14" s="81">
        <f t="shared" si="22"/>
        <v>0.55919980590827079</v>
      </c>
      <c r="F14" s="301" t="str">
        <f t="shared" si="0"/>
        <v>B</v>
      </c>
      <c r="G14" s="79">
        <f>'2019-2020 исходные'!I14</f>
        <v>19563.591440823329</v>
      </c>
      <c r="H14" s="81">
        <f t="shared" si="23"/>
        <v>0.17028579375941913</v>
      </c>
      <c r="I14" s="81">
        <f t="shared" si="24"/>
        <v>0.20073581600320098</v>
      </c>
      <c r="J14" s="88" t="str">
        <f t="shared" si="1"/>
        <v>C</v>
      </c>
      <c r="K14" s="85">
        <f>'2019-2020 исходные'!L14</f>
        <v>62758.713259005141</v>
      </c>
      <c r="L14" s="31">
        <f t="shared" si="25"/>
        <v>0.23594721218896045</v>
      </c>
      <c r="M14" s="81">
        <f t="shared" si="26"/>
        <v>0.24190684069224472</v>
      </c>
      <c r="N14" s="99" t="str">
        <f t="shared" si="2"/>
        <v>C</v>
      </c>
      <c r="O14" s="65">
        <f>'2019-2020 исходные'!P14</f>
        <v>2822.1666723842195</v>
      </c>
      <c r="P14" s="81">
        <f t="shared" si="27"/>
        <v>8.3100794911014381E-2</v>
      </c>
      <c r="Q14" s="81">
        <f t="shared" si="28"/>
        <v>0.11211354174176574</v>
      </c>
      <c r="R14" s="68" t="str">
        <f t="shared" si="3"/>
        <v>C</v>
      </c>
      <c r="S14" s="101">
        <f>'2019-2020 исходные'!S14</f>
        <v>481109.42545454542</v>
      </c>
      <c r="T14" s="109">
        <f t="shared" si="29"/>
        <v>0.48626961568917032</v>
      </c>
      <c r="U14" s="109">
        <f t="shared" si="30"/>
        <v>0.59767749288635363</v>
      </c>
      <c r="V14" s="99" t="str">
        <f t="shared" si="4"/>
        <v>C</v>
      </c>
      <c r="W14" s="217" t="str">
        <f t="shared" si="15"/>
        <v>C</v>
      </c>
      <c r="X14" s="229">
        <f t="shared" si="16"/>
        <v>2.5</v>
      </c>
      <c r="Y14" s="211">
        <f t="shared" si="17"/>
        <v>2</v>
      </c>
      <c r="Z14" s="211">
        <f t="shared" si="18"/>
        <v>2</v>
      </c>
      <c r="AA14" s="211">
        <f t="shared" si="19"/>
        <v>2</v>
      </c>
      <c r="AB14" s="211">
        <f t="shared" si="20"/>
        <v>2</v>
      </c>
      <c r="AC14" s="230">
        <f t="shared" si="21"/>
        <v>2.1</v>
      </c>
    </row>
    <row r="15" spans="1:29" x14ac:dyDescent="0.25">
      <c r="A15" s="173">
        <v>8</v>
      </c>
      <c r="B15" s="14">
        <v>10320</v>
      </c>
      <c r="C15" s="48" t="s">
        <v>92</v>
      </c>
      <c r="D15" s="94">
        <f>'2019-2020 исходные'!F15</f>
        <v>0.5866453044387443</v>
      </c>
      <c r="E15" s="81">
        <f t="shared" si="22"/>
        <v>0.55919980590827079</v>
      </c>
      <c r="F15" s="301" t="str">
        <f t="shared" si="0"/>
        <v>B</v>
      </c>
      <c r="G15" s="79">
        <f>'2019-2020 исходные'!I15</f>
        <v>19322.948390410958</v>
      </c>
      <c r="H15" s="81">
        <f t="shared" si="23"/>
        <v>0.16819118383178336</v>
      </c>
      <c r="I15" s="81">
        <f t="shared" si="24"/>
        <v>0.20073581600320098</v>
      </c>
      <c r="J15" s="88" t="str">
        <f t="shared" si="1"/>
        <v>C</v>
      </c>
      <c r="K15" s="85">
        <f>'2019-2020 исходные'!L15</f>
        <v>60193.045022831051</v>
      </c>
      <c r="L15" s="31">
        <f t="shared" si="25"/>
        <v>0.22630134412871653</v>
      </c>
      <c r="M15" s="81">
        <f t="shared" si="26"/>
        <v>0.24190684069224472</v>
      </c>
      <c r="N15" s="99" t="str">
        <f t="shared" si="2"/>
        <v>C</v>
      </c>
      <c r="O15" s="65">
        <f>'2019-2020 исходные'!P15</f>
        <v>2780.0656050228308</v>
      </c>
      <c r="P15" s="81">
        <f t="shared" si="27"/>
        <v>8.1861097695903468E-2</v>
      </c>
      <c r="Q15" s="81">
        <f t="shared" si="28"/>
        <v>0.11211354174176574</v>
      </c>
      <c r="R15" s="68" t="str">
        <f t="shared" si="3"/>
        <v>C</v>
      </c>
      <c r="S15" s="101">
        <f>'2019-2020 исходные'!S15</f>
        <v>462717.72478260874</v>
      </c>
      <c r="T15" s="109">
        <f t="shared" si="29"/>
        <v>0.4676806528785511</v>
      </c>
      <c r="U15" s="109">
        <f t="shared" si="30"/>
        <v>0.59767749288635363</v>
      </c>
      <c r="V15" s="99" t="str">
        <f t="shared" si="4"/>
        <v>C</v>
      </c>
      <c r="W15" s="217" t="str">
        <f t="shared" si="15"/>
        <v>C</v>
      </c>
      <c r="X15" s="229">
        <f t="shared" si="16"/>
        <v>2.5</v>
      </c>
      <c r="Y15" s="211">
        <f t="shared" si="17"/>
        <v>2</v>
      </c>
      <c r="Z15" s="211">
        <f t="shared" si="18"/>
        <v>2</v>
      </c>
      <c r="AA15" s="211">
        <f t="shared" si="19"/>
        <v>2</v>
      </c>
      <c r="AB15" s="211">
        <f t="shared" si="20"/>
        <v>2</v>
      </c>
      <c r="AC15" s="230">
        <f t="shared" si="21"/>
        <v>2.1</v>
      </c>
    </row>
    <row r="16" spans="1:29" ht="15.75" thickBot="1" x14ac:dyDescent="0.3">
      <c r="A16" s="263">
        <v>9</v>
      </c>
      <c r="B16" s="14">
        <v>10860</v>
      </c>
      <c r="C16" s="48" t="s">
        <v>133</v>
      </c>
      <c r="D16" s="94">
        <f>'2019-2020 исходные'!F16</f>
        <v>0.41117175869193601</v>
      </c>
      <c r="E16" s="81">
        <f t="shared" si="22"/>
        <v>0.55919980590827079</v>
      </c>
      <c r="F16" s="301" t="str">
        <f t="shared" si="0"/>
        <v>C</v>
      </c>
      <c r="G16" s="79">
        <f>'2019-2020 исходные'!I16</f>
        <v>19754.764391353809</v>
      </c>
      <c r="H16" s="81">
        <f t="shared" si="23"/>
        <v>0.17194980507988059</v>
      </c>
      <c r="I16" s="81">
        <f t="shared" si="24"/>
        <v>0.20073581600320098</v>
      </c>
      <c r="J16" s="88" t="str">
        <f t="shared" si="1"/>
        <v>C</v>
      </c>
      <c r="K16" s="85">
        <f>'2019-2020 исходные'!L16</f>
        <v>57456.25607508533</v>
      </c>
      <c r="L16" s="31">
        <f t="shared" si="25"/>
        <v>0.21601213185782112</v>
      </c>
      <c r="M16" s="81">
        <f t="shared" si="26"/>
        <v>0.24190684069224472</v>
      </c>
      <c r="N16" s="99" t="str">
        <f t="shared" si="2"/>
        <v>C</v>
      </c>
      <c r="O16" s="65">
        <f>'2019-2020 исходные'!P16</f>
        <v>2845.9181569965872</v>
      </c>
      <c r="P16" s="81">
        <f t="shared" si="27"/>
        <v>8.3800175025916315E-2</v>
      </c>
      <c r="Q16" s="81">
        <f t="shared" si="28"/>
        <v>0.11211354174176574</v>
      </c>
      <c r="R16" s="68" t="str">
        <f t="shared" si="3"/>
        <v>C</v>
      </c>
      <c r="S16" s="101">
        <f>'2019-2020 исходные'!S16</f>
        <v>560221.23160714284</v>
      </c>
      <c r="T16" s="109">
        <f t="shared" si="29"/>
        <v>0.56622994392001735</v>
      </c>
      <c r="U16" s="109">
        <f t="shared" si="30"/>
        <v>0.59767749288635363</v>
      </c>
      <c r="V16" s="99" t="str">
        <f t="shared" si="4"/>
        <v>C</v>
      </c>
      <c r="W16" s="217" t="str">
        <f t="shared" si="15"/>
        <v>C</v>
      </c>
      <c r="X16" s="225">
        <f t="shared" si="16"/>
        <v>2</v>
      </c>
      <c r="Y16" s="213">
        <f t="shared" si="17"/>
        <v>2</v>
      </c>
      <c r="Z16" s="213">
        <f t="shared" si="18"/>
        <v>2</v>
      </c>
      <c r="AA16" s="213">
        <f t="shared" si="19"/>
        <v>2</v>
      </c>
      <c r="AB16" s="213">
        <f t="shared" si="20"/>
        <v>2</v>
      </c>
      <c r="AC16" s="226">
        <f t="shared" si="21"/>
        <v>2</v>
      </c>
    </row>
    <row r="17" spans="1:29" ht="15.75" thickBot="1" x14ac:dyDescent="0.3">
      <c r="A17" s="32"/>
      <c r="B17" s="147"/>
      <c r="C17" s="148" t="s">
        <v>189</v>
      </c>
      <c r="D17" s="92">
        <f>AVERAGE(D18:D30)</f>
        <v>0.77954102985315743</v>
      </c>
      <c r="E17" s="275"/>
      <c r="F17" s="302" t="str">
        <f t="shared" si="0"/>
        <v>A</v>
      </c>
      <c r="G17" s="83">
        <f>AVERAGE(G18:G30)</f>
        <v>22908.348573148633</v>
      </c>
      <c r="H17" s="276">
        <f>AVERAGE(H18:H30)</f>
        <v>0.19939929395355949</v>
      </c>
      <c r="I17" s="276"/>
      <c r="J17" s="72" t="str">
        <f t="shared" si="1"/>
        <v>C</v>
      </c>
      <c r="K17" s="83">
        <f>AVERAGE(K18:K30)</f>
        <v>65086.9508986851</v>
      </c>
      <c r="L17" s="277">
        <f>AVERAGE(L18:L30)</f>
        <v>0.24470043786662468</v>
      </c>
      <c r="M17" s="276"/>
      <c r="N17" s="72" t="str">
        <f t="shared" si="2"/>
        <v>B</v>
      </c>
      <c r="O17" s="71">
        <f>AVERAGE(O18:O30)</f>
        <v>3894.2428076983697</v>
      </c>
      <c r="P17" s="276">
        <f>AVERAGE(P18:P30)</f>
        <v>0.1146688734095351</v>
      </c>
      <c r="Q17" s="276"/>
      <c r="R17" s="64" t="str">
        <f t="shared" si="3"/>
        <v>B</v>
      </c>
      <c r="S17" s="83">
        <f>AVERAGE(S18:S30)</f>
        <v>564000.55097570166</v>
      </c>
      <c r="T17" s="276">
        <f>AVERAGE(T18:T30)</f>
        <v>0.57004979877981221</v>
      </c>
      <c r="U17" s="111"/>
      <c r="V17" s="72" t="str">
        <f t="shared" si="4"/>
        <v>C</v>
      </c>
      <c r="W17" s="216" t="str">
        <f t="shared" si="15"/>
        <v>B</v>
      </c>
      <c r="X17" s="298">
        <f t="shared" si="16"/>
        <v>4.2</v>
      </c>
      <c r="Y17" s="299">
        <f t="shared" si="17"/>
        <v>2</v>
      </c>
      <c r="Z17" s="299">
        <f t="shared" si="18"/>
        <v>2.5</v>
      </c>
      <c r="AA17" s="299">
        <f t="shared" si="19"/>
        <v>2.5</v>
      </c>
      <c r="AB17" s="299">
        <f t="shared" si="20"/>
        <v>2</v>
      </c>
      <c r="AC17" s="300">
        <f t="shared" si="21"/>
        <v>2.6399999999999997</v>
      </c>
    </row>
    <row r="18" spans="1:29" x14ac:dyDescent="0.25">
      <c r="A18" s="173">
        <v>1</v>
      </c>
      <c r="B18" s="13">
        <v>20040</v>
      </c>
      <c r="C18" s="47" t="s">
        <v>98</v>
      </c>
      <c r="D18" s="93">
        <f>'2019-2020 исходные'!F18</f>
        <v>0.87289601651214233</v>
      </c>
      <c r="E18" s="97">
        <f t="shared" ref="E18:E30" si="31">$D$127</f>
        <v>0.55919980590827079</v>
      </c>
      <c r="F18" s="304" t="str">
        <f t="shared" si="0"/>
        <v>A</v>
      </c>
      <c r="G18" s="78">
        <f>'2019-2020 исходные'!I18</f>
        <v>18066.069935185187</v>
      </c>
      <c r="H18" s="97">
        <f t="shared" ref="H18:H30" si="32">G18/$G$128</f>
        <v>0.15725103789515235</v>
      </c>
      <c r="I18" s="97">
        <f t="shared" ref="I18:I30" si="33">$H$127</f>
        <v>0.20073581600320098</v>
      </c>
      <c r="J18" s="87" t="str">
        <f t="shared" si="1"/>
        <v>C</v>
      </c>
      <c r="K18" s="84">
        <f>'2019-2020 исходные'!L18</f>
        <v>62183.21401851852</v>
      </c>
      <c r="L18" s="28">
        <f t="shared" ref="L18:L30" si="34">K18/$K$128</f>
        <v>0.23378356933590691</v>
      </c>
      <c r="M18" s="97">
        <f t="shared" ref="M18:M30" si="35">$L$127</f>
        <v>0.24190684069224472</v>
      </c>
      <c r="N18" s="73" t="str">
        <f t="shared" si="2"/>
        <v>C</v>
      </c>
      <c r="O18" s="67">
        <f>'2019-2020 исходные'!P18</f>
        <v>3322.687148148148</v>
      </c>
      <c r="P18" s="97">
        <f t="shared" ref="P18:P30" si="36">O18/$O$128</f>
        <v>9.7838992272718209E-2</v>
      </c>
      <c r="Q18" s="97">
        <f t="shared" ref="Q18:Q30" si="37">$P$127</f>
        <v>0.11211354174176574</v>
      </c>
      <c r="R18" s="70" t="str">
        <f t="shared" si="3"/>
        <v>C</v>
      </c>
      <c r="S18" s="100">
        <f>'2019-2020 исходные'!S18</f>
        <v>519529.24358974356</v>
      </c>
      <c r="T18" s="110">
        <f t="shared" ref="T18:T30" si="38">S18/$S$128</f>
        <v>0.52510150966380975</v>
      </c>
      <c r="U18" s="110">
        <f t="shared" ref="U18:U30" si="39">$T$127</f>
        <v>0.59767749288635363</v>
      </c>
      <c r="V18" s="73" t="str">
        <f t="shared" si="4"/>
        <v>C</v>
      </c>
      <c r="W18" s="219" t="str">
        <f t="shared" si="15"/>
        <v>C</v>
      </c>
      <c r="X18" s="227">
        <f t="shared" si="16"/>
        <v>4.2</v>
      </c>
      <c r="Y18" s="212">
        <f t="shared" si="17"/>
        <v>2</v>
      </c>
      <c r="Z18" s="212">
        <f t="shared" si="18"/>
        <v>2</v>
      </c>
      <c r="AA18" s="212">
        <f t="shared" si="19"/>
        <v>2</v>
      </c>
      <c r="AB18" s="212">
        <f t="shared" si="20"/>
        <v>2</v>
      </c>
      <c r="AC18" s="228">
        <f t="shared" si="21"/>
        <v>2.44</v>
      </c>
    </row>
    <row r="19" spans="1:29" s="41" customFormat="1" x14ac:dyDescent="0.25">
      <c r="A19" s="173">
        <v>2</v>
      </c>
      <c r="B19" s="14">
        <v>20061</v>
      </c>
      <c r="C19" s="48" t="s">
        <v>99</v>
      </c>
      <c r="D19" s="94">
        <f>'2019-2020 исходные'!F19</f>
        <v>0.88785291814874234</v>
      </c>
      <c r="E19" s="81">
        <f t="shared" si="31"/>
        <v>0.55919980590827079</v>
      </c>
      <c r="F19" s="301" t="str">
        <f t="shared" si="0"/>
        <v>A</v>
      </c>
      <c r="G19" s="79">
        <f>'2019-2020 исходные'!I19</f>
        <v>26428.114767441861</v>
      </c>
      <c r="H19" s="81">
        <f t="shared" si="32"/>
        <v>0.23003611143442834</v>
      </c>
      <c r="I19" s="81">
        <f t="shared" si="33"/>
        <v>0.20073581600320098</v>
      </c>
      <c r="J19" s="88" t="str">
        <f t="shared" si="1"/>
        <v>B</v>
      </c>
      <c r="K19" s="85">
        <f>'2019-2020 исходные'!L19</f>
        <v>59499.433168604657</v>
      </c>
      <c r="L19" s="31">
        <f t="shared" si="34"/>
        <v>0.22369364593276203</v>
      </c>
      <c r="M19" s="81">
        <f t="shared" si="35"/>
        <v>0.24190684069224472</v>
      </c>
      <c r="N19" s="99" t="str">
        <f t="shared" si="2"/>
        <v>C</v>
      </c>
      <c r="O19" s="65">
        <f>'2019-2020 исходные'!P19</f>
        <v>2700.7171220930231</v>
      </c>
      <c r="P19" s="81">
        <f t="shared" si="36"/>
        <v>7.9524622649630103E-2</v>
      </c>
      <c r="Q19" s="81">
        <f t="shared" si="37"/>
        <v>0.11211354174176574</v>
      </c>
      <c r="R19" s="68" t="str">
        <f t="shared" si="3"/>
        <v>C</v>
      </c>
      <c r="S19" s="101">
        <f>'2019-2020 исходные'!S19</f>
        <v>603740.03636363638</v>
      </c>
      <c r="T19" s="109">
        <f t="shared" si="38"/>
        <v>0.610215514238451</v>
      </c>
      <c r="U19" s="109">
        <f t="shared" si="39"/>
        <v>0.59767749288635363</v>
      </c>
      <c r="V19" s="99" t="str">
        <f t="shared" si="4"/>
        <v>B</v>
      </c>
      <c r="W19" s="217" t="str">
        <f t="shared" si="15"/>
        <v>B</v>
      </c>
      <c r="X19" s="229">
        <f t="shared" si="16"/>
        <v>4.2</v>
      </c>
      <c r="Y19" s="211">
        <f t="shared" si="17"/>
        <v>2.5</v>
      </c>
      <c r="Z19" s="211">
        <f t="shared" si="18"/>
        <v>2</v>
      </c>
      <c r="AA19" s="211">
        <f t="shared" si="19"/>
        <v>2</v>
      </c>
      <c r="AB19" s="211">
        <f t="shared" si="20"/>
        <v>2.5</v>
      </c>
      <c r="AC19" s="230">
        <f t="shared" si="21"/>
        <v>2.6399999999999997</v>
      </c>
    </row>
    <row r="20" spans="1:29" s="41" customFormat="1" x14ac:dyDescent="0.25">
      <c r="A20" s="173">
        <v>3</v>
      </c>
      <c r="B20" s="14">
        <v>21020</v>
      </c>
      <c r="C20" s="48" t="s">
        <v>103</v>
      </c>
      <c r="D20" s="94">
        <f>'2019-2020 исходные'!F20</f>
        <v>0.81439976547187554</v>
      </c>
      <c r="E20" s="81">
        <f t="shared" si="31"/>
        <v>0.55919980590827079</v>
      </c>
      <c r="F20" s="301" t="str">
        <f t="shared" si="0"/>
        <v>A</v>
      </c>
      <c r="G20" s="79">
        <f>'2019-2020 исходные'!I20</f>
        <v>21206.061854436688</v>
      </c>
      <c r="H20" s="81">
        <f t="shared" si="32"/>
        <v>0.18458221673239558</v>
      </c>
      <c r="I20" s="81">
        <f t="shared" si="33"/>
        <v>0.20073581600320098</v>
      </c>
      <c r="J20" s="88" t="str">
        <f t="shared" si="1"/>
        <v>C</v>
      </c>
      <c r="K20" s="85">
        <f>'2019-2020 исходные'!L20</f>
        <v>56061.128334995017</v>
      </c>
      <c r="L20" s="31">
        <f t="shared" si="34"/>
        <v>0.21076701952476098</v>
      </c>
      <c r="M20" s="81">
        <f t="shared" si="35"/>
        <v>0.24190684069224472</v>
      </c>
      <c r="N20" s="99" t="str">
        <f t="shared" si="2"/>
        <v>C</v>
      </c>
      <c r="O20" s="65">
        <f>'2019-2020 исходные'!P20</f>
        <v>2968.1850947158528</v>
      </c>
      <c r="P20" s="81">
        <f t="shared" si="36"/>
        <v>8.7400415867546932E-2</v>
      </c>
      <c r="Q20" s="81">
        <f t="shared" si="37"/>
        <v>0.11211354174176574</v>
      </c>
      <c r="R20" s="68" t="str">
        <f t="shared" si="3"/>
        <v>C</v>
      </c>
      <c r="S20" s="101">
        <f>'2019-2020 исходные'!S20</f>
        <v>606269.92413333338</v>
      </c>
      <c r="T20" s="109">
        <f t="shared" si="38"/>
        <v>0.61277253658808595</v>
      </c>
      <c r="U20" s="109">
        <f t="shared" si="39"/>
        <v>0.59767749288635363</v>
      </c>
      <c r="V20" s="99" t="str">
        <f t="shared" si="4"/>
        <v>B</v>
      </c>
      <c r="W20" s="217" t="str">
        <f t="shared" si="15"/>
        <v>B</v>
      </c>
      <c r="X20" s="229">
        <f t="shared" si="16"/>
        <v>4.2</v>
      </c>
      <c r="Y20" s="211">
        <f t="shared" si="17"/>
        <v>2</v>
      </c>
      <c r="Z20" s="211">
        <f t="shared" si="18"/>
        <v>2</v>
      </c>
      <c r="AA20" s="211">
        <f t="shared" si="19"/>
        <v>2</v>
      </c>
      <c r="AB20" s="211">
        <f t="shared" si="20"/>
        <v>2.5</v>
      </c>
      <c r="AC20" s="230">
        <f t="shared" si="21"/>
        <v>2.54</v>
      </c>
    </row>
    <row r="21" spans="1:29" x14ac:dyDescent="0.25">
      <c r="A21" s="173">
        <v>4</v>
      </c>
      <c r="B21" s="14">
        <v>20060</v>
      </c>
      <c r="C21" s="48" t="s">
        <v>109</v>
      </c>
      <c r="D21" s="94">
        <f>'2019-2020 исходные'!F21</f>
        <v>0.73530243256795091</v>
      </c>
      <c r="E21" s="81">
        <f t="shared" si="31"/>
        <v>0.55919980590827079</v>
      </c>
      <c r="F21" s="301" t="str">
        <f t="shared" si="0"/>
        <v>B</v>
      </c>
      <c r="G21" s="79">
        <f>'2019-2020 исходные'!I21</f>
        <v>41254.025465116276</v>
      </c>
      <c r="H21" s="81">
        <f t="shared" si="32"/>
        <v>0.35908409216927351</v>
      </c>
      <c r="I21" s="81">
        <f t="shared" si="33"/>
        <v>0.20073581600320098</v>
      </c>
      <c r="J21" s="88" t="str">
        <f t="shared" si="1"/>
        <v>B</v>
      </c>
      <c r="K21" s="85">
        <f>'2019-2020 исходные'!L21</f>
        <v>74820.129424724611</v>
      </c>
      <c r="L21" s="31">
        <f t="shared" si="34"/>
        <v>0.28129322665562928</v>
      </c>
      <c r="M21" s="81">
        <f t="shared" si="35"/>
        <v>0.24190684069224472</v>
      </c>
      <c r="N21" s="99" t="str">
        <f t="shared" si="2"/>
        <v>B</v>
      </c>
      <c r="O21" s="65">
        <f>'2019-2020 исходные'!P21</f>
        <v>5286.1973011015916</v>
      </c>
      <c r="P21" s="81">
        <f t="shared" si="36"/>
        <v>0.1556560078738663</v>
      </c>
      <c r="Q21" s="81">
        <f t="shared" si="37"/>
        <v>0.11211354174176574</v>
      </c>
      <c r="R21" s="68" t="str">
        <f t="shared" si="3"/>
        <v>B</v>
      </c>
      <c r="S21" s="101">
        <f>'2019-2020 исходные'!S21</f>
        <v>579206.54761904757</v>
      </c>
      <c r="T21" s="109">
        <f t="shared" si="38"/>
        <v>0.58541888895497296</v>
      </c>
      <c r="U21" s="109">
        <f t="shared" si="39"/>
        <v>0.59767749288635363</v>
      </c>
      <c r="V21" s="99" t="str">
        <f t="shared" si="4"/>
        <v>C</v>
      </c>
      <c r="W21" s="219" t="str">
        <f t="shared" si="15"/>
        <v>C</v>
      </c>
      <c r="X21" s="229">
        <f t="shared" si="16"/>
        <v>2.5</v>
      </c>
      <c r="Y21" s="211">
        <f t="shared" si="17"/>
        <v>2.5</v>
      </c>
      <c r="Z21" s="211">
        <f t="shared" si="18"/>
        <v>2.5</v>
      </c>
      <c r="AA21" s="211">
        <f t="shared" si="19"/>
        <v>2.5</v>
      </c>
      <c r="AB21" s="211">
        <f t="shared" si="20"/>
        <v>2</v>
      </c>
      <c r="AC21" s="230">
        <f t="shared" si="21"/>
        <v>2.4</v>
      </c>
    </row>
    <row r="22" spans="1:29" x14ac:dyDescent="0.25">
      <c r="A22" s="173">
        <v>5</v>
      </c>
      <c r="B22" s="14">
        <v>20400</v>
      </c>
      <c r="C22" s="48" t="s">
        <v>101</v>
      </c>
      <c r="D22" s="140">
        <f>'2019-2020 исходные'!F22</f>
        <v>0.73989788199515483</v>
      </c>
      <c r="E22" s="81">
        <f t="shared" si="31"/>
        <v>0.55919980590827079</v>
      </c>
      <c r="F22" s="301" t="str">
        <f t="shared" si="0"/>
        <v>B</v>
      </c>
      <c r="G22" s="79">
        <f>'2019-2020 исходные'!I22</f>
        <v>28561.949714683371</v>
      </c>
      <c r="H22" s="81">
        <f t="shared" si="32"/>
        <v>0.24860947915383297</v>
      </c>
      <c r="I22" s="81">
        <f t="shared" si="33"/>
        <v>0.20073581600320098</v>
      </c>
      <c r="J22" s="88" t="str">
        <f t="shared" si="1"/>
        <v>B</v>
      </c>
      <c r="K22" s="85">
        <f>'2019-2020 исходные'!L22</f>
        <v>58411.070146137783</v>
      </c>
      <c r="L22" s="31">
        <f t="shared" si="34"/>
        <v>0.21960184405115218</v>
      </c>
      <c r="M22" s="81">
        <f t="shared" si="35"/>
        <v>0.24190684069224472</v>
      </c>
      <c r="N22" s="99" t="str">
        <f t="shared" si="2"/>
        <v>C</v>
      </c>
      <c r="O22" s="65">
        <f>'2019-2020 исходные'!P22</f>
        <v>2975.8633542101597</v>
      </c>
      <c r="P22" s="81">
        <f t="shared" si="36"/>
        <v>8.7626507924317948E-2</v>
      </c>
      <c r="Q22" s="81">
        <f t="shared" si="37"/>
        <v>0.11211354174176574</v>
      </c>
      <c r="R22" s="68" t="str">
        <f t="shared" si="3"/>
        <v>C</v>
      </c>
      <c r="S22" s="101">
        <f>'2019-2020 исходные'!S22</f>
        <v>466866.09345794393</v>
      </c>
      <c r="T22" s="109">
        <f t="shared" si="38"/>
        <v>0.47187351532265392</v>
      </c>
      <c r="U22" s="109">
        <f t="shared" si="39"/>
        <v>0.59767749288635363</v>
      </c>
      <c r="V22" s="99" t="str">
        <f t="shared" si="4"/>
        <v>C</v>
      </c>
      <c r="W22" s="219" t="str">
        <f t="shared" si="15"/>
        <v>C</v>
      </c>
      <c r="X22" s="229">
        <f t="shared" si="16"/>
        <v>2.5</v>
      </c>
      <c r="Y22" s="211">
        <f t="shared" si="17"/>
        <v>2.5</v>
      </c>
      <c r="Z22" s="211">
        <f t="shared" si="18"/>
        <v>2</v>
      </c>
      <c r="AA22" s="211">
        <f t="shared" si="19"/>
        <v>2</v>
      </c>
      <c r="AB22" s="211">
        <f t="shared" si="20"/>
        <v>2</v>
      </c>
      <c r="AC22" s="230">
        <f t="shared" si="21"/>
        <v>2.2000000000000002</v>
      </c>
    </row>
    <row r="23" spans="1:29" x14ac:dyDescent="0.25">
      <c r="A23" s="173">
        <v>6</v>
      </c>
      <c r="B23" s="14">
        <v>20080</v>
      </c>
      <c r="C23" s="48" t="s">
        <v>100</v>
      </c>
      <c r="D23" s="94">
        <f>'2019-2020 исходные'!F23</f>
        <v>0.90687398106588379</v>
      </c>
      <c r="E23" s="81">
        <f t="shared" si="31"/>
        <v>0.55919980590827079</v>
      </c>
      <c r="F23" s="301" t="str">
        <f t="shared" si="0"/>
        <v>A</v>
      </c>
      <c r="G23" s="79">
        <f>'2019-2020 исходные'!I23</f>
        <v>31683.103409090909</v>
      </c>
      <c r="H23" s="81">
        <f t="shared" si="32"/>
        <v>0.27577668594738086</v>
      </c>
      <c r="I23" s="81">
        <f t="shared" si="33"/>
        <v>0.20073581600320098</v>
      </c>
      <c r="J23" s="88" t="str">
        <f t="shared" si="1"/>
        <v>B</v>
      </c>
      <c r="K23" s="85">
        <f>'2019-2020 исходные'!L23</f>
        <v>62395.660454545461</v>
      </c>
      <c r="L23" s="31">
        <f t="shared" si="34"/>
        <v>0.23458228144641763</v>
      </c>
      <c r="M23" s="81">
        <f t="shared" si="35"/>
        <v>0.24190684069224472</v>
      </c>
      <c r="N23" s="99" t="str">
        <f t="shared" si="2"/>
        <v>C</v>
      </c>
      <c r="O23" s="65">
        <f>'2019-2020 исходные'!P23</f>
        <v>3036.589715909091</v>
      </c>
      <c r="P23" s="81">
        <f t="shared" si="36"/>
        <v>8.9414640772252002E-2</v>
      </c>
      <c r="Q23" s="81">
        <f t="shared" si="37"/>
        <v>0.11211354174176574</v>
      </c>
      <c r="R23" s="68" t="str">
        <f t="shared" si="3"/>
        <v>C</v>
      </c>
      <c r="S23" s="101">
        <f>'2019-2020 исходные'!S23</f>
        <v>567079.82456140348</v>
      </c>
      <c r="T23" s="109">
        <f t="shared" si="38"/>
        <v>0.5731620994413642</v>
      </c>
      <c r="U23" s="109">
        <f t="shared" si="39"/>
        <v>0.59767749288635363</v>
      </c>
      <c r="V23" s="99" t="str">
        <f t="shared" si="4"/>
        <v>C</v>
      </c>
      <c r="W23" s="217" t="str">
        <f t="shared" si="15"/>
        <v>B</v>
      </c>
      <c r="X23" s="229">
        <f t="shared" si="16"/>
        <v>4.2</v>
      </c>
      <c r="Y23" s="211">
        <f t="shared" si="17"/>
        <v>2.5</v>
      </c>
      <c r="Z23" s="211">
        <f t="shared" si="18"/>
        <v>2</v>
      </c>
      <c r="AA23" s="211">
        <f t="shared" si="19"/>
        <v>2</v>
      </c>
      <c r="AB23" s="211">
        <f t="shared" si="20"/>
        <v>2</v>
      </c>
      <c r="AC23" s="230">
        <f t="shared" si="21"/>
        <v>2.54</v>
      </c>
    </row>
    <row r="24" spans="1:29" x14ac:dyDescent="0.25">
      <c r="A24" s="173">
        <v>7</v>
      </c>
      <c r="B24" s="14">
        <v>20460</v>
      </c>
      <c r="C24" s="48" t="s">
        <v>14</v>
      </c>
      <c r="D24" s="94">
        <f>'2019-2020 исходные'!F24</f>
        <v>0.88515200792716942</v>
      </c>
      <c r="E24" s="81">
        <f t="shared" si="31"/>
        <v>0.55919980590827079</v>
      </c>
      <c r="F24" s="55" t="str">
        <f t="shared" si="0"/>
        <v>A</v>
      </c>
      <c r="G24" s="79">
        <f>'2019-2020 исходные'!I24</f>
        <v>14480.25157057654</v>
      </c>
      <c r="H24" s="81">
        <f t="shared" si="32"/>
        <v>0.12603928782658783</v>
      </c>
      <c r="I24" s="81">
        <f t="shared" si="33"/>
        <v>0.20073581600320098</v>
      </c>
      <c r="J24" s="88" t="str">
        <f t="shared" si="1"/>
        <v>C</v>
      </c>
      <c r="K24" s="85">
        <f>'2019-2020 исходные'!L24</f>
        <v>53736.904264413519</v>
      </c>
      <c r="L24" s="31">
        <f t="shared" si="34"/>
        <v>0.20202888323294504</v>
      </c>
      <c r="M24" s="81">
        <f t="shared" si="35"/>
        <v>0.24190684069224472</v>
      </c>
      <c r="N24" s="99" t="str">
        <f t="shared" si="2"/>
        <v>C</v>
      </c>
      <c r="O24" s="65">
        <f>'2019-2020 исходные'!P24</f>
        <v>2989.8604870775348</v>
      </c>
      <c r="P24" s="81">
        <f t="shared" si="36"/>
        <v>8.8038663903316633E-2</v>
      </c>
      <c r="Q24" s="81">
        <f t="shared" si="37"/>
        <v>0.11211354174176574</v>
      </c>
      <c r="R24" s="68" t="str">
        <f t="shared" si="3"/>
        <v>C</v>
      </c>
      <c r="S24" s="101">
        <f>'2019-2020 исходные'!S24</f>
        <v>534468.56140350876</v>
      </c>
      <c r="T24" s="109">
        <f t="shared" si="38"/>
        <v>0.5402010607172828</v>
      </c>
      <c r="U24" s="109">
        <f t="shared" si="39"/>
        <v>0.59767749288635363</v>
      </c>
      <c r="V24" s="99" t="str">
        <f t="shared" si="4"/>
        <v>C</v>
      </c>
      <c r="W24" s="217" t="str">
        <f t="shared" si="15"/>
        <v>C</v>
      </c>
      <c r="X24" s="229">
        <f t="shared" si="16"/>
        <v>4.2</v>
      </c>
      <c r="Y24" s="211">
        <f t="shared" si="17"/>
        <v>2</v>
      </c>
      <c r="Z24" s="211">
        <f t="shared" si="18"/>
        <v>2</v>
      </c>
      <c r="AA24" s="211">
        <f t="shared" si="19"/>
        <v>2</v>
      </c>
      <c r="AB24" s="211">
        <f t="shared" si="20"/>
        <v>2</v>
      </c>
      <c r="AC24" s="230">
        <f t="shared" si="21"/>
        <v>2.44</v>
      </c>
    </row>
    <row r="25" spans="1:29" x14ac:dyDescent="0.25">
      <c r="A25" s="173">
        <v>8</v>
      </c>
      <c r="B25" s="14">
        <v>20490</v>
      </c>
      <c r="C25" s="48" t="s">
        <v>15</v>
      </c>
      <c r="D25" s="94">
        <f>'2019-2020 исходные'!F25</f>
        <v>0.63541652690018913</v>
      </c>
      <c r="E25" s="81">
        <f t="shared" si="31"/>
        <v>0.55919980590827079</v>
      </c>
      <c r="F25" s="55" t="str">
        <f t="shared" si="0"/>
        <v>B</v>
      </c>
      <c r="G25" s="79">
        <f>'2019-2020 исходные'!I25</f>
        <v>20736.16801781737</v>
      </c>
      <c r="H25" s="81">
        <f t="shared" si="32"/>
        <v>0.18049215764516635</v>
      </c>
      <c r="I25" s="81">
        <f t="shared" si="33"/>
        <v>0.20073581600320098</v>
      </c>
      <c r="J25" s="88" t="str">
        <f t="shared" si="1"/>
        <v>C</v>
      </c>
      <c r="K25" s="85">
        <f>'2019-2020 исходные'!L25</f>
        <v>54093.933407572389</v>
      </c>
      <c r="L25" s="31">
        <f t="shared" si="34"/>
        <v>0.20337116746128622</v>
      </c>
      <c r="M25" s="81">
        <f t="shared" si="35"/>
        <v>0.24190684069224472</v>
      </c>
      <c r="N25" s="99" t="str">
        <f t="shared" si="2"/>
        <v>C</v>
      </c>
      <c r="O25" s="65">
        <f>'2019-2020 исходные'!P25</f>
        <v>2915.9977060133629</v>
      </c>
      <c r="P25" s="81">
        <f t="shared" si="36"/>
        <v>8.5863719425078075E-2</v>
      </c>
      <c r="Q25" s="81">
        <f t="shared" si="37"/>
        <v>0.11211354174176574</v>
      </c>
      <c r="R25" s="68" t="str">
        <f t="shared" si="3"/>
        <v>C</v>
      </c>
      <c r="S25" s="101">
        <f>'2019-2020 исходные'!S25</f>
        <v>678597.5</v>
      </c>
      <c r="T25" s="109">
        <f t="shared" si="38"/>
        <v>0.68587586955061208</v>
      </c>
      <c r="U25" s="109">
        <f t="shared" si="39"/>
        <v>0.59767749288635363</v>
      </c>
      <c r="V25" s="99" t="str">
        <f t="shared" si="4"/>
        <v>B</v>
      </c>
      <c r="W25" s="217" t="str">
        <f t="shared" si="15"/>
        <v>C</v>
      </c>
      <c r="X25" s="229">
        <f t="shared" si="16"/>
        <v>2.5</v>
      </c>
      <c r="Y25" s="211">
        <f t="shared" si="17"/>
        <v>2</v>
      </c>
      <c r="Z25" s="211">
        <f t="shared" si="18"/>
        <v>2</v>
      </c>
      <c r="AA25" s="211">
        <f t="shared" si="19"/>
        <v>2</v>
      </c>
      <c r="AB25" s="211">
        <f t="shared" si="20"/>
        <v>2.5</v>
      </c>
      <c r="AC25" s="230">
        <f t="shared" si="21"/>
        <v>2.2000000000000002</v>
      </c>
    </row>
    <row r="26" spans="1:29" x14ac:dyDescent="0.25">
      <c r="A26" s="173">
        <v>9</v>
      </c>
      <c r="B26" s="14">
        <v>20550</v>
      </c>
      <c r="C26" s="48" t="s">
        <v>102</v>
      </c>
      <c r="D26" s="94">
        <f>'2019-2020 исходные'!F26</f>
        <v>0.22625603273165865</v>
      </c>
      <c r="E26" s="81">
        <f t="shared" si="31"/>
        <v>0.55919980590827079</v>
      </c>
      <c r="F26" s="55" t="str">
        <f t="shared" si="0"/>
        <v>D</v>
      </c>
      <c r="G26" s="79">
        <f>'2019-2020 исходные'!I26</f>
        <v>16986.086036308621</v>
      </c>
      <c r="H26" s="81">
        <f t="shared" si="32"/>
        <v>0.14785062100217675</v>
      </c>
      <c r="I26" s="81">
        <f t="shared" si="33"/>
        <v>0.20073581600320098</v>
      </c>
      <c r="J26" s="88" t="str">
        <f t="shared" si="1"/>
        <v>C</v>
      </c>
      <c r="K26" s="85">
        <f>'2019-2020 исходные'!L26</f>
        <v>110253.85485627837</v>
      </c>
      <c r="L26" s="31">
        <f t="shared" si="34"/>
        <v>0.41450960887399074</v>
      </c>
      <c r="M26" s="81">
        <f t="shared" si="35"/>
        <v>0.24190684069224472</v>
      </c>
      <c r="N26" s="99" t="str">
        <f t="shared" si="2"/>
        <v>B</v>
      </c>
      <c r="O26" s="65">
        <f>'2019-2020 исходные'!P26</f>
        <v>9364.4365204236001</v>
      </c>
      <c r="P26" s="81">
        <f t="shared" si="36"/>
        <v>0.2757427923573002</v>
      </c>
      <c r="Q26" s="81">
        <f t="shared" si="37"/>
        <v>0.11211354174176574</v>
      </c>
      <c r="R26" s="68" t="str">
        <f t="shared" si="3"/>
        <v>B</v>
      </c>
      <c r="S26" s="101">
        <f>'2019-2020 исходные'!S26</f>
        <v>601830.62121212122</v>
      </c>
      <c r="T26" s="109">
        <f t="shared" si="38"/>
        <v>0.60828561945195603</v>
      </c>
      <c r="U26" s="109">
        <f t="shared" si="39"/>
        <v>0.59767749288635363</v>
      </c>
      <c r="V26" s="99" t="str">
        <f t="shared" si="4"/>
        <v>B</v>
      </c>
      <c r="W26" s="217" t="str">
        <f t="shared" si="15"/>
        <v>C</v>
      </c>
      <c r="X26" s="229">
        <f t="shared" si="16"/>
        <v>1</v>
      </c>
      <c r="Y26" s="211">
        <f t="shared" si="17"/>
        <v>2</v>
      </c>
      <c r="Z26" s="211">
        <f t="shared" si="18"/>
        <v>2.5</v>
      </c>
      <c r="AA26" s="211">
        <f t="shared" si="19"/>
        <v>2.5</v>
      </c>
      <c r="AB26" s="211">
        <f t="shared" si="20"/>
        <v>2.5</v>
      </c>
      <c r="AC26" s="230">
        <f t="shared" si="21"/>
        <v>2.1</v>
      </c>
    </row>
    <row r="27" spans="1:29" x14ac:dyDescent="0.25">
      <c r="A27" s="173">
        <v>10</v>
      </c>
      <c r="B27" s="14">
        <v>20630</v>
      </c>
      <c r="C27" s="48" t="s">
        <v>16</v>
      </c>
      <c r="D27" s="94">
        <f>'2019-2020 исходные'!F27</f>
        <v>0.81890721293637292</v>
      </c>
      <c r="E27" s="81">
        <f t="shared" si="31"/>
        <v>0.55919980590827079</v>
      </c>
      <c r="F27" s="55" t="str">
        <f t="shared" si="0"/>
        <v>A</v>
      </c>
      <c r="G27" s="79">
        <f>'2019-2020 исходные'!I27</f>
        <v>23666.210911458333</v>
      </c>
      <c r="H27" s="81">
        <f t="shared" si="32"/>
        <v>0.20599589408343857</v>
      </c>
      <c r="I27" s="81">
        <f t="shared" si="33"/>
        <v>0.20073581600320098</v>
      </c>
      <c r="J27" s="88" t="str">
        <f t="shared" si="1"/>
        <v>B</v>
      </c>
      <c r="K27" s="85">
        <f>'2019-2020 исходные'!L27</f>
        <v>64327.513619791665</v>
      </c>
      <c r="L27" s="31">
        <f t="shared" si="34"/>
        <v>0.2418452628720742</v>
      </c>
      <c r="M27" s="81">
        <f t="shared" si="35"/>
        <v>0.24190684069224472</v>
      </c>
      <c r="N27" s="99" t="str">
        <f t="shared" si="2"/>
        <v>C</v>
      </c>
      <c r="O27" s="65">
        <f>'2019-2020 исходные'!P27</f>
        <v>3228.5158854166671</v>
      </c>
      <c r="P27" s="81">
        <f t="shared" si="36"/>
        <v>9.5066049459901006E-2</v>
      </c>
      <c r="Q27" s="81">
        <f t="shared" si="37"/>
        <v>0.11211354174176574</v>
      </c>
      <c r="R27" s="68" t="str">
        <f t="shared" si="3"/>
        <v>C</v>
      </c>
      <c r="S27" s="101">
        <f>'2019-2020 исходные'!S27</f>
        <v>408174.18421052629</v>
      </c>
      <c r="T27" s="109">
        <f t="shared" si="38"/>
        <v>0.41255209976975521</v>
      </c>
      <c r="U27" s="109">
        <f t="shared" si="39"/>
        <v>0.59767749288635363</v>
      </c>
      <c r="V27" s="99" t="str">
        <f t="shared" si="4"/>
        <v>C</v>
      </c>
      <c r="W27" s="217" t="str">
        <f t="shared" si="15"/>
        <v>B</v>
      </c>
      <c r="X27" s="229">
        <f t="shared" si="16"/>
        <v>4.2</v>
      </c>
      <c r="Y27" s="211">
        <f t="shared" si="17"/>
        <v>2.5</v>
      </c>
      <c r="Z27" s="211">
        <f t="shared" si="18"/>
        <v>2</v>
      </c>
      <c r="AA27" s="211">
        <f t="shared" si="19"/>
        <v>2</v>
      </c>
      <c r="AB27" s="211">
        <f t="shared" si="20"/>
        <v>2</v>
      </c>
      <c r="AC27" s="230">
        <f t="shared" si="21"/>
        <v>2.54</v>
      </c>
    </row>
    <row r="28" spans="1:29" x14ac:dyDescent="0.25">
      <c r="A28" s="30">
        <v>11</v>
      </c>
      <c r="B28" s="14">
        <v>20810</v>
      </c>
      <c r="C28" s="48" t="s">
        <v>17</v>
      </c>
      <c r="D28" s="94">
        <f>'2019-2020 исходные'!F28</f>
        <v>0.8298319035956675</v>
      </c>
      <c r="E28" s="81">
        <f t="shared" si="31"/>
        <v>0.55919980590827079</v>
      </c>
      <c r="F28" s="55" t="str">
        <f t="shared" si="0"/>
        <v>A</v>
      </c>
      <c r="G28" s="79">
        <f>'2019-2020 исходные'!I28</f>
        <v>22522.090766629088</v>
      </c>
      <c r="H28" s="81">
        <f t="shared" si="32"/>
        <v>0.19603722122893175</v>
      </c>
      <c r="I28" s="81">
        <f t="shared" si="33"/>
        <v>0.20073581600320098</v>
      </c>
      <c r="J28" s="88" t="str">
        <f t="shared" si="1"/>
        <v>C</v>
      </c>
      <c r="K28" s="85">
        <f>'2019-2020 исходные'!L28</f>
        <v>78445.14908680947</v>
      </c>
      <c r="L28" s="31">
        <f t="shared" si="34"/>
        <v>0.29492182480532703</v>
      </c>
      <c r="M28" s="81">
        <f t="shared" si="35"/>
        <v>0.24190684069224472</v>
      </c>
      <c r="N28" s="99" t="str">
        <f t="shared" si="2"/>
        <v>B</v>
      </c>
      <c r="O28" s="65">
        <f>'2019-2020 исходные'!P28</f>
        <v>5954.1982074408115</v>
      </c>
      <c r="P28" s="81">
        <f t="shared" si="36"/>
        <v>0.17532579097394457</v>
      </c>
      <c r="Q28" s="81">
        <f t="shared" si="37"/>
        <v>0.11211354174176574</v>
      </c>
      <c r="R28" s="68" t="str">
        <f t="shared" si="3"/>
        <v>B</v>
      </c>
      <c r="S28" s="101">
        <f>'2019-2020 исходные'!S28</f>
        <v>577059.98605633795</v>
      </c>
      <c r="T28" s="109">
        <f t="shared" si="38"/>
        <v>0.58324930421826615</v>
      </c>
      <c r="U28" s="109">
        <f t="shared" si="39"/>
        <v>0.59767749288635363</v>
      </c>
      <c r="V28" s="99" t="str">
        <f t="shared" si="4"/>
        <v>C</v>
      </c>
      <c r="W28" s="217" t="str">
        <f t="shared" si="15"/>
        <v>B</v>
      </c>
      <c r="X28" s="229">
        <f t="shared" si="16"/>
        <v>4.2</v>
      </c>
      <c r="Y28" s="211">
        <f t="shared" si="17"/>
        <v>2</v>
      </c>
      <c r="Z28" s="211">
        <f t="shared" si="18"/>
        <v>2.5</v>
      </c>
      <c r="AA28" s="211">
        <f t="shared" si="19"/>
        <v>2.5</v>
      </c>
      <c r="AB28" s="211">
        <f t="shared" si="20"/>
        <v>2</v>
      </c>
      <c r="AC28" s="230">
        <f t="shared" si="21"/>
        <v>2.6399999999999997</v>
      </c>
    </row>
    <row r="29" spans="1:29" x14ac:dyDescent="0.25">
      <c r="A29" s="30">
        <v>12</v>
      </c>
      <c r="B29" s="14">
        <v>20900</v>
      </c>
      <c r="C29" s="48" t="s">
        <v>8</v>
      </c>
      <c r="D29" s="94">
        <f>'2019-2020 исходные'!F29</f>
        <v>0.93632030501074881</v>
      </c>
      <c r="E29" s="81">
        <f t="shared" si="31"/>
        <v>0.55919980590827079</v>
      </c>
      <c r="F29" s="55" t="str">
        <f t="shared" si="0"/>
        <v>A</v>
      </c>
      <c r="G29" s="79">
        <f>'2019-2020 исходные'!I29</f>
        <v>14013.356473616474</v>
      </c>
      <c r="H29" s="81">
        <f t="shared" si="32"/>
        <v>0.12197533042752245</v>
      </c>
      <c r="I29" s="81">
        <f t="shared" si="33"/>
        <v>0.20073581600320098</v>
      </c>
      <c r="J29" s="88" t="str">
        <f t="shared" si="1"/>
        <v>C</v>
      </c>
      <c r="K29" s="85">
        <f>'2019-2020 исходные'!L29</f>
        <v>45406.719086229081</v>
      </c>
      <c r="L29" s="31">
        <f t="shared" si="34"/>
        <v>0.17071077826003289</v>
      </c>
      <c r="M29" s="81">
        <f t="shared" si="35"/>
        <v>0.24190684069224472</v>
      </c>
      <c r="N29" s="99" t="str">
        <f t="shared" si="2"/>
        <v>C</v>
      </c>
      <c r="O29" s="65">
        <f>'2019-2020 исходные'!P29</f>
        <v>2654.2532432432431</v>
      </c>
      <c r="P29" s="81">
        <f t="shared" si="36"/>
        <v>7.8156459208098203E-2</v>
      </c>
      <c r="Q29" s="81">
        <f t="shared" si="37"/>
        <v>0.11211354174176574</v>
      </c>
      <c r="R29" s="68" t="str">
        <f t="shared" si="3"/>
        <v>C</v>
      </c>
      <c r="S29" s="101">
        <f>'2019-2020 исходные'!S29</f>
        <v>564912.61568627448</v>
      </c>
      <c r="T29" s="109">
        <f t="shared" si="38"/>
        <v>0.5709716459372961</v>
      </c>
      <c r="U29" s="109">
        <f t="shared" si="39"/>
        <v>0.59767749288635363</v>
      </c>
      <c r="V29" s="99" t="str">
        <f t="shared" si="4"/>
        <v>C</v>
      </c>
      <c r="W29" s="217" t="str">
        <f t="shared" si="15"/>
        <v>C</v>
      </c>
      <c r="X29" s="229">
        <f t="shared" si="16"/>
        <v>4.2</v>
      </c>
      <c r="Y29" s="211">
        <f t="shared" si="17"/>
        <v>2</v>
      </c>
      <c r="Z29" s="211">
        <f t="shared" si="18"/>
        <v>2</v>
      </c>
      <c r="AA29" s="211">
        <f t="shared" si="19"/>
        <v>2</v>
      </c>
      <c r="AB29" s="211">
        <f t="shared" si="20"/>
        <v>2</v>
      </c>
      <c r="AC29" s="230">
        <f t="shared" si="21"/>
        <v>2.44</v>
      </c>
    </row>
    <row r="30" spans="1:29" ht="15.75" thickBot="1" x14ac:dyDescent="0.3">
      <c r="A30" s="30">
        <v>13</v>
      </c>
      <c r="B30" s="18">
        <v>21350</v>
      </c>
      <c r="C30" s="50" t="s">
        <v>18</v>
      </c>
      <c r="D30" s="95">
        <f>'2019-2020 исходные'!F30</f>
        <v>0.84492640322748713</v>
      </c>
      <c r="E30" s="82">
        <f t="shared" si="31"/>
        <v>0.55919980590827079</v>
      </c>
      <c r="F30" s="60" t="str">
        <f t="shared" si="0"/>
        <v>A</v>
      </c>
      <c r="G30" s="80">
        <f>'2019-2020 исходные'!I30</f>
        <v>18205.042528571426</v>
      </c>
      <c r="H30" s="82">
        <f t="shared" si="32"/>
        <v>0.15846068584998535</v>
      </c>
      <c r="I30" s="82">
        <f t="shared" si="33"/>
        <v>0.20073581600320098</v>
      </c>
      <c r="J30" s="89" t="str">
        <f t="shared" si="1"/>
        <v>C</v>
      </c>
      <c r="K30" s="98">
        <f>'2019-2020 исходные'!L30</f>
        <v>66495.651814285724</v>
      </c>
      <c r="L30" s="25">
        <f t="shared" si="34"/>
        <v>0.24999657981383566</v>
      </c>
      <c r="M30" s="82">
        <f t="shared" si="35"/>
        <v>0.24190684069224472</v>
      </c>
      <c r="N30" s="74" t="str">
        <f t="shared" si="2"/>
        <v>B</v>
      </c>
      <c r="O30" s="66">
        <f>'2019-2020 исходные'!P30</f>
        <v>3227.6547142857139</v>
      </c>
      <c r="P30" s="82">
        <f t="shared" si="36"/>
        <v>9.5040691635986177E-2</v>
      </c>
      <c r="Q30" s="82">
        <f t="shared" si="37"/>
        <v>0.11211354174176574</v>
      </c>
      <c r="R30" s="69" t="str">
        <f t="shared" si="3"/>
        <v>C</v>
      </c>
      <c r="S30" s="102">
        <f>'2019-2020 исходные'!S30</f>
        <v>624272.02439024393</v>
      </c>
      <c r="T30" s="112">
        <f t="shared" si="38"/>
        <v>0.63096772028305359</v>
      </c>
      <c r="U30" s="112">
        <f t="shared" si="39"/>
        <v>0.59767749288635363</v>
      </c>
      <c r="V30" s="74" t="str">
        <f t="shared" si="4"/>
        <v>B</v>
      </c>
      <c r="W30" s="215" t="str">
        <f t="shared" si="15"/>
        <v>B</v>
      </c>
      <c r="X30" s="225">
        <f t="shared" si="16"/>
        <v>4.2</v>
      </c>
      <c r="Y30" s="213">
        <f t="shared" si="17"/>
        <v>2</v>
      </c>
      <c r="Z30" s="213">
        <f t="shared" si="18"/>
        <v>2.5</v>
      </c>
      <c r="AA30" s="213">
        <f t="shared" si="19"/>
        <v>2</v>
      </c>
      <c r="AB30" s="213">
        <f t="shared" si="20"/>
        <v>2.5</v>
      </c>
      <c r="AC30" s="226">
        <f t="shared" si="21"/>
        <v>2.6399999999999997</v>
      </c>
    </row>
    <row r="31" spans="1:29" ht="15.75" thickBot="1" x14ac:dyDescent="0.3">
      <c r="A31" s="26"/>
      <c r="B31" s="147"/>
      <c r="C31" s="148" t="s">
        <v>190</v>
      </c>
      <c r="D31" s="146">
        <f>AVERAGE(D32:D49)</f>
        <v>0.51535979647379593</v>
      </c>
      <c r="E31" s="35"/>
      <c r="F31" s="305" t="str">
        <f t="shared" si="0"/>
        <v>C</v>
      </c>
      <c r="G31" s="83">
        <f>AVERAGE(G32:G49)</f>
        <v>18441.444935194435</v>
      </c>
      <c r="H31" s="276">
        <f>AVERAGE(H32:H49)</f>
        <v>0.16051838428333298</v>
      </c>
      <c r="I31" s="276"/>
      <c r="J31" s="72" t="str">
        <f t="shared" si="1"/>
        <v>C</v>
      </c>
      <c r="K31" s="83">
        <f>AVERAGE(K32:K49)</f>
        <v>59390.431110307254</v>
      </c>
      <c r="L31" s="277">
        <f>AVERAGE(L32:L49)</f>
        <v>0.22328384256933115</v>
      </c>
      <c r="M31" s="276"/>
      <c r="N31" s="72" t="str">
        <f t="shared" si="2"/>
        <v>C</v>
      </c>
      <c r="O31" s="71">
        <f>AVERAGE(O32:O49)</f>
        <v>3265.6461594246707</v>
      </c>
      <c r="P31" s="276">
        <f>AVERAGE(P32:P49)</f>
        <v>9.6159377970765361E-2</v>
      </c>
      <c r="Q31" s="276"/>
      <c r="R31" s="64" t="str">
        <f t="shared" si="3"/>
        <v>C</v>
      </c>
      <c r="S31" s="83">
        <f>AVERAGE(S32:S49)</f>
        <v>605136.49750006676</v>
      </c>
      <c r="T31" s="276">
        <f>AVERAGE(T32:T49)</f>
        <v>0.61162695326709882</v>
      </c>
      <c r="U31" s="111"/>
      <c r="V31" s="72" t="str">
        <f t="shared" si="4"/>
        <v>B</v>
      </c>
      <c r="W31" s="216" t="str">
        <f t="shared" si="15"/>
        <v>C</v>
      </c>
      <c r="X31" s="298">
        <f t="shared" si="16"/>
        <v>2</v>
      </c>
      <c r="Y31" s="299">
        <f t="shared" si="17"/>
        <v>2</v>
      </c>
      <c r="Z31" s="299">
        <f t="shared" si="18"/>
        <v>2</v>
      </c>
      <c r="AA31" s="299">
        <f t="shared" si="19"/>
        <v>2</v>
      </c>
      <c r="AB31" s="299">
        <f t="shared" si="20"/>
        <v>2.5</v>
      </c>
      <c r="AC31" s="300">
        <f t="shared" si="21"/>
        <v>2.1</v>
      </c>
    </row>
    <row r="32" spans="1:29" x14ac:dyDescent="0.25">
      <c r="A32" s="173">
        <v>1</v>
      </c>
      <c r="B32" s="14">
        <v>30070</v>
      </c>
      <c r="C32" s="48" t="s">
        <v>105</v>
      </c>
      <c r="D32" s="94">
        <f>'2019-2020 исходные'!F32</f>
        <v>0.37292108066278495</v>
      </c>
      <c r="E32" s="81">
        <f t="shared" ref="E32:E49" si="40">$D$127</f>
        <v>0.55919980590827079</v>
      </c>
      <c r="F32" s="55" t="str">
        <f t="shared" si="0"/>
        <v>C</v>
      </c>
      <c r="G32" s="79">
        <f>'2019-2020 исходные'!I32</f>
        <v>33184.779647954325</v>
      </c>
      <c r="H32" s="81">
        <f t="shared" ref="H32:H49" si="41">G32/$G$128</f>
        <v>0.2888476055215301</v>
      </c>
      <c r="I32" s="81">
        <f t="shared" ref="I32:I49" si="42">$H$127</f>
        <v>0.20073581600320098</v>
      </c>
      <c r="J32" s="88" t="str">
        <f t="shared" si="1"/>
        <v>B</v>
      </c>
      <c r="K32" s="85">
        <f>'2019-2020 исходные'!L32</f>
        <v>54936.325004757375</v>
      </c>
      <c r="L32" s="31">
        <f t="shared" ref="L32:L49" si="43">K32/$K$128</f>
        <v>0.20653821692112651</v>
      </c>
      <c r="M32" s="81">
        <f t="shared" ref="M32:M49" si="44">$L$127</f>
        <v>0.24190684069224472</v>
      </c>
      <c r="N32" s="99" t="str">
        <f t="shared" si="2"/>
        <v>C</v>
      </c>
      <c r="O32" s="65">
        <f>'2019-2020 исходные'!P32</f>
        <v>2768.1760418648905</v>
      </c>
      <c r="P32" s="81">
        <f t="shared" ref="P32:P49" si="45">O32/$O$128</f>
        <v>8.1511000673201814E-2</v>
      </c>
      <c r="Q32" s="81">
        <f t="shared" ref="Q32:Q49" si="46">$P$127</f>
        <v>0.11211354174176574</v>
      </c>
      <c r="R32" s="68" t="str">
        <f t="shared" si="3"/>
        <v>C</v>
      </c>
      <c r="S32" s="101">
        <f>'2019-2020 исходные'!S32</f>
        <v>468299.48</v>
      </c>
      <c r="T32" s="109">
        <f t="shared" ref="T32:T49" si="47">S32/$S$128</f>
        <v>0.47332227580428676</v>
      </c>
      <c r="U32" s="109">
        <f t="shared" ref="U32:U49" si="48">$T$127</f>
        <v>0.59767749288635363</v>
      </c>
      <c r="V32" s="99" t="str">
        <f t="shared" si="4"/>
        <v>C</v>
      </c>
      <c r="W32" s="217" t="str">
        <f t="shared" si="15"/>
        <v>C</v>
      </c>
      <c r="X32" s="227">
        <f t="shared" si="16"/>
        <v>2</v>
      </c>
      <c r="Y32" s="212">
        <f t="shared" si="17"/>
        <v>2.5</v>
      </c>
      <c r="Z32" s="212">
        <f t="shared" si="18"/>
        <v>2</v>
      </c>
      <c r="AA32" s="212">
        <f t="shared" si="19"/>
        <v>2</v>
      </c>
      <c r="AB32" s="212">
        <f t="shared" si="20"/>
        <v>2</v>
      </c>
      <c r="AC32" s="228">
        <f t="shared" si="21"/>
        <v>2.1</v>
      </c>
    </row>
    <row r="33" spans="1:29" s="41" customFormat="1" x14ac:dyDescent="0.25">
      <c r="A33" s="173">
        <v>2</v>
      </c>
      <c r="B33" s="14">
        <v>30480</v>
      </c>
      <c r="C33" s="48" t="s">
        <v>134</v>
      </c>
      <c r="D33" s="94">
        <f>'2019-2020 исходные'!F33</f>
        <v>0.65862748779305313</v>
      </c>
      <c r="E33" s="81">
        <f t="shared" si="40"/>
        <v>0.55919980590827079</v>
      </c>
      <c r="F33" s="55" t="str">
        <f t="shared" si="0"/>
        <v>B</v>
      </c>
      <c r="G33" s="79">
        <f>'2019-2020 исходные'!I33</f>
        <v>23000.982847948511</v>
      </c>
      <c r="H33" s="81">
        <f t="shared" si="41"/>
        <v>0.20020560301298451</v>
      </c>
      <c r="I33" s="81">
        <f t="shared" si="42"/>
        <v>0.20073581600320098</v>
      </c>
      <c r="J33" s="88" t="str">
        <f t="shared" si="1"/>
        <v>B</v>
      </c>
      <c r="K33" s="85">
        <f>'2019-2020 исходные'!L33</f>
        <v>56405.232847948515</v>
      </c>
      <c r="L33" s="31">
        <f t="shared" si="43"/>
        <v>0.21206071240526897</v>
      </c>
      <c r="M33" s="81">
        <f t="shared" si="44"/>
        <v>0.24190684069224472</v>
      </c>
      <c r="N33" s="99" t="str">
        <f t="shared" si="2"/>
        <v>C</v>
      </c>
      <c r="O33" s="65">
        <f>'2019-2020 исходные'!P33</f>
        <v>3251.919742558327</v>
      </c>
      <c r="P33" s="81">
        <f t="shared" si="45"/>
        <v>9.5755193425594826E-2</v>
      </c>
      <c r="Q33" s="81">
        <f t="shared" si="46"/>
        <v>0.11211354174176574</v>
      </c>
      <c r="R33" s="68" t="str">
        <f t="shared" si="3"/>
        <v>C</v>
      </c>
      <c r="S33" s="101">
        <f>'2019-2020 исходные'!S33</f>
        <v>423372.89</v>
      </c>
      <c r="T33" s="109">
        <f t="shared" si="47"/>
        <v>0.42791382089221619</v>
      </c>
      <c r="U33" s="109">
        <f t="shared" si="48"/>
        <v>0.59767749288635363</v>
      </c>
      <c r="V33" s="99" t="str">
        <f t="shared" si="4"/>
        <v>C</v>
      </c>
      <c r="W33" s="219" t="str">
        <f t="shared" si="15"/>
        <v>C</v>
      </c>
      <c r="X33" s="229">
        <f t="shared" si="16"/>
        <v>2.5</v>
      </c>
      <c r="Y33" s="211">
        <f t="shared" si="17"/>
        <v>2.5</v>
      </c>
      <c r="Z33" s="211">
        <f t="shared" si="18"/>
        <v>2</v>
      </c>
      <c r="AA33" s="211">
        <f t="shared" si="19"/>
        <v>2</v>
      </c>
      <c r="AB33" s="211">
        <f t="shared" si="20"/>
        <v>2</v>
      </c>
      <c r="AC33" s="230">
        <f t="shared" si="21"/>
        <v>2.2000000000000002</v>
      </c>
    </row>
    <row r="34" spans="1:29" s="41" customFormat="1" x14ac:dyDescent="0.25">
      <c r="A34" s="173">
        <v>3</v>
      </c>
      <c r="B34" s="14">
        <v>30460</v>
      </c>
      <c r="C34" s="48" t="s">
        <v>106</v>
      </c>
      <c r="D34" s="94">
        <f>'2019-2020 исходные'!F34</f>
        <v>0.712279764988897</v>
      </c>
      <c r="E34" s="81">
        <f t="shared" si="40"/>
        <v>0.55919980590827079</v>
      </c>
      <c r="F34" s="55" t="str">
        <f t="shared" si="0"/>
        <v>B</v>
      </c>
      <c r="G34" s="79">
        <f>'2019-2020 исходные'!I34</f>
        <v>17128.838019559902</v>
      </c>
      <c r="H34" s="81">
        <f t="shared" si="41"/>
        <v>0.14909316559590358</v>
      </c>
      <c r="I34" s="81">
        <f t="shared" si="42"/>
        <v>0.20073581600320098</v>
      </c>
      <c r="J34" s="88" t="str">
        <f t="shared" si="1"/>
        <v>C</v>
      </c>
      <c r="K34" s="85">
        <f>'2019-2020 исходные'!L34</f>
        <v>56308.006715566415</v>
      </c>
      <c r="L34" s="31">
        <f t="shared" si="43"/>
        <v>0.21169518172918902</v>
      </c>
      <c r="M34" s="81">
        <f t="shared" si="44"/>
        <v>0.24190684069224472</v>
      </c>
      <c r="N34" s="99" t="str">
        <f t="shared" si="2"/>
        <v>C</v>
      </c>
      <c r="O34" s="65">
        <f>'2019-2020 исходные'!P34</f>
        <v>2872.0121597392013</v>
      </c>
      <c r="P34" s="81">
        <f t="shared" si="45"/>
        <v>8.4568532327963783E-2</v>
      </c>
      <c r="Q34" s="81">
        <f t="shared" si="46"/>
        <v>0.11211354174176574</v>
      </c>
      <c r="R34" s="68" t="str">
        <f t="shared" si="3"/>
        <v>C</v>
      </c>
      <c r="S34" s="101">
        <f>'2019-2020 исходные'!S34</f>
        <v>487201.8313253012</v>
      </c>
      <c r="T34" s="109">
        <f t="shared" si="47"/>
        <v>0.49242736630608219</v>
      </c>
      <c r="U34" s="109">
        <f t="shared" si="48"/>
        <v>0.59767749288635363</v>
      </c>
      <c r="V34" s="99" t="str">
        <f t="shared" si="4"/>
        <v>C</v>
      </c>
      <c r="W34" s="217" t="str">
        <f t="shared" si="15"/>
        <v>C</v>
      </c>
      <c r="X34" s="229">
        <f t="shared" si="16"/>
        <v>2.5</v>
      </c>
      <c r="Y34" s="211">
        <f t="shared" si="17"/>
        <v>2</v>
      </c>
      <c r="Z34" s="211">
        <f t="shared" si="18"/>
        <v>2</v>
      </c>
      <c r="AA34" s="211">
        <f t="shared" si="19"/>
        <v>2</v>
      </c>
      <c r="AB34" s="211">
        <f t="shared" si="20"/>
        <v>2</v>
      </c>
      <c r="AC34" s="230">
        <f t="shared" si="21"/>
        <v>2.1</v>
      </c>
    </row>
    <row r="35" spans="1:29" s="41" customFormat="1" x14ac:dyDescent="0.25">
      <c r="A35" s="173">
        <v>4</v>
      </c>
      <c r="B35" s="20">
        <v>30030</v>
      </c>
      <c r="C35" s="51" t="s">
        <v>104</v>
      </c>
      <c r="D35" s="93">
        <f>'2019-2020 исходные'!F35</f>
        <v>0.45616352937885485</v>
      </c>
      <c r="E35" s="97">
        <f t="shared" si="40"/>
        <v>0.55919980590827079</v>
      </c>
      <c r="F35" s="56" t="str">
        <f t="shared" si="0"/>
        <v>C</v>
      </c>
      <c r="G35" s="78">
        <f>'2019-2020 исходные'!I35</f>
        <v>16087.747660695468</v>
      </c>
      <c r="H35" s="97">
        <f t="shared" si="41"/>
        <v>0.14003128661163014</v>
      </c>
      <c r="I35" s="97">
        <f t="shared" si="42"/>
        <v>0.20073581600320098</v>
      </c>
      <c r="J35" s="87" t="str">
        <f t="shared" si="1"/>
        <v>C</v>
      </c>
      <c r="K35" s="84">
        <f>'2019-2020 исходные'!L35</f>
        <v>53057.992086406746</v>
      </c>
      <c r="L35" s="28">
        <f t="shared" si="43"/>
        <v>0.1994764498351993</v>
      </c>
      <c r="M35" s="97">
        <f t="shared" si="44"/>
        <v>0.24190684069224472</v>
      </c>
      <c r="N35" s="73" t="str">
        <f t="shared" si="2"/>
        <v>C</v>
      </c>
      <c r="O35" s="67">
        <f>'2019-2020 исходные'!P35</f>
        <v>2812.5237091675449</v>
      </c>
      <c r="P35" s="97">
        <f t="shared" si="45"/>
        <v>8.2816850693103836E-2</v>
      </c>
      <c r="Q35" s="97">
        <f t="shared" si="46"/>
        <v>0.11211354174176574</v>
      </c>
      <c r="R35" s="70" t="str">
        <f t="shared" si="3"/>
        <v>C</v>
      </c>
      <c r="S35" s="100">
        <f>'2019-2020 исходные'!S35</f>
        <v>573616.16945205478</v>
      </c>
      <c r="T35" s="110">
        <f t="shared" si="47"/>
        <v>0.57976855059327415</v>
      </c>
      <c r="U35" s="110">
        <f t="shared" si="48"/>
        <v>0.59767749288635363</v>
      </c>
      <c r="V35" s="73" t="str">
        <f t="shared" si="4"/>
        <v>C</v>
      </c>
      <c r="W35" s="219" t="str">
        <f t="shared" si="15"/>
        <v>C</v>
      </c>
      <c r="X35" s="229">
        <f t="shared" si="16"/>
        <v>2</v>
      </c>
      <c r="Y35" s="211">
        <f t="shared" si="17"/>
        <v>2</v>
      </c>
      <c r="Z35" s="211">
        <f t="shared" si="18"/>
        <v>2</v>
      </c>
      <c r="AA35" s="211">
        <f t="shared" si="19"/>
        <v>2</v>
      </c>
      <c r="AB35" s="211">
        <f t="shared" si="20"/>
        <v>2</v>
      </c>
      <c r="AC35" s="230">
        <f t="shared" si="21"/>
        <v>2</v>
      </c>
    </row>
    <row r="36" spans="1:29" s="41" customFormat="1" x14ac:dyDescent="0.25">
      <c r="A36" s="173">
        <v>5</v>
      </c>
      <c r="B36" s="14">
        <v>31000</v>
      </c>
      <c r="C36" s="48" t="s">
        <v>107</v>
      </c>
      <c r="D36" s="94">
        <f>'2019-2020 исходные'!F36</f>
        <v>0.54497840097464534</v>
      </c>
      <c r="E36" s="81">
        <f t="shared" si="40"/>
        <v>0.55919980590827079</v>
      </c>
      <c r="F36" s="55" t="str">
        <f t="shared" si="0"/>
        <v>C</v>
      </c>
      <c r="G36" s="79">
        <f>'2019-2020 исходные'!I36</f>
        <v>13608.974530805688</v>
      </c>
      <c r="H36" s="81">
        <f t="shared" si="41"/>
        <v>0.11845550124269193</v>
      </c>
      <c r="I36" s="81">
        <f t="shared" si="42"/>
        <v>0.20073581600320098</v>
      </c>
      <c r="J36" s="88" t="str">
        <f t="shared" si="1"/>
        <v>C</v>
      </c>
      <c r="K36" s="85">
        <f>'2019-2020 исходные'!L36</f>
        <v>55453.086473933647</v>
      </c>
      <c r="L36" s="31">
        <f t="shared" si="43"/>
        <v>0.20848102966675458</v>
      </c>
      <c r="M36" s="81">
        <f t="shared" si="44"/>
        <v>0.24190684069224472</v>
      </c>
      <c r="N36" s="99" t="str">
        <f t="shared" si="2"/>
        <v>C</v>
      </c>
      <c r="O36" s="65">
        <f>'2019-2020 исходные'!P36</f>
        <v>2885.9789952606634</v>
      </c>
      <c r="P36" s="81">
        <f t="shared" si="45"/>
        <v>8.4979796179097122E-2</v>
      </c>
      <c r="Q36" s="81">
        <f t="shared" si="46"/>
        <v>0.11211354174176574</v>
      </c>
      <c r="R36" s="68" t="str">
        <f t="shared" si="3"/>
        <v>C</v>
      </c>
      <c r="S36" s="101">
        <f>'2019-2020 исходные'!S36</f>
        <v>519076.47826086957</v>
      </c>
      <c r="T36" s="109">
        <f t="shared" si="47"/>
        <v>0.52464388815231899</v>
      </c>
      <c r="U36" s="109">
        <f t="shared" si="48"/>
        <v>0.59767749288635363</v>
      </c>
      <c r="V36" s="99" t="str">
        <f t="shared" si="4"/>
        <v>C</v>
      </c>
      <c r="W36" s="217" t="str">
        <f t="shared" si="15"/>
        <v>C</v>
      </c>
      <c r="X36" s="229">
        <f t="shared" si="16"/>
        <v>2</v>
      </c>
      <c r="Y36" s="211">
        <f t="shared" si="17"/>
        <v>2</v>
      </c>
      <c r="Z36" s="211">
        <f t="shared" si="18"/>
        <v>2</v>
      </c>
      <c r="AA36" s="211">
        <f t="shared" si="19"/>
        <v>2</v>
      </c>
      <c r="AB36" s="211">
        <f t="shared" si="20"/>
        <v>2</v>
      </c>
      <c r="AC36" s="230">
        <f t="shared" si="21"/>
        <v>2</v>
      </c>
    </row>
    <row r="37" spans="1:29" x14ac:dyDescent="0.25">
      <c r="A37" s="173">
        <v>6</v>
      </c>
      <c r="B37" s="14">
        <v>30130</v>
      </c>
      <c r="C37" s="48" t="s">
        <v>1</v>
      </c>
      <c r="D37" s="94">
        <f>'2019-2020 исходные'!F37</f>
        <v>0.51428032168434124</v>
      </c>
      <c r="E37" s="81">
        <f t="shared" si="40"/>
        <v>0.55919980590827079</v>
      </c>
      <c r="F37" s="55" t="str">
        <f t="shared" ref="F37:F67" si="49">IF(D37&gt;=$D$131,"A",IF(D37&gt;=$D$127,"B",IF(D37&gt;=$D$132,"C","D")))</f>
        <v>C</v>
      </c>
      <c r="G37" s="79">
        <f>'2019-2020 исходные'!I37</f>
        <v>29782.092719486081</v>
      </c>
      <c r="H37" s="81">
        <f t="shared" si="41"/>
        <v>0.25922987166720718</v>
      </c>
      <c r="I37" s="81">
        <f t="shared" si="42"/>
        <v>0.20073581600320098</v>
      </c>
      <c r="J37" s="88" t="str">
        <f t="shared" ref="J37:J67" si="50">IF(G37&gt;=$G$131,"A",IF(G37&gt;=$G$127,"B",IF(G37&gt;=$G$132,"C","D")))</f>
        <v>B</v>
      </c>
      <c r="K37" s="85">
        <f>'2019-2020 исходные'!L37</f>
        <v>87614.769379014979</v>
      </c>
      <c r="L37" s="31">
        <f t="shared" si="43"/>
        <v>0.32939586406499538</v>
      </c>
      <c r="M37" s="81">
        <f t="shared" si="44"/>
        <v>0.24190684069224472</v>
      </c>
      <c r="N37" s="99" t="str">
        <f t="shared" ref="N37:N67" si="51">IF(K37&gt;=$K$131,"A",IF(K37&gt;=$K$127,"B",IF(K37&gt;=$K$132,"C","D")))</f>
        <v>B</v>
      </c>
      <c r="O37" s="65">
        <f>'2019-2020 исходные'!P37</f>
        <v>5047.2722912205572</v>
      </c>
      <c r="P37" s="81">
        <f t="shared" si="45"/>
        <v>0.14862068340507362</v>
      </c>
      <c r="Q37" s="81">
        <f t="shared" si="46"/>
        <v>0.11211354174176574</v>
      </c>
      <c r="R37" s="68" t="str">
        <f t="shared" ref="R37:R67" si="52">IF(O37&gt;=$O$131,"A",IF(O37&gt;=$O$127,"B",IF(O37&gt;=$O$132,"C","D")))</f>
        <v>B</v>
      </c>
      <c r="S37" s="101">
        <f>'2019-2020 исходные'!S37</f>
        <v>541090.13953488367</v>
      </c>
      <c r="T37" s="109">
        <f t="shared" si="47"/>
        <v>0.54689365928809108</v>
      </c>
      <c r="U37" s="109">
        <f t="shared" si="48"/>
        <v>0.59767749288635363</v>
      </c>
      <c r="V37" s="99" t="str">
        <f t="shared" ref="V37:V67" si="53">IF(S37&gt;=$S$131,"A",IF(S37&gt;=$S$127,"B",IF(S37&gt;=$S$132,"C","D")))</f>
        <v>C</v>
      </c>
      <c r="W37" s="217" t="str">
        <f t="shared" si="15"/>
        <v>C</v>
      </c>
      <c r="X37" s="229">
        <f t="shared" si="16"/>
        <v>2</v>
      </c>
      <c r="Y37" s="211">
        <f t="shared" si="17"/>
        <v>2.5</v>
      </c>
      <c r="Z37" s="211">
        <f t="shared" si="18"/>
        <v>2.5</v>
      </c>
      <c r="AA37" s="211">
        <f t="shared" si="19"/>
        <v>2.5</v>
      </c>
      <c r="AB37" s="211">
        <f t="shared" si="20"/>
        <v>2</v>
      </c>
      <c r="AC37" s="230">
        <f t="shared" si="21"/>
        <v>2.2999999999999998</v>
      </c>
    </row>
    <row r="38" spans="1:29" x14ac:dyDescent="0.25">
      <c r="A38" s="173">
        <v>7</v>
      </c>
      <c r="B38" s="14">
        <v>30160</v>
      </c>
      <c r="C38" s="48" t="s">
        <v>2</v>
      </c>
      <c r="D38" s="94">
        <f>'2019-2020 исходные'!F38</f>
        <v>0.28826065976334642</v>
      </c>
      <c r="E38" s="81">
        <f t="shared" si="40"/>
        <v>0.55919980590827079</v>
      </c>
      <c r="F38" s="55" t="str">
        <f t="shared" si="49"/>
        <v>D</v>
      </c>
      <c r="G38" s="79">
        <f>'2019-2020 исходные'!I38</f>
        <v>13675.071688596492</v>
      </c>
      <c r="H38" s="81">
        <f t="shared" si="41"/>
        <v>0.11903082541124731</v>
      </c>
      <c r="I38" s="81">
        <f t="shared" si="42"/>
        <v>0.20073581600320098</v>
      </c>
      <c r="J38" s="88" t="str">
        <f t="shared" si="50"/>
        <v>C</v>
      </c>
      <c r="K38" s="85">
        <f>'2019-2020 исходные'!L38</f>
        <v>49629.370482456143</v>
      </c>
      <c r="L38" s="31">
        <f t="shared" si="43"/>
        <v>0.18658622842858197</v>
      </c>
      <c r="M38" s="81">
        <f t="shared" si="44"/>
        <v>0.24190684069224472</v>
      </c>
      <c r="N38" s="99" t="str">
        <f t="shared" si="51"/>
        <v>C</v>
      </c>
      <c r="O38" s="65">
        <f>'2019-2020 исходные'!P38</f>
        <v>2774.4084649122806</v>
      </c>
      <c r="P38" s="81">
        <f t="shared" si="45"/>
        <v>8.1694519001345875E-2</v>
      </c>
      <c r="Q38" s="81">
        <f t="shared" si="46"/>
        <v>0.11211354174176574</v>
      </c>
      <c r="R38" s="68" t="str">
        <f t="shared" si="52"/>
        <v>C</v>
      </c>
      <c r="S38" s="101">
        <f>'2019-2020 исходные'!S38</f>
        <v>746544.82469387748</v>
      </c>
      <c r="T38" s="109">
        <f t="shared" si="47"/>
        <v>0.75455197049123013</v>
      </c>
      <c r="U38" s="109">
        <f t="shared" si="48"/>
        <v>0.59767749288635363</v>
      </c>
      <c r="V38" s="99" t="str">
        <f t="shared" si="53"/>
        <v>B</v>
      </c>
      <c r="W38" s="217" t="str">
        <f t="shared" si="15"/>
        <v>C</v>
      </c>
      <c r="X38" s="229">
        <f t="shared" si="16"/>
        <v>1</v>
      </c>
      <c r="Y38" s="211">
        <f t="shared" si="17"/>
        <v>2</v>
      </c>
      <c r="Z38" s="211">
        <f t="shared" si="18"/>
        <v>2</v>
      </c>
      <c r="AA38" s="211">
        <f t="shared" si="19"/>
        <v>2</v>
      </c>
      <c r="AB38" s="211">
        <f t="shared" si="20"/>
        <v>2.5</v>
      </c>
      <c r="AC38" s="230">
        <f t="shared" si="21"/>
        <v>1.9</v>
      </c>
    </row>
    <row r="39" spans="1:29" x14ac:dyDescent="0.25">
      <c r="A39" s="173">
        <v>8</v>
      </c>
      <c r="B39" s="14">
        <v>30310</v>
      </c>
      <c r="C39" s="48" t="s">
        <v>20</v>
      </c>
      <c r="D39" s="94">
        <f>'2019-2020 исходные'!F39</f>
        <v>0.57147688206166236</v>
      </c>
      <c r="E39" s="81">
        <f t="shared" si="40"/>
        <v>0.55919980590827079</v>
      </c>
      <c r="F39" s="55" t="str">
        <f t="shared" si="49"/>
        <v>B</v>
      </c>
      <c r="G39" s="79">
        <f>'2019-2020 исходные'!I39</f>
        <v>13913.297032590051</v>
      </c>
      <c r="H39" s="81">
        <f t="shared" si="41"/>
        <v>0.1211043910915704</v>
      </c>
      <c r="I39" s="81">
        <f t="shared" si="42"/>
        <v>0.20073581600320098</v>
      </c>
      <c r="J39" s="88" t="str">
        <f t="shared" si="50"/>
        <v>C</v>
      </c>
      <c r="K39" s="85">
        <f>'2019-2020 исходные'!L39</f>
        <v>62954.394236706699</v>
      </c>
      <c r="L39" s="31">
        <f t="shared" si="43"/>
        <v>0.23668289300154416</v>
      </c>
      <c r="M39" s="81">
        <f t="shared" si="44"/>
        <v>0.24190684069224472</v>
      </c>
      <c r="N39" s="99" t="str">
        <f t="shared" si="51"/>
        <v>C</v>
      </c>
      <c r="O39" s="65">
        <f>'2019-2020 исходные'!P39</f>
        <v>2920.5463464837048</v>
      </c>
      <c r="P39" s="81">
        <f t="shared" si="45"/>
        <v>8.5997657523968069E-2</v>
      </c>
      <c r="Q39" s="81">
        <f t="shared" si="46"/>
        <v>0.11211354174176574</v>
      </c>
      <c r="R39" s="68" t="str">
        <f t="shared" si="52"/>
        <v>C</v>
      </c>
      <c r="S39" s="101">
        <f>'2019-2020 исходные'!S39</f>
        <v>664778.23424999998</v>
      </c>
      <c r="T39" s="109">
        <f t="shared" si="47"/>
        <v>0.67190838379825923</v>
      </c>
      <c r="U39" s="109">
        <f t="shared" si="48"/>
        <v>0.59767749288635363</v>
      </c>
      <c r="V39" s="99" t="str">
        <f t="shared" si="53"/>
        <v>B</v>
      </c>
      <c r="W39" s="217" t="str">
        <f t="shared" si="15"/>
        <v>C</v>
      </c>
      <c r="X39" s="229">
        <f t="shared" si="16"/>
        <v>2.5</v>
      </c>
      <c r="Y39" s="211">
        <f t="shared" si="17"/>
        <v>2</v>
      </c>
      <c r="Z39" s="211">
        <f t="shared" si="18"/>
        <v>2</v>
      </c>
      <c r="AA39" s="211">
        <f t="shared" si="19"/>
        <v>2</v>
      </c>
      <c r="AB39" s="211">
        <f t="shared" si="20"/>
        <v>2.5</v>
      </c>
      <c r="AC39" s="230">
        <f t="shared" si="21"/>
        <v>2.2000000000000002</v>
      </c>
    </row>
    <row r="40" spans="1:29" x14ac:dyDescent="0.25">
      <c r="A40" s="173">
        <v>9</v>
      </c>
      <c r="B40" s="14">
        <v>30440</v>
      </c>
      <c r="C40" s="48" t="s">
        <v>21</v>
      </c>
      <c r="D40" s="94">
        <f>'2019-2020 исходные'!F40</f>
        <v>0.63812885920002616</v>
      </c>
      <c r="E40" s="81">
        <f t="shared" si="40"/>
        <v>0.55919980590827079</v>
      </c>
      <c r="F40" s="55" t="str">
        <f t="shared" si="49"/>
        <v>B</v>
      </c>
      <c r="G40" s="79">
        <f>'2019-2020 исходные'!I40</f>
        <v>12332.715036674817</v>
      </c>
      <c r="H40" s="81">
        <f t="shared" si="41"/>
        <v>0.10734665848963944</v>
      </c>
      <c r="I40" s="81">
        <f t="shared" si="42"/>
        <v>0.20073581600320098</v>
      </c>
      <c r="J40" s="88" t="str">
        <f t="shared" si="50"/>
        <v>C</v>
      </c>
      <c r="K40" s="85">
        <f>'2019-2020 исходные'!L40</f>
        <v>53759.334400977998</v>
      </c>
      <c r="L40" s="31">
        <f t="shared" si="43"/>
        <v>0.20211321141490704</v>
      </c>
      <c r="M40" s="81">
        <f t="shared" si="44"/>
        <v>0.24190684069224472</v>
      </c>
      <c r="N40" s="99" t="str">
        <f t="shared" si="51"/>
        <v>C</v>
      </c>
      <c r="O40" s="65">
        <f>'2019-2020 исходные'!P40</f>
        <v>3016.278667481663</v>
      </c>
      <c r="P40" s="81">
        <f t="shared" si="45"/>
        <v>8.8816566857514212E-2</v>
      </c>
      <c r="Q40" s="81">
        <f t="shared" si="46"/>
        <v>0.11211354174176574</v>
      </c>
      <c r="R40" s="68" t="str">
        <f t="shared" si="52"/>
        <v>C</v>
      </c>
      <c r="S40" s="101">
        <f>'2019-2020 исходные'!S40</f>
        <v>666243.64377358486</v>
      </c>
      <c r="T40" s="109">
        <f t="shared" si="47"/>
        <v>0.67338951072731001</v>
      </c>
      <c r="U40" s="109">
        <f t="shared" si="48"/>
        <v>0.59767749288635363</v>
      </c>
      <c r="V40" s="99" t="str">
        <f t="shared" si="53"/>
        <v>B</v>
      </c>
      <c r="W40" s="217" t="str">
        <f t="shared" si="15"/>
        <v>C</v>
      </c>
      <c r="X40" s="229">
        <f t="shared" si="16"/>
        <v>2.5</v>
      </c>
      <c r="Y40" s="211">
        <f t="shared" si="17"/>
        <v>2</v>
      </c>
      <c r="Z40" s="211">
        <f t="shared" si="18"/>
        <v>2</v>
      </c>
      <c r="AA40" s="211">
        <f t="shared" si="19"/>
        <v>2</v>
      </c>
      <c r="AB40" s="211">
        <f t="shared" si="20"/>
        <v>2.5</v>
      </c>
      <c r="AC40" s="230">
        <f t="shared" si="21"/>
        <v>2.2000000000000002</v>
      </c>
    </row>
    <row r="41" spans="1:29" x14ac:dyDescent="0.25">
      <c r="A41" s="173">
        <v>10</v>
      </c>
      <c r="B41" s="14">
        <v>30470</v>
      </c>
      <c r="C41" s="48" t="s">
        <v>22</v>
      </c>
      <c r="D41" s="94">
        <f>'2019-2020 исходные'!F41</f>
        <v>0.35918551966243611</v>
      </c>
      <c r="E41" s="81">
        <f t="shared" si="40"/>
        <v>0.55919980590827079</v>
      </c>
      <c r="F41" s="55" t="str">
        <f t="shared" si="49"/>
        <v>C</v>
      </c>
      <c r="G41" s="79">
        <f>'2019-2020 исходные'!I41</f>
        <v>19214.604109375003</v>
      </c>
      <c r="H41" s="81">
        <f t="shared" si="41"/>
        <v>0.1672481314300141</v>
      </c>
      <c r="I41" s="81">
        <f t="shared" si="42"/>
        <v>0.20073581600320098</v>
      </c>
      <c r="J41" s="88" t="str">
        <f t="shared" si="50"/>
        <v>C</v>
      </c>
      <c r="K41" s="85">
        <f>'2019-2020 исходные'!L41</f>
        <v>54221.327734375001</v>
      </c>
      <c r="L41" s="31">
        <f t="shared" si="43"/>
        <v>0.20385011826663041</v>
      </c>
      <c r="M41" s="81">
        <f t="shared" si="44"/>
        <v>0.24190684069224472</v>
      </c>
      <c r="N41" s="99" t="str">
        <f t="shared" si="51"/>
        <v>C</v>
      </c>
      <c r="O41" s="65">
        <f>'2019-2020 исходные'!P41</f>
        <v>2666.8881249999999</v>
      </c>
      <c r="P41" s="81">
        <f t="shared" si="45"/>
        <v>7.8528502690812199E-2</v>
      </c>
      <c r="Q41" s="81">
        <f t="shared" si="46"/>
        <v>0.11211354174176574</v>
      </c>
      <c r="R41" s="68" t="str">
        <f t="shared" si="52"/>
        <v>C</v>
      </c>
      <c r="S41" s="101">
        <f>'2019-2020 исходные'!S41</f>
        <v>673863.2041860465</v>
      </c>
      <c r="T41" s="109">
        <f t="shared" si="47"/>
        <v>0.68109079554414265</v>
      </c>
      <c r="U41" s="109">
        <f t="shared" si="48"/>
        <v>0.59767749288635363</v>
      </c>
      <c r="V41" s="99" t="str">
        <f t="shared" si="53"/>
        <v>B</v>
      </c>
      <c r="W41" s="217" t="str">
        <f t="shared" si="15"/>
        <v>C</v>
      </c>
      <c r="X41" s="229">
        <f t="shared" si="16"/>
        <v>2</v>
      </c>
      <c r="Y41" s="211">
        <f t="shared" si="17"/>
        <v>2</v>
      </c>
      <c r="Z41" s="211">
        <f t="shared" si="18"/>
        <v>2</v>
      </c>
      <c r="AA41" s="211">
        <f t="shared" si="19"/>
        <v>2</v>
      </c>
      <c r="AB41" s="211">
        <f t="shared" si="20"/>
        <v>2.5</v>
      </c>
      <c r="AC41" s="230">
        <f t="shared" si="21"/>
        <v>2.1</v>
      </c>
    </row>
    <row r="42" spans="1:29" x14ac:dyDescent="0.25">
      <c r="A42" s="30">
        <v>11</v>
      </c>
      <c r="B42" s="14">
        <v>30500</v>
      </c>
      <c r="C42" s="48" t="s">
        <v>23</v>
      </c>
      <c r="D42" s="94">
        <f>'2019-2020 исходные'!F42</f>
        <v>0.41108483342794117</v>
      </c>
      <c r="E42" s="81">
        <f t="shared" si="40"/>
        <v>0.55919980590827079</v>
      </c>
      <c r="F42" s="55" t="str">
        <f t="shared" si="49"/>
        <v>C</v>
      </c>
      <c r="G42" s="79">
        <f>'2019-2020 исходные'!I42</f>
        <v>25883.395253807106</v>
      </c>
      <c r="H42" s="81">
        <f t="shared" si="41"/>
        <v>0.22529475323155865</v>
      </c>
      <c r="I42" s="81">
        <f t="shared" si="42"/>
        <v>0.20073581600320098</v>
      </c>
      <c r="J42" s="88" t="str">
        <f t="shared" si="50"/>
        <v>B</v>
      </c>
      <c r="K42" s="85">
        <f>'2019-2020 исходные'!L42</f>
        <v>59502.789390862941</v>
      </c>
      <c r="L42" s="31">
        <f t="shared" si="43"/>
        <v>0.22370626396210339</v>
      </c>
      <c r="M42" s="81">
        <f t="shared" si="44"/>
        <v>0.24190684069224472</v>
      </c>
      <c r="N42" s="99" t="str">
        <f t="shared" si="51"/>
        <v>C</v>
      </c>
      <c r="O42" s="65">
        <f>'2019-2020 исходные'!P42</f>
        <v>2425.4132741116755</v>
      </c>
      <c r="P42" s="81">
        <f t="shared" si="45"/>
        <v>7.1418096258691138E-2</v>
      </c>
      <c r="Q42" s="81">
        <f t="shared" si="46"/>
        <v>0.11211354174176574</v>
      </c>
      <c r="R42" s="68" t="str">
        <f t="shared" si="52"/>
        <v>C</v>
      </c>
      <c r="S42" s="101">
        <f>'2019-2020 исходные'!S42</f>
        <v>630641.51233333338</v>
      </c>
      <c r="T42" s="109">
        <f t="shared" si="47"/>
        <v>0.63740552484549107</v>
      </c>
      <c r="U42" s="109">
        <f t="shared" si="48"/>
        <v>0.59767749288635363</v>
      </c>
      <c r="V42" s="99" t="str">
        <f t="shared" si="53"/>
        <v>B</v>
      </c>
      <c r="W42" s="220" t="str">
        <f t="shared" si="15"/>
        <v>C</v>
      </c>
      <c r="X42" s="229">
        <f t="shared" si="16"/>
        <v>2</v>
      </c>
      <c r="Y42" s="211">
        <f t="shared" si="17"/>
        <v>2.5</v>
      </c>
      <c r="Z42" s="211">
        <f t="shared" si="18"/>
        <v>2</v>
      </c>
      <c r="AA42" s="211">
        <f t="shared" si="19"/>
        <v>2</v>
      </c>
      <c r="AB42" s="211">
        <f t="shared" si="20"/>
        <v>2.5</v>
      </c>
      <c r="AC42" s="230">
        <f t="shared" si="21"/>
        <v>2.2000000000000002</v>
      </c>
    </row>
    <row r="43" spans="1:29" x14ac:dyDescent="0.25">
      <c r="A43" s="30">
        <v>12</v>
      </c>
      <c r="B43" s="14">
        <v>30530</v>
      </c>
      <c r="C43" s="48" t="s">
        <v>25</v>
      </c>
      <c r="D43" s="94">
        <f>'2019-2020 исходные'!F43</f>
        <v>0.55698619335208177</v>
      </c>
      <c r="E43" s="81">
        <f t="shared" si="40"/>
        <v>0.55919980590827079</v>
      </c>
      <c r="F43" s="55" t="str">
        <f t="shared" si="49"/>
        <v>C</v>
      </c>
      <c r="G43" s="79">
        <f>'2019-2020 исходные'!I43</f>
        <v>5968.2583096686949</v>
      </c>
      <c r="H43" s="81">
        <f t="shared" si="41"/>
        <v>5.1949030253333264E-2</v>
      </c>
      <c r="I43" s="81">
        <f t="shared" si="42"/>
        <v>0.20073581600320098</v>
      </c>
      <c r="J43" s="88" t="str">
        <f t="shared" si="50"/>
        <v>D</v>
      </c>
      <c r="K43" s="85">
        <f>'2019-2020 исходные'!L43</f>
        <v>48899.801291413118</v>
      </c>
      <c r="L43" s="31">
        <f t="shared" si="43"/>
        <v>0.18384334528476837</v>
      </c>
      <c r="M43" s="81">
        <f t="shared" si="44"/>
        <v>0.24190684069224472</v>
      </c>
      <c r="N43" s="99" t="str">
        <f t="shared" si="51"/>
        <v>C</v>
      </c>
      <c r="O43" s="65">
        <f>'2019-2020 исходные'!P43</f>
        <v>2868.8244759972958</v>
      </c>
      <c r="P43" s="81">
        <f t="shared" si="45"/>
        <v>8.4474668611313253E-2</v>
      </c>
      <c r="Q43" s="81">
        <f t="shared" si="46"/>
        <v>0.11211354174176574</v>
      </c>
      <c r="R43" s="68" t="str">
        <f t="shared" si="52"/>
        <v>C</v>
      </c>
      <c r="S43" s="101">
        <f>'2019-2020 исходные'!S43</f>
        <v>645948.70913043479</v>
      </c>
      <c r="T43" s="109">
        <f t="shared" si="47"/>
        <v>0.65287690060740333</v>
      </c>
      <c r="U43" s="109">
        <f t="shared" si="48"/>
        <v>0.59767749288635363</v>
      </c>
      <c r="V43" s="99" t="str">
        <f t="shared" si="53"/>
        <v>B</v>
      </c>
      <c r="W43" s="219" t="str">
        <f t="shared" si="15"/>
        <v>C</v>
      </c>
      <c r="X43" s="229">
        <f t="shared" si="16"/>
        <v>2</v>
      </c>
      <c r="Y43" s="211">
        <f t="shared" si="17"/>
        <v>1</v>
      </c>
      <c r="Z43" s="211">
        <f t="shared" si="18"/>
        <v>2</v>
      </c>
      <c r="AA43" s="211">
        <f t="shared" si="19"/>
        <v>2</v>
      </c>
      <c r="AB43" s="211">
        <f t="shared" si="20"/>
        <v>2.5</v>
      </c>
      <c r="AC43" s="230">
        <f t="shared" si="21"/>
        <v>1.9</v>
      </c>
    </row>
    <row r="44" spans="1:29" x14ac:dyDescent="0.25">
      <c r="A44" s="30">
        <v>13</v>
      </c>
      <c r="B44" s="14">
        <v>30640</v>
      </c>
      <c r="C44" s="48" t="s">
        <v>28</v>
      </c>
      <c r="D44" s="140">
        <f>'2019-2020 исходные'!F44</f>
        <v>0.51476978642419269</v>
      </c>
      <c r="E44" s="81">
        <f t="shared" si="40"/>
        <v>0.55919980590827079</v>
      </c>
      <c r="F44" s="55" t="str">
        <f t="shared" si="49"/>
        <v>C</v>
      </c>
      <c r="G44" s="79">
        <f>'2019-2020 исходные'!I44</f>
        <v>15974.494857142858</v>
      </c>
      <c r="H44" s="81">
        <f t="shared" si="41"/>
        <v>0.13904550935254298</v>
      </c>
      <c r="I44" s="81">
        <f t="shared" si="42"/>
        <v>0.20073581600320098</v>
      </c>
      <c r="J44" s="88" t="str">
        <f t="shared" si="50"/>
        <v>C</v>
      </c>
      <c r="K44" s="85">
        <f>'2019-2020 исходные'!L44</f>
        <v>53512.948091428567</v>
      </c>
      <c r="L44" s="31">
        <f t="shared" si="43"/>
        <v>0.20118689919719482</v>
      </c>
      <c r="M44" s="81">
        <f t="shared" si="44"/>
        <v>0.24190684069224472</v>
      </c>
      <c r="N44" s="99" t="str">
        <f t="shared" si="51"/>
        <v>C</v>
      </c>
      <c r="O44" s="65">
        <f>'2019-2020 исходные'!P44</f>
        <v>3222.3317485714288</v>
      </c>
      <c r="P44" s="81">
        <f t="shared" si="45"/>
        <v>9.4883952954862336E-2</v>
      </c>
      <c r="Q44" s="81">
        <f t="shared" si="46"/>
        <v>0.11211354174176574</v>
      </c>
      <c r="R44" s="68" t="str">
        <f t="shared" si="52"/>
        <v>C</v>
      </c>
      <c r="S44" s="101">
        <f>'2019-2020 исходные'!S44</f>
        <v>660405.12793103454</v>
      </c>
      <c r="T44" s="109">
        <f t="shared" si="47"/>
        <v>0.66748837326306321</v>
      </c>
      <c r="U44" s="109">
        <f t="shared" si="48"/>
        <v>0.59767749288635363</v>
      </c>
      <c r="V44" s="99" t="str">
        <f t="shared" si="53"/>
        <v>B</v>
      </c>
      <c r="W44" s="217" t="str">
        <f t="shared" si="15"/>
        <v>C</v>
      </c>
      <c r="X44" s="229">
        <f t="shared" si="16"/>
        <v>2</v>
      </c>
      <c r="Y44" s="211">
        <f t="shared" si="17"/>
        <v>2</v>
      </c>
      <c r="Z44" s="211">
        <f t="shared" si="18"/>
        <v>2</v>
      </c>
      <c r="AA44" s="211">
        <f t="shared" si="19"/>
        <v>2</v>
      </c>
      <c r="AB44" s="211">
        <f t="shared" si="20"/>
        <v>2.5</v>
      </c>
      <c r="AC44" s="230">
        <f t="shared" si="21"/>
        <v>2.1</v>
      </c>
    </row>
    <row r="45" spans="1:29" x14ac:dyDescent="0.25">
      <c r="A45" s="30">
        <v>14</v>
      </c>
      <c r="B45" s="14">
        <v>30650</v>
      </c>
      <c r="C45" s="48" t="s">
        <v>29</v>
      </c>
      <c r="D45" s="94">
        <f>'2019-2020 исходные'!F45</f>
        <v>0.50148271523266685</v>
      </c>
      <c r="E45" s="81">
        <f t="shared" si="40"/>
        <v>0.55919980590827079</v>
      </c>
      <c r="F45" s="55" t="str">
        <f t="shared" si="49"/>
        <v>C</v>
      </c>
      <c r="G45" s="79">
        <f>'2019-2020 исходные'!I45</f>
        <v>20808.855767386092</v>
      </c>
      <c r="H45" s="81">
        <f t="shared" si="41"/>
        <v>0.18112484777107377</v>
      </c>
      <c r="I45" s="81">
        <f t="shared" si="42"/>
        <v>0.20073581600320098</v>
      </c>
      <c r="J45" s="88" t="str">
        <f t="shared" si="50"/>
        <v>C</v>
      </c>
      <c r="K45" s="85">
        <f>'2019-2020 исходные'!L45</f>
        <v>65542.287422062349</v>
      </c>
      <c r="L45" s="31">
        <f t="shared" si="43"/>
        <v>0.24641231782272402</v>
      </c>
      <c r="M45" s="81">
        <f t="shared" si="44"/>
        <v>0.24190684069224472</v>
      </c>
      <c r="N45" s="99" t="str">
        <f t="shared" si="51"/>
        <v>B</v>
      </c>
      <c r="O45" s="65">
        <f>'2019-2020 исходные'!P45</f>
        <v>3090.8295803357314</v>
      </c>
      <c r="P45" s="81">
        <f t="shared" si="45"/>
        <v>9.1011773887679073E-2</v>
      </c>
      <c r="Q45" s="81">
        <f t="shared" si="46"/>
        <v>0.11211354174176574</v>
      </c>
      <c r="R45" s="68" t="str">
        <f t="shared" si="52"/>
        <v>C</v>
      </c>
      <c r="S45" s="101">
        <f>'2019-2020 исходные'!S45</f>
        <v>669692.56857142854</v>
      </c>
      <c r="T45" s="109">
        <f t="shared" si="47"/>
        <v>0.67687542733433514</v>
      </c>
      <c r="U45" s="109">
        <f t="shared" si="48"/>
        <v>0.59767749288635363</v>
      </c>
      <c r="V45" s="99" t="str">
        <f t="shared" si="53"/>
        <v>B</v>
      </c>
      <c r="W45" s="217" t="str">
        <f t="shared" si="15"/>
        <v>C</v>
      </c>
      <c r="X45" s="229">
        <f t="shared" si="16"/>
        <v>2</v>
      </c>
      <c r="Y45" s="211">
        <f t="shared" si="17"/>
        <v>2</v>
      </c>
      <c r="Z45" s="211">
        <f t="shared" si="18"/>
        <v>2.5</v>
      </c>
      <c r="AA45" s="211">
        <f t="shared" si="19"/>
        <v>2</v>
      </c>
      <c r="AB45" s="211">
        <f t="shared" si="20"/>
        <v>2.5</v>
      </c>
      <c r="AC45" s="230">
        <f t="shared" si="21"/>
        <v>2.2000000000000002</v>
      </c>
    </row>
    <row r="46" spans="1:29" x14ac:dyDescent="0.25">
      <c r="A46" s="30">
        <v>15</v>
      </c>
      <c r="B46" s="14">
        <v>30790</v>
      </c>
      <c r="C46" s="48" t="s">
        <v>30</v>
      </c>
      <c r="D46" s="94">
        <f>'2019-2020 исходные'!F46</f>
        <v>0.41798929146817376</v>
      </c>
      <c r="E46" s="81">
        <f t="shared" si="40"/>
        <v>0.55919980590827079</v>
      </c>
      <c r="F46" s="55" t="str">
        <f t="shared" si="49"/>
        <v>C</v>
      </c>
      <c r="G46" s="79">
        <f>'2019-2020 исходные'!I46</f>
        <v>23153.714147812971</v>
      </c>
      <c r="H46" s="81">
        <f t="shared" si="41"/>
        <v>0.20153500976879399</v>
      </c>
      <c r="I46" s="81">
        <f t="shared" si="42"/>
        <v>0.20073581600320098</v>
      </c>
      <c r="J46" s="88" t="str">
        <f t="shared" si="50"/>
        <v>B</v>
      </c>
      <c r="K46" s="85">
        <f>'2019-2020 исходные'!L46</f>
        <v>55704.992639517339</v>
      </c>
      <c r="L46" s="31">
        <f t="shared" si="43"/>
        <v>0.20942809429597009</v>
      </c>
      <c r="M46" s="81">
        <f t="shared" si="44"/>
        <v>0.24190684069224472</v>
      </c>
      <c r="N46" s="99" t="str">
        <f t="shared" si="51"/>
        <v>C</v>
      </c>
      <c r="O46" s="65">
        <f>'2019-2020 исходные'!P46</f>
        <v>2852.8912820512819</v>
      </c>
      <c r="P46" s="81">
        <f t="shared" si="45"/>
        <v>8.40055038751049E-2</v>
      </c>
      <c r="Q46" s="81">
        <f t="shared" si="46"/>
        <v>0.11211354174176574</v>
      </c>
      <c r="R46" s="68" t="str">
        <f t="shared" si="52"/>
        <v>C</v>
      </c>
      <c r="S46" s="101">
        <f>'2019-2020 исходные'!S46</f>
        <v>622728.39299999992</v>
      </c>
      <c r="T46" s="109">
        <f t="shared" si="47"/>
        <v>0.62940753251040604</v>
      </c>
      <c r="U46" s="109">
        <f t="shared" si="48"/>
        <v>0.59767749288635363</v>
      </c>
      <c r="V46" s="99" t="str">
        <f t="shared" si="53"/>
        <v>B</v>
      </c>
      <c r="W46" s="219" t="str">
        <f t="shared" si="15"/>
        <v>C</v>
      </c>
      <c r="X46" s="229">
        <f t="shared" si="16"/>
        <v>2</v>
      </c>
      <c r="Y46" s="211">
        <f t="shared" si="17"/>
        <v>2.5</v>
      </c>
      <c r="Z46" s="211">
        <f t="shared" si="18"/>
        <v>2</v>
      </c>
      <c r="AA46" s="211">
        <f t="shared" si="19"/>
        <v>2</v>
      </c>
      <c r="AB46" s="211">
        <f t="shared" si="20"/>
        <v>2.5</v>
      </c>
      <c r="AC46" s="230">
        <f t="shared" si="21"/>
        <v>2.2000000000000002</v>
      </c>
    </row>
    <row r="47" spans="1:29" x14ac:dyDescent="0.25">
      <c r="A47" s="30">
        <v>16</v>
      </c>
      <c r="B47" s="14">
        <v>30890</v>
      </c>
      <c r="C47" s="48" t="s">
        <v>7</v>
      </c>
      <c r="D47" s="94">
        <f>'2019-2020 исходные'!F47</f>
        <v>0.63474739208664666</v>
      </c>
      <c r="E47" s="81">
        <f t="shared" si="40"/>
        <v>0.55919980590827079</v>
      </c>
      <c r="F47" s="55" t="str">
        <f t="shared" si="49"/>
        <v>B</v>
      </c>
      <c r="G47" s="79">
        <f>'2019-2020 исходные'!I47</f>
        <v>11710.705677321157</v>
      </c>
      <c r="H47" s="81">
        <f t="shared" si="41"/>
        <v>0.10193255250589332</v>
      </c>
      <c r="I47" s="81">
        <f t="shared" si="42"/>
        <v>0.20073581600320098</v>
      </c>
      <c r="J47" s="88" t="str">
        <f t="shared" si="50"/>
        <v>C</v>
      </c>
      <c r="K47" s="85">
        <f>'2019-2020 исходные'!L47</f>
        <v>56217.339467275495</v>
      </c>
      <c r="L47" s="31">
        <f t="shared" si="43"/>
        <v>0.21135430978710826</v>
      </c>
      <c r="M47" s="81">
        <f t="shared" si="44"/>
        <v>0.24190684069224472</v>
      </c>
      <c r="N47" s="99" t="str">
        <f t="shared" si="51"/>
        <v>C</v>
      </c>
      <c r="O47" s="65">
        <f>'2019-2020 исходные'!P47</f>
        <v>2796.9224353120244</v>
      </c>
      <c r="P47" s="81">
        <f t="shared" si="45"/>
        <v>8.2357459590620546E-2</v>
      </c>
      <c r="Q47" s="81">
        <f t="shared" si="46"/>
        <v>0.11211354174176574</v>
      </c>
      <c r="R47" s="68" t="str">
        <f t="shared" si="52"/>
        <v>C</v>
      </c>
      <c r="S47" s="101">
        <f>'2019-2020 исходные'!S47</f>
        <v>670822.76380952378</v>
      </c>
      <c r="T47" s="109">
        <f t="shared" si="47"/>
        <v>0.67801774460147879</v>
      </c>
      <c r="U47" s="109">
        <f t="shared" si="48"/>
        <v>0.59767749288635363</v>
      </c>
      <c r="V47" s="99" t="str">
        <f t="shared" si="53"/>
        <v>B</v>
      </c>
      <c r="W47" s="217" t="str">
        <f t="shared" si="15"/>
        <v>C</v>
      </c>
      <c r="X47" s="229">
        <f t="shared" si="16"/>
        <v>2.5</v>
      </c>
      <c r="Y47" s="211">
        <f t="shared" si="17"/>
        <v>2</v>
      </c>
      <c r="Z47" s="211">
        <f t="shared" si="18"/>
        <v>2</v>
      </c>
      <c r="AA47" s="211">
        <f t="shared" si="19"/>
        <v>2</v>
      </c>
      <c r="AB47" s="211">
        <f t="shared" si="20"/>
        <v>2.5</v>
      </c>
      <c r="AC47" s="230">
        <f t="shared" si="21"/>
        <v>2.2000000000000002</v>
      </c>
    </row>
    <row r="48" spans="1:29" x14ac:dyDescent="0.25">
      <c r="A48" s="30">
        <v>17</v>
      </c>
      <c r="B48" s="14">
        <v>30940</v>
      </c>
      <c r="C48" s="48" t="s">
        <v>12</v>
      </c>
      <c r="D48" s="94">
        <f>'2019-2020 исходные'!F48</f>
        <v>0.44942265763887179</v>
      </c>
      <c r="E48" s="81">
        <f t="shared" si="40"/>
        <v>0.55919980590827079</v>
      </c>
      <c r="F48" s="55" t="str">
        <f t="shared" si="49"/>
        <v>C</v>
      </c>
      <c r="G48" s="79">
        <f>'2019-2020 исходные'!I48</f>
        <v>17015.453616838491</v>
      </c>
      <c r="H48" s="81">
        <f t="shared" si="41"/>
        <v>0.14810624286876753</v>
      </c>
      <c r="I48" s="81">
        <f t="shared" si="42"/>
        <v>0.20073581600320098</v>
      </c>
      <c r="J48" s="88" t="str">
        <f t="shared" si="50"/>
        <v>C</v>
      </c>
      <c r="K48" s="85">
        <f>'2019-2020 исходные'!L48</f>
        <v>49072.239132302406</v>
      </c>
      <c r="L48" s="31">
        <f t="shared" si="43"/>
        <v>0.18449164136543844</v>
      </c>
      <c r="M48" s="81">
        <f t="shared" si="44"/>
        <v>0.24190684069224472</v>
      </c>
      <c r="N48" s="99" t="str">
        <f t="shared" si="51"/>
        <v>C</v>
      </c>
      <c r="O48" s="65">
        <f>'2019-2020 исходные'!P48</f>
        <v>2682.6581443298969</v>
      </c>
      <c r="P48" s="81">
        <f t="shared" si="45"/>
        <v>7.8992862629188684E-2</v>
      </c>
      <c r="Q48" s="81">
        <f t="shared" si="46"/>
        <v>0.11211354174176574</v>
      </c>
      <c r="R48" s="68" t="str">
        <f t="shared" si="52"/>
        <v>C</v>
      </c>
      <c r="S48" s="101">
        <f>'2019-2020 исходные'!S48</f>
        <v>500906.98591549293</v>
      </c>
      <c r="T48" s="109">
        <f t="shared" si="47"/>
        <v>0.50627951698726403</v>
      </c>
      <c r="U48" s="109">
        <f t="shared" si="48"/>
        <v>0.59767749288635363</v>
      </c>
      <c r="V48" s="99" t="str">
        <f t="shared" si="53"/>
        <v>C</v>
      </c>
      <c r="W48" s="217" t="str">
        <f t="shared" si="15"/>
        <v>C</v>
      </c>
      <c r="X48" s="229">
        <f t="shared" si="16"/>
        <v>2</v>
      </c>
      <c r="Y48" s="211">
        <f t="shared" si="17"/>
        <v>2</v>
      </c>
      <c r="Z48" s="211">
        <f t="shared" si="18"/>
        <v>2</v>
      </c>
      <c r="AA48" s="211">
        <f t="shared" si="19"/>
        <v>2</v>
      </c>
      <c r="AB48" s="211">
        <f t="shared" si="20"/>
        <v>2</v>
      </c>
      <c r="AC48" s="230">
        <f t="shared" si="21"/>
        <v>2</v>
      </c>
    </row>
    <row r="49" spans="1:29" ht="15.75" thickBot="1" x14ac:dyDescent="0.3">
      <c r="A49" s="24">
        <v>18</v>
      </c>
      <c r="B49" s="15">
        <v>31480</v>
      </c>
      <c r="C49" s="49" t="s">
        <v>108</v>
      </c>
      <c r="D49" s="95">
        <f>'2019-2020 исходные'!F49</f>
        <v>0.67369096072770296</v>
      </c>
      <c r="E49" s="82">
        <f t="shared" si="40"/>
        <v>0.55919980590827079</v>
      </c>
      <c r="F49" s="60" t="str">
        <f t="shared" si="49"/>
        <v>B</v>
      </c>
      <c r="G49" s="80">
        <f>'2019-2020 исходные'!I49</f>
        <v>19502.027909836066</v>
      </c>
      <c r="H49" s="82">
        <f t="shared" si="41"/>
        <v>0.16974993127361179</v>
      </c>
      <c r="I49" s="82">
        <f t="shared" si="42"/>
        <v>0.20073581600320098</v>
      </c>
      <c r="J49" s="89" t="str">
        <f t="shared" si="50"/>
        <v>C</v>
      </c>
      <c r="K49" s="98">
        <f>'2019-2020 исходные'!L49</f>
        <v>96235.523188524588</v>
      </c>
      <c r="L49" s="25">
        <f t="shared" si="43"/>
        <v>0.36180638879845606</v>
      </c>
      <c r="M49" s="82">
        <f t="shared" si="44"/>
        <v>0.24190684069224472</v>
      </c>
      <c r="N49" s="74" t="str">
        <f t="shared" si="51"/>
        <v>B</v>
      </c>
      <c r="O49" s="66">
        <f>'2019-2020 исходные'!P49</f>
        <v>7825.7553852459023</v>
      </c>
      <c r="P49" s="82">
        <f t="shared" si="45"/>
        <v>0.23043518288864137</v>
      </c>
      <c r="Q49" s="82">
        <f t="shared" si="46"/>
        <v>0.11211354174176574</v>
      </c>
      <c r="R49" s="69" t="str">
        <f t="shared" si="52"/>
        <v>B</v>
      </c>
      <c r="S49" s="102">
        <f>'2019-2020 исходные'!S49</f>
        <v>727223.99883333337</v>
      </c>
      <c r="T49" s="112">
        <f t="shared" si="47"/>
        <v>0.73502391706112369</v>
      </c>
      <c r="U49" s="112">
        <f t="shared" si="48"/>
        <v>0.59767749288635363</v>
      </c>
      <c r="V49" s="74" t="str">
        <f t="shared" si="53"/>
        <v>B</v>
      </c>
      <c r="W49" s="219" t="str">
        <f t="shared" si="15"/>
        <v>C</v>
      </c>
      <c r="X49" s="225">
        <f t="shared" si="16"/>
        <v>2.5</v>
      </c>
      <c r="Y49" s="213">
        <f t="shared" si="17"/>
        <v>2</v>
      </c>
      <c r="Z49" s="213">
        <f t="shared" si="18"/>
        <v>2.5</v>
      </c>
      <c r="AA49" s="213">
        <f t="shared" si="19"/>
        <v>2.5</v>
      </c>
      <c r="AB49" s="213">
        <f t="shared" si="20"/>
        <v>2.5</v>
      </c>
      <c r="AC49" s="226">
        <f t="shared" si="21"/>
        <v>2.4</v>
      </c>
    </row>
    <row r="50" spans="1:29" ht="15.75" thickBot="1" x14ac:dyDescent="0.3">
      <c r="A50" s="11"/>
      <c r="B50" s="147"/>
      <c r="C50" s="149" t="s">
        <v>191</v>
      </c>
      <c r="D50" s="92">
        <f>AVERAGE(D51:D69)</f>
        <v>0.42348565961692869</v>
      </c>
      <c r="E50" s="35"/>
      <c r="F50" s="64" t="str">
        <f t="shared" si="49"/>
        <v>C</v>
      </c>
      <c r="G50" s="83">
        <f>AVERAGE(G51:G69)</f>
        <v>22558.065404083685</v>
      </c>
      <c r="H50" s="276">
        <f>AVERAGE(H51:H69)</f>
        <v>0.19635035236912626</v>
      </c>
      <c r="I50" s="276"/>
      <c r="J50" s="72" t="str">
        <f t="shared" si="50"/>
        <v>C</v>
      </c>
      <c r="K50" s="83">
        <f>AVERAGE(K51:K69)</f>
        <v>76533.210824689784</v>
      </c>
      <c r="L50" s="277">
        <f>AVERAGE(L51:L69)</f>
        <v>0.28773371530788111</v>
      </c>
      <c r="M50" s="276"/>
      <c r="N50" s="72" t="str">
        <f t="shared" si="51"/>
        <v>B</v>
      </c>
      <c r="O50" s="71">
        <f>AVERAGE(O51:O69)</f>
        <v>5836.7880657360483</v>
      </c>
      <c r="P50" s="276">
        <f>AVERAGE(P51:P69)</f>
        <v>0.17186856210020202</v>
      </c>
      <c r="Q50" s="276"/>
      <c r="R50" s="64" t="str">
        <f t="shared" si="52"/>
        <v>B</v>
      </c>
      <c r="S50" s="83">
        <f>AVERAGE(S51:S69)</f>
        <v>646475.27189688594</v>
      </c>
      <c r="T50" s="276">
        <f>AVERAGE(T51:T69)</f>
        <v>0.6534091110787249</v>
      </c>
      <c r="U50" s="111"/>
      <c r="V50" s="72" t="str">
        <f t="shared" si="53"/>
        <v>B</v>
      </c>
      <c r="W50" s="216" t="str">
        <f t="shared" si="15"/>
        <v>C</v>
      </c>
      <c r="X50" s="298">
        <f t="shared" si="16"/>
        <v>2</v>
      </c>
      <c r="Y50" s="299">
        <f t="shared" si="17"/>
        <v>2</v>
      </c>
      <c r="Z50" s="299">
        <f t="shared" si="18"/>
        <v>2.5</v>
      </c>
      <c r="AA50" s="299">
        <f t="shared" si="19"/>
        <v>2.5</v>
      </c>
      <c r="AB50" s="299">
        <f t="shared" si="20"/>
        <v>2.5</v>
      </c>
      <c r="AC50" s="300">
        <f t="shared" si="21"/>
        <v>2.2999999999999998</v>
      </c>
    </row>
    <row r="51" spans="1:29" x14ac:dyDescent="0.25">
      <c r="A51" s="173">
        <v>1</v>
      </c>
      <c r="B51" s="20">
        <v>40010</v>
      </c>
      <c r="C51" s="51" t="s">
        <v>110</v>
      </c>
      <c r="D51" s="93">
        <f>'2019-2020 исходные'!F51</f>
        <v>0.54384323826509084</v>
      </c>
      <c r="E51" s="97">
        <f t="shared" ref="E51:E69" si="54">$D$127</f>
        <v>0.55919980590827079</v>
      </c>
      <c r="F51" s="56" t="str">
        <f t="shared" si="49"/>
        <v>C</v>
      </c>
      <c r="G51" s="78">
        <f>'2019-2020 исходные'!I51</f>
        <v>40050.551017025093</v>
      </c>
      <c r="H51" s="97">
        <f t="shared" ref="H51:H69" si="55">G51/$G$128</f>
        <v>0.34860878643196658</v>
      </c>
      <c r="I51" s="97">
        <f t="shared" ref="I51:I69" si="56">$H$127</f>
        <v>0.20073581600320098</v>
      </c>
      <c r="J51" s="87" t="str">
        <f t="shared" si="50"/>
        <v>B</v>
      </c>
      <c r="K51" s="84">
        <f>'2019-2020 исходные'!L51</f>
        <v>122724.93839157706</v>
      </c>
      <c r="L51" s="28">
        <f t="shared" ref="L51:L69" si="57">K51/$K$128</f>
        <v>0.46139580587082218</v>
      </c>
      <c r="M51" s="97">
        <f t="shared" ref="M51:M69" si="58">$L$127</f>
        <v>0.24190684069224472</v>
      </c>
      <c r="N51" s="73" t="str">
        <f t="shared" si="51"/>
        <v>B</v>
      </c>
      <c r="O51" s="67">
        <f>'2019-2020 исходные'!P51</f>
        <v>14131.126397849463</v>
      </c>
      <c r="P51" s="97">
        <f t="shared" ref="P51:P69" si="59">O51/$O$128</f>
        <v>0.41610151807838913</v>
      </c>
      <c r="Q51" s="97">
        <f t="shared" ref="Q51:Q69" si="60">$P$127</f>
        <v>0.11211354174176574</v>
      </c>
      <c r="R51" s="70" t="str">
        <f t="shared" si="52"/>
        <v>B</v>
      </c>
      <c r="S51" s="100">
        <f>'2019-2020 исходные'!S51</f>
        <v>646457.9739130435</v>
      </c>
      <c r="T51" s="110">
        <f t="shared" ref="T51:T69" si="61">S51/$S$128</f>
        <v>0.65339162756351976</v>
      </c>
      <c r="U51" s="110">
        <f t="shared" ref="U51:U69" si="62">$T$127</f>
        <v>0.59767749288635363</v>
      </c>
      <c r="V51" s="73" t="str">
        <f t="shared" si="53"/>
        <v>B</v>
      </c>
      <c r="W51" s="217" t="str">
        <f t="shared" si="15"/>
        <v>C</v>
      </c>
      <c r="X51" s="227">
        <f t="shared" si="16"/>
        <v>2</v>
      </c>
      <c r="Y51" s="212">
        <f t="shared" si="17"/>
        <v>2.5</v>
      </c>
      <c r="Z51" s="212">
        <f t="shared" si="18"/>
        <v>2.5</v>
      </c>
      <c r="AA51" s="212">
        <f t="shared" si="19"/>
        <v>2.5</v>
      </c>
      <c r="AB51" s="212">
        <f t="shared" si="20"/>
        <v>2.5</v>
      </c>
      <c r="AC51" s="228">
        <f t="shared" si="21"/>
        <v>2.4</v>
      </c>
    </row>
    <row r="52" spans="1:29" s="41" customFormat="1" x14ac:dyDescent="0.25">
      <c r="A52" s="173">
        <v>2</v>
      </c>
      <c r="B52" s="14">
        <v>40030</v>
      </c>
      <c r="C52" s="48" t="s">
        <v>112</v>
      </c>
      <c r="D52" s="94">
        <f>'2019-2020 исходные'!F52</f>
        <v>0.29708017038648865</v>
      </c>
      <c r="E52" s="81">
        <f t="shared" si="54"/>
        <v>0.55919980590827079</v>
      </c>
      <c r="F52" s="55" t="str">
        <f t="shared" si="49"/>
        <v>C</v>
      </c>
      <c r="G52" s="79">
        <f>'2019-2020 исходные'!I52</f>
        <v>16207.552166405025</v>
      </c>
      <c r="H52" s="81">
        <f t="shared" si="55"/>
        <v>0.14107409132427284</v>
      </c>
      <c r="I52" s="81">
        <f t="shared" si="56"/>
        <v>0.20073581600320098</v>
      </c>
      <c r="J52" s="88" t="str">
        <f t="shared" si="50"/>
        <v>C</v>
      </c>
      <c r="K52" s="85">
        <f>'2019-2020 исходные'!L52</f>
        <v>50261.615290423862</v>
      </c>
      <c r="L52" s="31">
        <f t="shared" si="57"/>
        <v>0.18896321151370798</v>
      </c>
      <c r="M52" s="81">
        <f t="shared" si="58"/>
        <v>0.24190684069224472</v>
      </c>
      <c r="N52" s="99" t="str">
        <f t="shared" si="51"/>
        <v>C</v>
      </c>
      <c r="O52" s="65">
        <f>'2019-2020 исходные'!P52</f>
        <v>2679.3024489795916</v>
      </c>
      <c r="P52" s="81">
        <f t="shared" si="59"/>
        <v>7.8894051685873989E-2</v>
      </c>
      <c r="Q52" s="81">
        <f t="shared" si="60"/>
        <v>0.11211354174176574</v>
      </c>
      <c r="R52" s="68" t="str">
        <f t="shared" si="52"/>
        <v>C</v>
      </c>
      <c r="S52" s="101">
        <f>'2019-2020 исходные'!S52</f>
        <v>555384.14408163261</v>
      </c>
      <c r="T52" s="109">
        <f t="shared" si="61"/>
        <v>0.56134097569857277</v>
      </c>
      <c r="U52" s="109">
        <f t="shared" si="62"/>
        <v>0.59767749288635363</v>
      </c>
      <c r="V52" s="99" t="str">
        <f t="shared" si="53"/>
        <v>C</v>
      </c>
      <c r="W52" s="217" t="str">
        <f t="shared" si="15"/>
        <v>C</v>
      </c>
      <c r="X52" s="229">
        <f t="shared" si="16"/>
        <v>2</v>
      </c>
      <c r="Y52" s="211">
        <f t="shared" si="17"/>
        <v>2</v>
      </c>
      <c r="Z52" s="211">
        <f t="shared" si="18"/>
        <v>2</v>
      </c>
      <c r="AA52" s="211">
        <f t="shared" si="19"/>
        <v>2</v>
      </c>
      <c r="AB52" s="211">
        <f t="shared" si="20"/>
        <v>2</v>
      </c>
      <c r="AC52" s="230">
        <f t="shared" si="21"/>
        <v>2</v>
      </c>
    </row>
    <row r="53" spans="1:29" s="41" customFormat="1" x14ac:dyDescent="0.25">
      <c r="A53" s="173">
        <v>3</v>
      </c>
      <c r="B53" s="14">
        <v>40410</v>
      </c>
      <c r="C53" s="48" t="s">
        <v>115</v>
      </c>
      <c r="D53" s="94">
        <f>'2019-2020 исходные'!F53</f>
        <v>0.46842060054478357</v>
      </c>
      <c r="E53" s="81">
        <f t="shared" si="54"/>
        <v>0.55919980590827079</v>
      </c>
      <c r="F53" s="55" t="str">
        <f t="shared" si="49"/>
        <v>C</v>
      </c>
      <c r="G53" s="79">
        <f>'2019-2020 исходные'!I53</f>
        <v>27472.901934619505</v>
      </c>
      <c r="H53" s="81">
        <f t="shared" si="55"/>
        <v>0.23913016824964328</v>
      </c>
      <c r="I53" s="81">
        <f t="shared" si="56"/>
        <v>0.20073581600320098</v>
      </c>
      <c r="J53" s="88" t="str">
        <f t="shared" si="50"/>
        <v>B</v>
      </c>
      <c r="K53" s="85">
        <f>'2019-2020 исходные'!L53</f>
        <v>63836.073204715969</v>
      </c>
      <c r="L53" s="31">
        <f t="shared" si="57"/>
        <v>0.23999764698142401</v>
      </c>
      <c r="M53" s="81">
        <f t="shared" si="58"/>
        <v>0.24190684069224472</v>
      </c>
      <c r="N53" s="99" t="str">
        <f t="shared" si="51"/>
        <v>C</v>
      </c>
      <c r="O53" s="65">
        <f>'2019-2020 исходные'!P53</f>
        <v>3843.0898177920685</v>
      </c>
      <c r="P53" s="81">
        <f t="shared" si="59"/>
        <v>0.11316263560831499</v>
      </c>
      <c r="Q53" s="81">
        <f t="shared" si="60"/>
        <v>0.11211354174176574</v>
      </c>
      <c r="R53" s="68" t="str">
        <f t="shared" si="52"/>
        <v>B</v>
      </c>
      <c r="S53" s="101">
        <f>'2019-2020 исходные'!S53</f>
        <v>505736.63380281691</v>
      </c>
      <c r="T53" s="109">
        <f t="shared" si="61"/>
        <v>0.51116096577589298</v>
      </c>
      <c r="U53" s="109">
        <f t="shared" si="62"/>
        <v>0.59767749288635363</v>
      </c>
      <c r="V53" s="99" t="str">
        <f t="shared" si="53"/>
        <v>C</v>
      </c>
      <c r="W53" s="217" t="str">
        <f t="shared" si="15"/>
        <v>C</v>
      </c>
      <c r="X53" s="229">
        <f t="shared" si="16"/>
        <v>2</v>
      </c>
      <c r="Y53" s="211">
        <f t="shared" si="17"/>
        <v>2.5</v>
      </c>
      <c r="Z53" s="211">
        <f t="shared" si="18"/>
        <v>2</v>
      </c>
      <c r="AA53" s="211">
        <f t="shared" si="19"/>
        <v>2.5</v>
      </c>
      <c r="AB53" s="211">
        <f t="shared" si="20"/>
        <v>2</v>
      </c>
      <c r="AC53" s="230">
        <f t="shared" si="21"/>
        <v>2.2000000000000002</v>
      </c>
    </row>
    <row r="54" spans="1:29" x14ac:dyDescent="0.25">
      <c r="A54" s="173">
        <v>4</v>
      </c>
      <c r="B54" s="14">
        <v>40011</v>
      </c>
      <c r="C54" s="48" t="s">
        <v>111</v>
      </c>
      <c r="D54" s="94">
        <f>'2019-2020 исходные'!F54</f>
        <v>0.66646722299280936</v>
      </c>
      <c r="E54" s="81">
        <f t="shared" si="54"/>
        <v>0.55919980590827079</v>
      </c>
      <c r="F54" s="55" t="str">
        <f t="shared" si="49"/>
        <v>B</v>
      </c>
      <c r="G54" s="79">
        <f>'2019-2020 исходные'!I54</f>
        <v>20312.627960018173</v>
      </c>
      <c r="H54" s="81">
        <f t="shared" si="55"/>
        <v>0.17680557202261304</v>
      </c>
      <c r="I54" s="81">
        <f t="shared" si="56"/>
        <v>0.20073581600320098</v>
      </c>
      <c r="J54" s="88" t="str">
        <f t="shared" si="50"/>
        <v>C</v>
      </c>
      <c r="K54" s="85">
        <f>'2019-2020 исходные'!L54</f>
        <v>56506.771690140842</v>
      </c>
      <c r="L54" s="31">
        <f t="shared" si="57"/>
        <v>0.21244245711449047</v>
      </c>
      <c r="M54" s="81">
        <f t="shared" si="58"/>
        <v>0.24190684069224472</v>
      </c>
      <c r="N54" s="99" t="str">
        <f t="shared" si="51"/>
        <v>C</v>
      </c>
      <c r="O54" s="65">
        <f>'2019-2020 исходные'!P54</f>
        <v>3077.0898000908678</v>
      </c>
      <c r="P54" s="81">
        <f t="shared" si="59"/>
        <v>9.0607195847897254E-2</v>
      </c>
      <c r="Q54" s="81">
        <f t="shared" si="60"/>
        <v>0.11211354174176574</v>
      </c>
      <c r="R54" s="68" t="str">
        <f t="shared" si="52"/>
        <v>C</v>
      </c>
      <c r="S54" s="101">
        <f>'2019-2020 исходные'!S54</f>
        <v>518554.06571428571</v>
      </c>
      <c r="T54" s="109">
        <f t="shared" si="61"/>
        <v>0.52411587241448865</v>
      </c>
      <c r="U54" s="109">
        <f t="shared" si="62"/>
        <v>0.59767749288635363</v>
      </c>
      <c r="V54" s="99" t="str">
        <f t="shared" si="53"/>
        <v>C</v>
      </c>
      <c r="W54" s="217" t="str">
        <f t="shared" si="15"/>
        <v>C</v>
      </c>
      <c r="X54" s="229">
        <f t="shared" si="16"/>
        <v>2.5</v>
      </c>
      <c r="Y54" s="211">
        <f t="shared" si="17"/>
        <v>2</v>
      </c>
      <c r="Z54" s="211">
        <f t="shared" si="18"/>
        <v>2</v>
      </c>
      <c r="AA54" s="211">
        <f t="shared" si="19"/>
        <v>2</v>
      </c>
      <c r="AB54" s="211">
        <f t="shared" si="20"/>
        <v>2</v>
      </c>
      <c r="AC54" s="230">
        <f t="shared" si="21"/>
        <v>2.1</v>
      </c>
    </row>
    <row r="55" spans="1:29" s="41" customFormat="1" x14ac:dyDescent="0.25">
      <c r="A55" s="173">
        <v>5</v>
      </c>
      <c r="B55" s="14">
        <v>40080</v>
      </c>
      <c r="C55" s="48" t="s">
        <v>113</v>
      </c>
      <c r="D55" s="94">
        <f>'2019-2020 исходные'!F55</f>
        <v>0.15859804779873976</v>
      </c>
      <c r="E55" s="81">
        <f t="shared" si="54"/>
        <v>0.55919980590827079</v>
      </c>
      <c r="F55" s="55" t="str">
        <f t="shared" si="49"/>
        <v>D</v>
      </c>
      <c r="G55" s="79">
        <f>'2019-2020 исходные'!I55</f>
        <v>12388.402955271566</v>
      </c>
      <c r="H55" s="81">
        <f t="shared" si="55"/>
        <v>0.10783137835560788</v>
      </c>
      <c r="I55" s="81">
        <f t="shared" si="56"/>
        <v>0.20073581600320098</v>
      </c>
      <c r="J55" s="88" t="str">
        <f t="shared" si="50"/>
        <v>C</v>
      </c>
      <c r="K55" s="85">
        <f>'2019-2020 исходные'!L55</f>
        <v>49713.723362619807</v>
      </c>
      <c r="L55" s="31">
        <f t="shared" si="57"/>
        <v>0.18690336091714316</v>
      </c>
      <c r="M55" s="81">
        <f t="shared" si="58"/>
        <v>0.24190684069224472</v>
      </c>
      <c r="N55" s="99" t="str">
        <f t="shared" si="51"/>
        <v>C</v>
      </c>
      <c r="O55" s="65">
        <f>'2019-2020 исходные'!P55</f>
        <v>3126.2737619808308</v>
      </c>
      <c r="P55" s="81">
        <f t="shared" si="59"/>
        <v>9.2055454155928362E-2</v>
      </c>
      <c r="Q55" s="81">
        <f t="shared" si="60"/>
        <v>0.11211354174176574</v>
      </c>
      <c r="R55" s="68" t="str">
        <f t="shared" si="52"/>
        <v>C</v>
      </c>
      <c r="S55" s="101">
        <f>'2019-2020 исходные'!S55</f>
        <v>730806.6881944444</v>
      </c>
      <c r="T55" s="109">
        <f t="shared" si="61"/>
        <v>0.73864503293744466</v>
      </c>
      <c r="U55" s="109">
        <f t="shared" si="62"/>
        <v>0.59767749288635363</v>
      </c>
      <c r="V55" s="99" t="str">
        <f t="shared" si="53"/>
        <v>B</v>
      </c>
      <c r="W55" s="217" t="str">
        <f t="shared" si="15"/>
        <v>C</v>
      </c>
      <c r="X55" s="229">
        <f t="shared" si="16"/>
        <v>1</v>
      </c>
      <c r="Y55" s="211">
        <f t="shared" si="17"/>
        <v>2</v>
      </c>
      <c r="Z55" s="211">
        <f t="shared" si="18"/>
        <v>2</v>
      </c>
      <c r="AA55" s="211">
        <f t="shared" si="19"/>
        <v>2</v>
      </c>
      <c r="AB55" s="211">
        <f t="shared" si="20"/>
        <v>2.5</v>
      </c>
      <c r="AC55" s="230">
        <f t="shared" si="21"/>
        <v>1.9</v>
      </c>
    </row>
    <row r="56" spans="1:29" s="41" customFormat="1" x14ac:dyDescent="0.25">
      <c r="A56" s="173">
        <v>6</v>
      </c>
      <c r="B56" s="14">
        <v>40100</v>
      </c>
      <c r="C56" s="48" t="s">
        <v>114</v>
      </c>
      <c r="D56" s="94">
        <f>'2019-2020 исходные'!F56</f>
        <v>0.42412069626817395</v>
      </c>
      <c r="E56" s="81">
        <f t="shared" si="54"/>
        <v>0.55919980590827079</v>
      </c>
      <c r="F56" s="55" t="str">
        <f t="shared" si="49"/>
        <v>C</v>
      </c>
      <c r="G56" s="79">
        <f>'2019-2020 исходные'!I56</f>
        <v>13959.512432432432</v>
      </c>
      <c r="H56" s="81">
        <f t="shared" si="55"/>
        <v>0.12150666007525233</v>
      </c>
      <c r="I56" s="81">
        <f t="shared" si="56"/>
        <v>0.20073581600320098</v>
      </c>
      <c r="J56" s="88" t="str">
        <f t="shared" si="50"/>
        <v>C</v>
      </c>
      <c r="K56" s="85">
        <f>'2019-2020 исходные'!L56</f>
        <v>57107.11469469469</v>
      </c>
      <c r="L56" s="31">
        <f t="shared" si="57"/>
        <v>0.21469950240630578</v>
      </c>
      <c r="M56" s="81">
        <f t="shared" si="58"/>
        <v>0.24190684069224472</v>
      </c>
      <c r="N56" s="99" t="str">
        <f t="shared" si="51"/>
        <v>C</v>
      </c>
      <c r="O56" s="65">
        <f>'2019-2020 исходные'!P56</f>
        <v>3165.4905805805811</v>
      </c>
      <c r="P56" s="81">
        <f t="shared" si="59"/>
        <v>9.3210222522874975E-2</v>
      </c>
      <c r="Q56" s="81">
        <f t="shared" si="60"/>
        <v>0.11211354174176574</v>
      </c>
      <c r="R56" s="68" t="str">
        <f t="shared" si="52"/>
        <v>C</v>
      </c>
      <c r="S56" s="101">
        <f>'2019-2020 исходные'!S56</f>
        <v>480509.74506849318</v>
      </c>
      <c r="T56" s="109">
        <f t="shared" si="61"/>
        <v>0.48566350336745379</v>
      </c>
      <c r="U56" s="109">
        <f t="shared" si="62"/>
        <v>0.59767749288635363</v>
      </c>
      <c r="V56" s="99" t="str">
        <f t="shared" si="53"/>
        <v>C</v>
      </c>
      <c r="W56" s="217" t="str">
        <f t="shared" si="15"/>
        <v>C</v>
      </c>
      <c r="X56" s="229">
        <f t="shared" si="16"/>
        <v>2</v>
      </c>
      <c r="Y56" s="211">
        <f t="shared" si="17"/>
        <v>2</v>
      </c>
      <c r="Z56" s="211">
        <f t="shared" si="18"/>
        <v>2</v>
      </c>
      <c r="AA56" s="211">
        <f t="shared" si="19"/>
        <v>2</v>
      </c>
      <c r="AB56" s="211">
        <f t="shared" si="20"/>
        <v>2</v>
      </c>
      <c r="AC56" s="230">
        <f t="shared" si="21"/>
        <v>2</v>
      </c>
    </row>
    <row r="57" spans="1:29" x14ac:dyDescent="0.25">
      <c r="A57" s="173">
        <v>7</v>
      </c>
      <c r="B57" s="14">
        <v>40020</v>
      </c>
      <c r="C57" s="48" t="s">
        <v>135</v>
      </c>
      <c r="D57" s="94">
        <f>'2019-2020 исходные'!F57</f>
        <v>0.732492937735155</v>
      </c>
      <c r="E57" s="81">
        <f t="shared" si="54"/>
        <v>0.55919980590827079</v>
      </c>
      <c r="F57" s="55" t="str">
        <f t="shared" si="49"/>
        <v>B</v>
      </c>
      <c r="G57" s="79">
        <f>'2019-2020 исходные'!I57</f>
        <v>84207.426176470588</v>
      </c>
      <c r="H57" s="81">
        <f t="shared" si="55"/>
        <v>0.73295991946428196</v>
      </c>
      <c r="I57" s="81">
        <f t="shared" si="56"/>
        <v>0.20073581600320098</v>
      </c>
      <c r="J57" s="88" t="str">
        <f t="shared" si="50"/>
        <v>A</v>
      </c>
      <c r="K57" s="85">
        <f>'2019-2020 исходные'!L57</f>
        <v>265986.24614705879</v>
      </c>
      <c r="L57" s="31">
        <f t="shared" si="57"/>
        <v>1</v>
      </c>
      <c r="M57" s="81">
        <f t="shared" si="58"/>
        <v>0.24190684069224472</v>
      </c>
      <c r="N57" s="99" t="str">
        <f t="shared" si="51"/>
        <v>A</v>
      </c>
      <c r="O57" s="65">
        <f>'2019-2020 исходные'!P57</f>
        <v>33960.766264705882</v>
      </c>
      <c r="P57" s="81">
        <f t="shared" si="59"/>
        <v>1</v>
      </c>
      <c r="Q57" s="81">
        <f t="shared" si="60"/>
        <v>0.11211354174176574</v>
      </c>
      <c r="R57" s="68" t="str">
        <f t="shared" si="52"/>
        <v>A</v>
      </c>
      <c r="S57" s="101">
        <f>'2019-2020 исходные'!S57</f>
        <v>940763.11460526311</v>
      </c>
      <c r="T57" s="109">
        <f t="shared" si="61"/>
        <v>0.95085336929627207</v>
      </c>
      <c r="U57" s="109">
        <f t="shared" si="62"/>
        <v>0.59767749288635363</v>
      </c>
      <c r="V57" s="99" t="str">
        <f t="shared" si="53"/>
        <v>A</v>
      </c>
      <c r="W57" s="217" t="str">
        <f t="shared" si="15"/>
        <v>A</v>
      </c>
      <c r="X57" s="229">
        <f t="shared" si="16"/>
        <v>2.5</v>
      </c>
      <c r="Y57" s="211">
        <f t="shared" si="17"/>
        <v>4.2</v>
      </c>
      <c r="Z57" s="211">
        <f t="shared" si="18"/>
        <v>4.2</v>
      </c>
      <c r="AA57" s="211">
        <f t="shared" si="19"/>
        <v>4.2</v>
      </c>
      <c r="AB57" s="211">
        <f t="shared" si="20"/>
        <v>4.2</v>
      </c>
      <c r="AC57" s="230">
        <f t="shared" si="21"/>
        <v>3.8600000000000003</v>
      </c>
    </row>
    <row r="58" spans="1:29" x14ac:dyDescent="0.25">
      <c r="A58" s="173">
        <v>8</v>
      </c>
      <c r="B58" s="14">
        <v>40031</v>
      </c>
      <c r="C58" s="48" t="s">
        <v>32</v>
      </c>
      <c r="D58" s="94">
        <f>'2019-2020 исходные'!F58</f>
        <v>0.44576793857292646</v>
      </c>
      <c r="E58" s="81">
        <f t="shared" si="54"/>
        <v>0.55919980590827079</v>
      </c>
      <c r="F58" s="55" t="str">
        <f t="shared" si="49"/>
        <v>C</v>
      </c>
      <c r="G58" s="79">
        <f>'2019-2020 исходные'!I58</f>
        <v>10529.584397394137</v>
      </c>
      <c r="H58" s="81">
        <f t="shared" si="55"/>
        <v>9.1651813650407948E-2</v>
      </c>
      <c r="I58" s="81">
        <f t="shared" si="56"/>
        <v>0.20073581600320098</v>
      </c>
      <c r="J58" s="88" t="str">
        <f t="shared" si="50"/>
        <v>D</v>
      </c>
      <c r="K58" s="85">
        <f>'2019-2020 исходные'!L58</f>
        <v>30481.842193268189</v>
      </c>
      <c r="L58" s="31">
        <f t="shared" si="57"/>
        <v>0.1145993172008426</v>
      </c>
      <c r="M58" s="81">
        <f t="shared" si="58"/>
        <v>0.24190684069224472</v>
      </c>
      <c r="N58" s="99" t="str">
        <f t="shared" si="51"/>
        <v>D</v>
      </c>
      <c r="O58" s="65">
        <f>'2019-2020 исходные'!P58</f>
        <v>3213.0793376764391</v>
      </c>
      <c r="P58" s="81">
        <f t="shared" si="59"/>
        <v>9.4611508840295774E-2</v>
      </c>
      <c r="Q58" s="81">
        <f t="shared" si="60"/>
        <v>0.11211354174176574</v>
      </c>
      <c r="R58" s="68" t="str">
        <f t="shared" si="52"/>
        <v>C</v>
      </c>
      <c r="S58" s="101">
        <f>'2019-2020 исходные'!S58</f>
        <v>499169.88395833335</v>
      </c>
      <c r="T58" s="109">
        <f t="shared" si="61"/>
        <v>0.50452378355858962</v>
      </c>
      <c r="U58" s="109">
        <f t="shared" si="62"/>
        <v>0.59767749288635363</v>
      </c>
      <c r="V58" s="99" t="str">
        <f t="shared" si="53"/>
        <v>C</v>
      </c>
      <c r="W58" s="217" t="str">
        <f t="shared" si="15"/>
        <v>C</v>
      </c>
      <c r="X58" s="229">
        <f t="shared" si="16"/>
        <v>2</v>
      </c>
      <c r="Y58" s="211">
        <f t="shared" si="17"/>
        <v>1</v>
      </c>
      <c r="Z58" s="211">
        <f t="shared" si="18"/>
        <v>1</v>
      </c>
      <c r="AA58" s="211">
        <f t="shared" si="19"/>
        <v>2</v>
      </c>
      <c r="AB58" s="211">
        <f t="shared" si="20"/>
        <v>2</v>
      </c>
      <c r="AC58" s="230">
        <f t="shared" si="21"/>
        <v>1.6</v>
      </c>
    </row>
    <row r="59" spans="1:29" x14ac:dyDescent="0.25">
      <c r="A59" s="173">
        <v>9</v>
      </c>
      <c r="B59" s="14">
        <v>40210</v>
      </c>
      <c r="C59" s="48" t="s">
        <v>33</v>
      </c>
      <c r="D59" s="94">
        <f>'2019-2020 исходные'!F59</f>
        <v>0.29318492796975121</v>
      </c>
      <c r="E59" s="81">
        <f t="shared" si="54"/>
        <v>0.55919980590827079</v>
      </c>
      <c r="F59" s="55" t="str">
        <f t="shared" si="49"/>
        <v>D</v>
      </c>
      <c r="G59" s="79">
        <f>'2019-2020 исходные'!I59</f>
        <v>18993.904929292927</v>
      </c>
      <c r="H59" s="81">
        <f t="shared" si="55"/>
        <v>0.16532711732705613</v>
      </c>
      <c r="I59" s="81">
        <f t="shared" si="56"/>
        <v>0.20073581600320098</v>
      </c>
      <c r="J59" s="88" t="str">
        <f t="shared" si="50"/>
        <v>C</v>
      </c>
      <c r="K59" s="85">
        <f>'2019-2020 исходные'!L59</f>
        <v>64955.085414141417</v>
      </c>
      <c r="L59" s="31">
        <f t="shared" si="57"/>
        <v>0.24420467732842463</v>
      </c>
      <c r="M59" s="81">
        <f t="shared" si="58"/>
        <v>0.24190684069224472</v>
      </c>
      <c r="N59" s="99" t="str">
        <f t="shared" si="51"/>
        <v>B</v>
      </c>
      <c r="O59" s="65">
        <f>'2019-2020 исходные'!P59</f>
        <v>2935.7310505050509</v>
      </c>
      <c r="P59" s="81">
        <f t="shared" si="59"/>
        <v>8.6444782418117677E-2</v>
      </c>
      <c r="Q59" s="81">
        <f t="shared" si="60"/>
        <v>0.11211354174176574</v>
      </c>
      <c r="R59" s="68" t="str">
        <f t="shared" si="52"/>
        <v>C</v>
      </c>
      <c r="S59" s="101">
        <f>'2019-2020 исходные'!S59</f>
        <v>701073.39473684214</v>
      </c>
      <c r="T59" s="109">
        <f t="shared" si="61"/>
        <v>0.70859283188330513</v>
      </c>
      <c r="U59" s="109">
        <f t="shared" si="62"/>
        <v>0.59767749288635363</v>
      </c>
      <c r="V59" s="99" t="str">
        <f t="shared" si="53"/>
        <v>B</v>
      </c>
      <c r="W59" s="220" t="str">
        <f t="shared" si="15"/>
        <v>C</v>
      </c>
      <c r="X59" s="229">
        <f t="shared" si="16"/>
        <v>1</v>
      </c>
      <c r="Y59" s="211">
        <f t="shared" si="17"/>
        <v>2</v>
      </c>
      <c r="Z59" s="211">
        <f t="shared" si="18"/>
        <v>2.5</v>
      </c>
      <c r="AA59" s="211">
        <f t="shared" si="19"/>
        <v>2</v>
      </c>
      <c r="AB59" s="211">
        <f t="shared" si="20"/>
        <v>2.5</v>
      </c>
      <c r="AC59" s="230">
        <f t="shared" si="21"/>
        <v>2</v>
      </c>
    </row>
    <row r="60" spans="1:29" x14ac:dyDescent="0.25">
      <c r="A60" s="173">
        <v>10</v>
      </c>
      <c r="B60" s="14">
        <v>40300</v>
      </c>
      <c r="C60" s="48" t="s">
        <v>34</v>
      </c>
      <c r="D60" s="94">
        <f>'2019-2020 исходные'!F60</f>
        <v>0.46343997595929826</v>
      </c>
      <c r="E60" s="81">
        <f t="shared" si="54"/>
        <v>0.55919980590827079</v>
      </c>
      <c r="F60" s="55" t="str">
        <f t="shared" si="49"/>
        <v>C</v>
      </c>
      <c r="G60" s="79">
        <f>'2019-2020 исходные'!I60</f>
        <v>16543.382688172042</v>
      </c>
      <c r="H60" s="81">
        <f t="shared" si="55"/>
        <v>0.14399723389452729</v>
      </c>
      <c r="I60" s="81">
        <f t="shared" si="56"/>
        <v>0.20073581600320098</v>
      </c>
      <c r="J60" s="88" t="str">
        <f t="shared" si="50"/>
        <v>C</v>
      </c>
      <c r="K60" s="85">
        <f>'2019-2020 исходные'!L60</f>
        <v>73435.799068100358</v>
      </c>
      <c r="L60" s="31">
        <f t="shared" si="57"/>
        <v>0.27608870808868474</v>
      </c>
      <c r="M60" s="81">
        <f t="shared" si="58"/>
        <v>0.24190684069224472</v>
      </c>
      <c r="N60" s="99" t="str">
        <f t="shared" si="51"/>
        <v>B</v>
      </c>
      <c r="O60" s="65">
        <f>'2019-2020 исходные'!P60</f>
        <v>3358.0939426523296</v>
      </c>
      <c r="P60" s="81">
        <f t="shared" si="59"/>
        <v>9.8881571648819583E-2</v>
      </c>
      <c r="Q60" s="81">
        <f t="shared" si="60"/>
        <v>0.11211354174176574</v>
      </c>
      <c r="R60" s="68" t="str">
        <f t="shared" si="52"/>
        <v>C</v>
      </c>
      <c r="S60" s="101">
        <f>'2019-2020 исходные'!S60</f>
        <v>753465.95652173914</v>
      </c>
      <c r="T60" s="109">
        <f t="shared" si="61"/>
        <v>0.76154733565350818</v>
      </c>
      <c r="U60" s="109">
        <f t="shared" si="62"/>
        <v>0.59767749288635363</v>
      </c>
      <c r="V60" s="99" t="str">
        <f t="shared" si="53"/>
        <v>B</v>
      </c>
      <c r="W60" s="217" t="str">
        <f t="shared" si="15"/>
        <v>C</v>
      </c>
      <c r="X60" s="229">
        <f t="shared" si="16"/>
        <v>2</v>
      </c>
      <c r="Y60" s="211">
        <f t="shared" si="17"/>
        <v>2</v>
      </c>
      <c r="Z60" s="211">
        <f t="shared" si="18"/>
        <v>2.5</v>
      </c>
      <c r="AA60" s="211">
        <f t="shared" si="19"/>
        <v>2</v>
      </c>
      <c r="AB60" s="211">
        <f t="shared" si="20"/>
        <v>2.5</v>
      </c>
      <c r="AC60" s="230">
        <f t="shared" si="21"/>
        <v>2.2000000000000002</v>
      </c>
    </row>
    <row r="61" spans="1:29" x14ac:dyDescent="0.25">
      <c r="A61" s="173">
        <v>11</v>
      </c>
      <c r="B61" s="14">
        <v>40360</v>
      </c>
      <c r="C61" s="48" t="s">
        <v>35</v>
      </c>
      <c r="D61" s="94">
        <f>'2019-2020 исходные'!F61</f>
        <v>0.19177408762139825</v>
      </c>
      <c r="E61" s="81">
        <f t="shared" si="54"/>
        <v>0.55919980590827079</v>
      </c>
      <c r="F61" s="55" t="str">
        <f t="shared" si="49"/>
        <v>D</v>
      </c>
      <c r="G61" s="79">
        <f>'2019-2020 исходные'!I61</f>
        <v>12797.982375215146</v>
      </c>
      <c r="H61" s="81">
        <f t="shared" si="55"/>
        <v>0.11139644752215554</v>
      </c>
      <c r="I61" s="81">
        <f t="shared" si="56"/>
        <v>0.20073581600320098</v>
      </c>
      <c r="J61" s="88" t="str">
        <f t="shared" si="50"/>
        <v>C</v>
      </c>
      <c r="K61" s="85">
        <f>'2019-2020 исходные'!L61</f>
        <v>62355.963115318416</v>
      </c>
      <c r="L61" s="31">
        <f t="shared" si="57"/>
        <v>0.23443303561208567</v>
      </c>
      <c r="M61" s="81">
        <f t="shared" si="58"/>
        <v>0.24190684069224472</v>
      </c>
      <c r="N61" s="99" t="str">
        <f t="shared" si="51"/>
        <v>C</v>
      </c>
      <c r="O61" s="65">
        <f>'2019-2020 исходные'!P61</f>
        <v>2882.1676419965574</v>
      </c>
      <c r="P61" s="81">
        <f t="shared" si="59"/>
        <v>8.486756804989655E-2</v>
      </c>
      <c r="Q61" s="81">
        <f t="shared" si="60"/>
        <v>0.11211354174176574</v>
      </c>
      <c r="R61" s="68" t="str">
        <f t="shared" si="52"/>
        <v>C</v>
      </c>
      <c r="S61" s="101">
        <f>'2019-2020 исходные'!S61</f>
        <v>601744.4375</v>
      </c>
      <c r="T61" s="109">
        <f t="shared" si="61"/>
        <v>0.60819851136727809</v>
      </c>
      <c r="U61" s="109">
        <f t="shared" si="62"/>
        <v>0.59767749288635363</v>
      </c>
      <c r="V61" s="99" t="str">
        <f t="shared" si="53"/>
        <v>B</v>
      </c>
      <c r="W61" s="219" t="str">
        <f t="shared" si="15"/>
        <v>C</v>
      </c>
      <c r="X61" s="229">
        <f t="shared" si="16"/>
        <v>1</v>
      </c>
      <c r="Y61" s="211">
        <f t="shared" si="17"/>
        <v>2</v>
      </c>
      <c r="Z61" s="211">
        <f t="shared" si="18"/>
        <v>2</v>
      </c>
      <c r="AA61" s="211">
        <f t="shared" si="19"/>
        <v>2</v>
      </c>
      <c r="AB61" s="211">
        <f t="shared" si="20"/>
        <v>2.5</v>
      </c>
      <c r="AC61" s="230">
        <f t="shared" si="21"/>
        <v>1.9</v>
      </c>
    </row>
    <row r="62" spans="1:29" x14ac:dyDescent="0.25">
      <c r="A62" s="173">
        <v>12</v>
      </c>
      <c r="B62" s="14">
        <v>40390</v>
      </c>
      <c r="C62" s="48" t="s">
        <v>36</v>
      </c>
      <c r="D62" s="140">
        <f>'2019-2020 исходные'!F62</f>
        <v>0.50787976947226909</v>
      </c>
      <c r="E62" s="81">
        <f t="shared" si="54"/>
        <v>0.55919980590827079</v>
      </c>
      <c r="F62" s="303" t="str">
        <f t="shared" si="49"/>
        <v>C</v>
      </c>
      <c r="G62" s="79">
        <f>'2019-2020 исходные'!I62</f>
        <v>27479.358988439308</v>
      </c>
      <c r="H62" s="81">
        <f t="shared" si="55"/>
        <v>0.23918637186329869</v>
      </c>
      <c r="I62" s="81">
        <f t="shared" si="56"/>
        <v>0.20073581600320098</v>
      </c>
      <c r="J62" s="88" t="str">
        <f t="shared" si="50"/>
        <v>B</v>
      </c>
      <c r="K62" s="85">
        <f>'2019-2020 исходные'!L62</f>
        <v>57992.897933526008</v>
      </c>
      <c r="L62" s="31">
        <f t="shared" si="57"/>
        <v>0.21802968677358914</v>
      </c>
      <c r="M62" s="81">
        <f t="shared" si="58"/>
        <v>0.24190684069224472</v>
      </c>
      <c r="N62" s="99" t="str">
        <f t="shared" si="51"/>
        <v>C</v>
      </c>
      <c r="O62" s="65">
        <f>'2019-2020 исходные'!P62</f>
        <v>3102.3725578034682</v>
      </c>
      <c r="P62" s="81">
        <f t="shared" si="59"/>
        <v>9.135166543717374E-2</v>
      </c>
      <c r="Q62" s="81">
        <f t="shared" si="60"/>
        <v>0.11211354174176574</v>
      </c>
      <c r="R62" s="68" t="str">
        <f t="shared" si="52"/>
        <v>C</v>
      </c>
      <c r="S62" s="101">
        <f>'2019-2020 исходные'!S62</f>
        <v>645501.6470588235</v>
      </c>
      <c r="T62" s="109">
        <f t="shared" si="61"/>
        <v>0.65242504352406672</v>
      </c>
      <c r="U62" s="109">
        <f t="shared" si="62"/>
        <v>0.59767749288635363</v>
      </c>
      <c r="V62" s="99" t="str">
        <f t="shared" si="53"/>
        <v>B</v>
      </c>
      <c r="W62" s="217" t="str">
        <f t="shared" si="15"/>
        <v>C</v>
      </c>
      <c r="X62" s="229">
        <f t="shared" si="16"/>
        <v>2</v>
      </c>
      <c r="Y62" s="211">
        <f t="shared" si="17"/>
        <v>2.5</v>
      </c>
      <c r="Z62" s="211">
        <f t="shared" si="18"/>
        <v>2</v>
      </c>
      <c r="AA62" s="211">
        <f t="shared" si="19"/>
        <v>2</v>
      </c>
      <c r="AB62" s="211">
        <f t="shared" si="20"/>
        <v>2.5</v>
      </c>
      <c r="AC62" s="230">
        <f t="shared" si="21"/>
        <v>2.2000000000000002</v>
      </c>
    </row>
    <row r="63" spans="1:29" x14ac:dyDescent="0.25">
      <c r="A63" s="173">
        <v>13</v>
      </c>
      <c r="B63" s="14">
        <v>40720</v>
      </c>
      <c r="C63" s="48" t="s">
        <v>136</v>
      </c>
      <c r="D63" s="94">
        <f>'2019-2020 исходные'!F63</f>
        <v>0.34867438232929043</v>
      </c>
      <c r="E63" s="81">
        <f t="shared" si="54"/>
        <v>0.55919980590827079</v>
      </c>
      <c r="F63" s="55" t="str">
        <f t="shared" si="49"/>
        <v>C</v>
      </c>
      <c r="G63" s="79">
        <f>'2019-2020 исходные'!I63</f>
        <v>15480.200363825365</v>
      </c>
      <c r="H63" s="81">
        <f t="shared" si="55"/>
        <v>0.13474306159390503</v>
      </c>
      <c r="I63" s="81">
        <f t="shared" si="56"/>
        <v>0.20073581600320098</v>
      </c>
      <c r="J63" s="88" t="str">
        <f t="shared" si="50"/>
        <v>C</v>
      </c>
      <c r="K63" s="85">
        <f>'2019-2020 исходные'!L63</f>
        <v>55359.762671517667</v>
      </c>
      <c r="L63" s="31">
        <f t="shared" si="57"/>
        <v>0.20813017016267185</v>
      </c>
      <c r="M63" s="81">
        <f t="shared" si="58"/>
        <v>0.24190684069224472</v>
      </c>
      <c r="N63" s="99" t="str">
        <f t="shared" si="51"/>
        <v>C</v>
      </c>
      <c r="O63" s="65">
        <f>'2019-2020 исходные'!P63</f>
        <v>3722.7490644490645</v>
      </c>
      <c r="P63" s="81">
        <f t="shared" si="59"/>
        <v>0.10961911269705284</v>
      </c>
      <c r="Q63" s="81">
        <f t="shared" si="60"/>
        <v>0.11211354174176574</v>
      </c>
      <c r="R63" s="68" t="str">
        <f t="shared" si="52"/>
        <v>C</v>
      </c>
      <c r="S63" s="101">
        <f>'2019-2020 исходные'!S63</f>
        <v>691890.0746031747</v>
      </c>
      <c r="T63" s="109">
        <f t="shared" si="61"/>
        <v>0.69931101507431181</v>
      </c>
      <c r="U63" s="109">
        <f t="shared" si="62"/>
        <v>0.59767749288635363</v>
      </c>
      <c r="V63" s="99" t="str">
        <f t="shared" si="53"/>
        <v>B</v>
      </c>
      <c r="W63" s="219" t="str">
        <f t="shared" si="15"/>
        <v>C</v>
      </c>
      <c r="X63" s="229">
        <f t="shared" si="16"/>
        <v>2</v>
      </c>
      <c r="Y63" s="211">
        <f t="shared" si="17"/>
        <v>2</v>
      </c>
      <c r="Z63" s="211">
        <f t="shared" si="18"/>
        <v>2</v>
      </c>
      <c r="AA63" s="211">
        <f t="shared" si="19"/>
        <v>2</v>
      </c>
      <c r="AB63" s="211">
        <f t="shared" si="20"/>
        <v>2.5</v>
      </c>
      <c r="AC63" s="230">
        <f t="shared" si="21"/>
        <v>2.1</v>
      </c>
    </row>
    <row r="64" spans="1:29" x14ac:dyDescent="0.25">
      <c r="A64" s="173">
        <v>14</v>
      </c>
      <c r="B64" s="14">
        <v>40730</v>
      </c>
      <c r="C64" s="48" t="s">
        <v>37</v>
      </c>
      <c r="D64" s="94">
        <f>'2019-2020 исходные'!F64</f>
        <v>0.42062662705130227</v>
      </c>
      <c r="E64" s="81">
        <f t="shared" si="54"/>
        <v>0.55919980590827079</v>
      </c>
      <c r="F64" s="55" t="str">
        <f t="shared" si="49"/>
        <v>C</v>
      </c>
      <c r="G64" s="79">
        <f>'2019-2020 исходные'!I64</f>
        <v>34355.819479999998</v>
      </c>
      <c r="H64" s="81">
        <f t="shared" si="55"/>
        <v>0.2990405932419587</v>
      </c>
      <c r="I64" s="81">
        <f t="shared" si="56"/>
        <v>0.20073581600320098</v>
      </c>
      <c r="J64" s="88" t="str">
        <f t="shared" si="50"/>
        <v>B</v>
      </c>
      <c r="K64" s="85">
        <f>'2019-2020 исходные'!L64</f>
        <v>122493.984</v>
      </c>
      <c r="L64" s="31">
        <f t="shared" si="57"/>
        <v>0.46052751138220649</v>
      </c>
      <c r="M64" s="81">
        <f t="shared" si="58"/>
        <v>0.24190684069224472</v>
      </c>
      <c r="N64" s="99" t="str">
        <f t="shared" si="51"/>
        <v>B</v>
      </c>
      <c r="O64" s="65">
        <f>'2019-2020 исходные'!P64</f>
        <v>4041.27288</v>
      </c>
      <c r="P64" s="81">
        <f t="shared" si="59"/>
        <v>0.11899828315122381</v>
      </c>
      <c r="Q64" s="81">
        <f t="shared" si="60"/>
        <v>0.11211354174176574</v>
      </c>
      <c r="R64" s="68" t="str">
        <f t="shared" si="52"/>
        <v>B</v>
      </c>
      <c r="S64" s="101">
        <f>'2019-2020 исходные'!S64</f>
        <v>711965.32437499997</v>
      </c>
      <c r="T64" s="109">
        <f t="shared" si="61"/>
        <v>0.71960158406947672</v>
      </c>
      <c r="U64" s="109">
        <f t="shared" si="62"/>
        <v>0.59767749288635363</v>
      </c>
      <c r="V64" s="99" t="str">
        <f t="shared" si="53"/>
        <v>B</v>
      </c>
      <c r="W64" s="217" t="str">
        <f t="shared" si="15"/>
        <v>C</v>
      </c>
      <c r="X64" s="229">
        <f t="shared" si="16"/>
        <v>2</v>
      </c>
      <c r="Y64" s="211">
        <f t="shared" si="17"/>
        <v>2.5</v>
      </c>
      <c r="Z64" s="211">
        <f t="shared" si="18"/>
        <v>2.5</v>
      </c>
      <c r="AA64" s="211">
        <f t="shared" si="19"/>
        <v>2.5</v>
      </c>
      <c r="AB64" s="211">
        <f t="shared" si="20"/>
        <v>2.5</v>
      </c>
      <c r="AC64" s="230">
        <f t="shared" si="21"/>
        <v>2.4</v>
      </c>
    </row>
    <row r="65" spans="1:29" x14ac:dyDescent="0.25">
      <c r="A65" s="33">
        <v>15</v>
      </c>
      <c r="B65" s="14">
        <v>40820</v>
      </c>
      <c r="C65" s="48" t="s">
        <v>38</v>
      </c>
      <c r="D65" s="94">
        <f>'2019-2020 исходные'!F65</f>
        <v>0.39415659919462054</v>
      </c>
      <c r="E65" s="81">
        <f t="shared" si="54"/>
        <v>0.55919980590827079</v>
      </c>
      <c r="F65" s="55" t="str">
        <f t="shared" si="49"/>
        <v>C</v>
      </c>
      <c r="G65" s="79">
        <f>'2019-2020 исходные'!I65</f>
        <v>12638.029315589354</v>
      </c>
      <c r="H65" s="81">
        <f t="shared" si="55"/>
        <v>0.11000418098433627</v>
      </c>
      <c r="I65" s="81">
        <f t="shared" si="56"/>
        <v>0.20073581600320098</v>
      </c>
      <c r="J65" s="88" t="str">
        <f t="shared" si="50"/>
        <v>C</v>
      </c>
      <c r="K65" s="85">
        <f>'2019-2020 исходные'!L65</f>
        <v>50466.979569074785</v>
      </c>
      <c r="L65" s="31">
        <f t="shared" si="57"/>
        <v>0.18973529759569802</v>
      </c>
      <c r="M65" s="81">
        <f t="shared" si="58"/>
        <v>0.24190684069224472</v>
      </c>
      <c r="N65" s="99" t="str">
        <f t="shared" si="51"/>
        <v>C</v>
      </c>
      <c r="O65" s="65">
        <f>'2019-2020 исходные'!P65</f>
        <v>3315.6550190114067</v>
      </c>
      <c r="P65" s="81">
        <f t="shared" si="59"/>
        <v>9.7631926004485933E-2</v>
      </c>
      <c r="Q65" s="81">
        <f t="shared" si="60"/>
        <v>0.11211354174176574</v>
      </c>
      <c r="R65" s="68" t="str">
        <f t="shared" si="52"/>
        <v>C</v>
      </c>
      <c r="S65" s="101">
        <f>'2019-2020 исходные'!S65</f>
        <v>697297.38297872338</v>
      </c>
      <c r="T65" s="109">
        <f t="shared" si="61"/>
        <v>0.70477632011007718</v>
      </c>
      <c r="U65" s="109">
        <f t="shared" si="62"/>
        <v>0.59767749288635363</v>
      </c>
      <c r="V65" s="99" t="str">
        <f t="shared" si="53"/>
        <v>B</v>
      </c>
      <c r="W65" s="219" t="str">
        <f t="shared" si="15"/>
        <v>C</v>
      </c>
      <c r="X65" s="229">
        <f t="shared" si="16"/>
        <v>2</v>
      </c>
      <c r="Y65" s="211">
        <f t="shared" si="17"/>
        <v>2</v>
      </c>
      <c r="Z65" s="211">
        <f t="shared" si="18"/>
        <v>2</v>
      </c>
      <c r="AA65" s="211">
        <f t="shared" si="19"/>
        <v>2</v>
      </c>
      <c r="AB65" s="211">
        <f t="shared" si="20"/>
        <v>2.5</v>
      </c>
      <c r="AC65" s="230">
        <f t="shared" si="21"/>
        <v>2.1</v>
      </c>
    </row>
    <row r="66" spans="1:29" x14ac:dyDescent="0.25">
      <c r="A66" s="33">
        <v>16</v>
      </c>
      <c r="B66" s="14">
        <v>40840</v>
      </c>
      <c r="C66" s="48" t="s">
        <v>39</v>
      </c>
      <c r="D66" s="94">
        <f>'2019-2020 исходные'!F66</f>
        <v>0.30030627506914048</v>
      </c>
      <c r="E66" s="81">
        <f t="shared" si="54"/>
        <v>0.55919980590827079</v>
      </c>
      <c r="F66" s="55" t="str">
        <f t="shared" si="49"/>
        <v>C</v>
      </c>
      <c r="G66" s="79">
        <f>'2019-2020 исходные'!I66</f>
        <v>11177.000512820512</v>
      </c>
      <c r="H66" s="81">
        <f t="shared" si="55"/>
        <v>9.7287065615339605E-2</v>
      </c>
      <c r="I66" s="81">
        <f t="shared" si="56"/>
        <v>0.20073581600320098</v>
      </c>
      <c r="J66" s="88" t="str">
        <f t="shared" si="50"/>
        <v>D</v>
      </c>
      <c r="K66" s="85">
        <f>'2019-2020 исходные'!L66</f>
        <v>59159.753832658571</v>
      </c>
      <c r="L66" s="31">
        <f t="shared" si="57"/>
        <v>0.22241658991627056</v>
      </c>
      <c r="M66" s="81">
        <f t="shared" si="58"/>
        <v>0.24190684069224472</v>
      </c>
      <c r="N66" s="99" t="str">
        <f t="shared" si="51"/>
        <v>C</v>
      </c>
      <c r="O66" s="65">
        <f>'2019-2020 исходные'!P66</f>
        <v>2722.8517139001351</v>
      </c>
      <c r="P66" s="81">
        <f t="shared" si="59"/>
        <v>8.0176392154316323E-2</v>
      </c>
      <c r="Q66" s="81">
        <f t="shared" si="60"/>
        <v>0.11211354174176574</v>
      </c>
      <c r="R66" s="68" t="str">
        <f t="shared" si="52"/>
        <v>C</v>
      </c>
      <c r="S66" s="101">
        <f>'2019-2020 исходные'!S66</f>
        <v>621024.89090909087</v>
      </c>
      <c r="T66" s="109">
        <f t="shared" si="61"/>
        <v>0.62768575932691573</v>
      </c>
      <c r="U66" s="109">
        <f t="shared" si="62"/>
        <v>0.59767749288635363</v>
      </c>
      <c r="V66" s="99" t="str">
        <f t="shared" si="53"/>
        <v>B</v>
      </c>
      <c r="W66" s="219" t="str">
        <f t="shared" si="15"/>
        <v>C</v>
      </c>
      <c r="X66" s="229">
        <f t="shared" si="16"/>
        <v>2</v>
      </c>
      <c r="Y66" s="211">
        <f t="shared" si="17"/>
        <v>1</v>
      </c>
      <c r="Z66" s="211">
        <f t="shared" si="18"/>
        <v>2</v>
      </c>
      <c r="AA66" s="211">
        <f t="shared" si="19"/>
        <v>2</v>
      </c>
      <c r="AB66" s="211">
        <f t="shared" si="20"/>
        <v>2.5</v>
      </c>
      <c r="AC66" s="230">
        <f t="shared" si="21"/>
        <v>1.9</v>
      </c>
    </row>
    <row r="67" spans="1:29" x14ac:dyDescent="0.25">
      <c r="A67" s="33">
        <v>17</v>
      </c>
      <c r="B67" s="14">
        <v>40950</v>
      </c>
      <c r="C67" s="48" t="s">
        <v>13</v>
      </c>
      <c r="D67" s="94">
        <f>'2019-2020 исходные'!F67</f>
        <v>0.41324934972730853</v>
      </c>
      <c r="E67" s="81">
        <f t="shared" si="54"/>
        <v>0.55919980590827079</v>
      </c>
      <c r="F67" s="55" t="str">
        <f t="shared" si="49"/>
        <v>C</v>
      </c>
      <c r="G67" s="79">
        <f>'2019-2020 исходные'!I67</f>
        <v>15089.980023282887</v>
      </c>
      <c r="H67" s="81">
        <f t="shared" si="55"/>
        <v>0.13134649810343632</v>
      </c>
      <c r="I67" s="81">
        <f t="shared" si="56"/>
        <v>0.20073581600320098</v>
      </c>
      <c r="J67" s="88" t="str">
        <f t="shared" si="50"/>
        <v>C</v>
      </c>
      <c r="K67" s="85">
        <f>'2019-2020 исходные'!L67</f>
        <v>59669.374854481954</v>
      </c>
      <c r="L67" s="31">
        <f t="shared" si="57"/>
        <v>0.22433255748679531</v>
      </c>
      <c r="M67" s="81">
        <f t="shared" si="58"/>
        <v>0.24190684069224472</v>
      </c>
      <c r="N67" s="99" t="str">
        <f t="shared" si="51"/>
        <v>C</v>
      </c>
      <c r="O67" s="65">
        <f>'2019-2020 исходные'!P67</f>
        <v>2956.5532479627477</v>
      </c>
      <c r="P67" s="81">
        <f t="shared" si="59"/>
        <v>8.7057907495902989E-2</v>
      </c>
      <c r="Q67" s="81">
        <f t="shared" si="60"/>
        <v>0.11211354174176574</v>
      </c>
      <c r="R67" s="68" t="str">
        <f t="shared" si="52"/>
        <v>C</v>
      </c>
      <c r="S67" s="101">
        <f>'2019-2020 исходные'!S67</f>
        <v>649315.07885245909</v>
      </c>
      <c r="T67" s="109">
        <f t="shared" si="61"/>
        <v>0.65627937668537628</v>
      </c>
      <c r="U67" s="109">
        <f t="shared" si="62"/>
        <v>0.59767749288635363</v>
      </c>
      <c r="V67" s="99" t="str">
        <f t="shared" si="53"/>
        <v>B</v>
      </c>
      <c r="W67" s="219" t="str">
        <f t="shared" si="15"/>
        <v>C</v>
      </c>
      <c r="X67" s="229">
        <f t="shared" si="16"/>
        <v>2</v>
      </c>
      <c r="Y67" s="211">
        <f t="shared" si="17"/>
        <v>2</v>
      </c>
      <c r="Z67" s="211">
        <f t="shared" si="18"/>
        <v>2</v>
      </c>
      <c r="AA67" s="211">
        <f t="shared" si="19"/>
        <v>2</v>
      </c>
      <c r="AB67" s="211">
        <f t="shared" si="20"/>
        <v>2.5</v>
      </c>
      <c r="AC67" s="230">
        <f t="shared" si="21"/>
        <v>2.1</v>
      </c>
    </row>
    <row r="68" spans="1:29" s="41" customFormat="1" x14ac:dyDescent="0.25">
      <c r="A68" s="34">
        <v>18</v>
      </c>
      <c r="B68" s="14">
        <v>40990</v>
      </c>
      <c r="C68" s="48" t="s">
        <v>40</v>
      </c>
      <c r="D68" s="94">
        <f>'2019-2020 исходные'!F68</f>
        <v>0.47178419388085846</v>
      </c>
      <c r="E68" s="81">
        <f t="shared" si="54"/>
        <v>0.55919980590827079</v>
      </c>
      <c r="F68" s="55" t="str">
        <f t="shared" ref="F68:F98" si="63">IF(D68&gt;=$D$131,"A",IF(D68&gt;=$D$127,"B",IF(D68&gt;=$D$132,"C","D")))</f>
        <v>C</v>
      </c>
      <c r="G68" s="79">
        <f>'2019-2020 исходные'!I68</f>
        <v>13272.94864229765</v>
      </c>
      <c r="H68" s="81">
        <f t="shared" si="55"/>
        <v>0.11553065815744412</v>
      </c>
      <c r="I68" s="81">
        <f t="shared" si="56"/>
        <v>0.20073581600320098</v>
      </c>
      <c r="J68" s="88" t="str">
        <f t="shared" ref="J68:J98" si="64">IF(G68&gt;=$G$131,"A",IF(G68&gt;=$G$127,"B",IF(G68&gt;=$G$132,"C","D")))</f>
        <v>C</v>
      </c>
      <c r="K68" s="85">
        <f>'2019-2020 исходные'!L68</f>
        <v>49957.586370757184</v>
      </c>
      <c r="L68" s="31">
        <f t="shared" si="57"/>
        <v>0.18782018654880589</v>
      </c>
      <c r="M68" s="81">
        <f t="shared" si="58"/>
        <v>0.24190684069224472</v>
      </c>
      <c r="N68" s="99" t="str">
        <f t="shared" ref="N68:N98" si="65">IF(K68&gt;=$K$131,"A",IF(K68&gt;=$K$127,"B",IF(K68&gt;=$K$132,"C","D")))</f>
        <v>C</v>
      </c>
      <c r="O68" s="65">
        <f>'2019-2020 исходные'!P68</f>
        <v>2766.9782854656223</v>
      </c>
      <c r="P68" s="81">
        <f t="shared" si="59"/>
        <v>8.1475731845934124E-2</v>
      </c>
      <c r="Q68" s="81">
        <f t="shared" si="60"/>
        <v>0.11211354174176574</v>
      </c>
      <c r="R68" s="68" t="str">
        <f t="shared" ref="R68:R98" si="66">IF(O68&gt;=$O$131,"A",IF(O68&gt;=$O$127,"B",IF(O68&gt;=$O$132,"C","D")))</f>
        <v>C</v>
      </c>
      <c r="S68" s="101">
        <f>'2019-2020 исходные'!S68</f>
        <v>704810.78125</v>
      </c>
      <c r="T68" s="109">
        <f t="shared" si="61"/>
        <v>0.71237030413240543</v>
      </c>
      <c r="U68" s="109">
        <f t="shared" si="62"/>
        <v>0.59767749288635363</v>
      </c>
      <c r="V68" s="99" t="str">
        <f t="shared" ref="V68:V98" si="67">IF(S68&gt;=$S$131,"A",IF(S68&gt;=$S$127,"B",IF(S68&gt;=$S$132,"C","D")))</f>
        <v>B</v>
      </c>
      <c r="W68" s="221" t="str">
        <f t="shared" si="15"/>
        <v>C</v>
      </c>
      <c r="X68" s="229">
        <f t="shared" si="16"/>
        <v>2</v>
      </c>
      <c r="Y68" s="211">
        <f t="shared" si="17"/>
        <v>2</v>
      </c>
      <c r="Z68" s="211">
        <f t="shared" si="18"/>
        <v>2</v>
      </c>
      <c r="AA68" s="211">
        <f t="shared" si="19"/>
        <v>2</v>
      </c>
      <c r="AB68" s="211">
        <f t="shared" si="20"/>
        <v>2.5</v>
      </c>
      <c r="AC68" s="230">
        <f t="shared" si="21"/>
        <v>2.1</v>
      </c>
    </row>
    <row r="69" spans="1:29" ht="15.75" thickBot="1" x14ac:dyDescent="0.3">
      <c r="A69" s="34">
        <v>19</v>
      </c>
      <c r="B69" s="14">
        <v>40133</v>
      </c>
      <c r="C69" s="48" t="s">
        <v>41</v>
      </c>
      <c r="D69" s="94">
        <f>'2019-2020 исходные'!F69</f>
        <v>0.50436049188223742</v>
      </c>
      <c r="E69" s="81">
        <f t="shared" si="54"/>
        <v>0.55919980590827079</v>
      </c>
      <c r="F69" s="55" t="str">
        <f t="shared" si="63"/>
        <v>C</v>
      </c>
      <c r="G69" s="79">
        <f>'2019-2020 исходные'!I69</f>
        <v>25646.076319018404</v>
      </c>
      <c r="H69" s="81">
        <f t="shared" si="55"/>
        <v>0.22322907713589524</v>
      </c>
      <c r="I69" s="81">
        <f t="shared" si="56"/>
        <v>0.20073581600320098</v>
      </c>
      <c r="J69" s="88" t="str">
        <f t="shared" si="64"/>
        <v>B</v>
      </c>
      <c r="K69" s="85">
        <f>'2019-2020 исходные'!L69</f>
        <v>101665.49386503067</v>
      </c>
      <c r="L69" s="31">
        <f t="shared" si="57"/>
        <v>0.38222086794977261</v>
      </c>
      <c r="M69" s="81">
        <f t="shared" si="58"/>
        <v>0.24190684069224472</v>
      </c>
      <c r="N69" s="99" t="str">
        <f t="shared" si="65"/>
        <v>B</v>
      </c>
      <c r="O69" s="65">
        <f>'2019-2020 исходные'!P69</f>
        <v>11898.329435582822</v>
      </c>
      <c r="P69" s="81">
        <f t="shared" si="59"/>
        <v>0.3503551522613404</v>
      </c>
      <c r="Q69" s="81">
        <f t="shared" si="60"/>
        <v>0.11211354174176574</v>
      </c>
      <c r="R69" s="68" t="str">
        <f t="shared" si="66"/>
        <v>B</v>
      </c>
      <c r="S69" s="101">
        <f>'2019-2020 исходные'!S69</f>
        <v>627558.94791666663</v>
      </c>
      <c r="T69" s="109">
        <f t="shared" si="61"/>
        <v>0.63428989805681724</v>
      </c>
      <c r="U69" s="109">
        <f t="shared" si="62"/>
        <v>0.59767749288635363</v>
      </c>
      <c r="V69" s="99" t="str">
        <f t="shared" si="67"/>
        <v>B</v>
      </c>
      <c r="W69" s="217" t="str">
        <f t="shared" si="15"/>
        <v>C</v>
      </c>
      <c r="X69" s="225">
        <f t="shared" si="16"/>
        <v>2</v>
      </c>
      <c r="Y69" s="213">
        <f t="shared" si="17"/>
        <v>2.5</v>
      </c>
      <c r="Z69" s="213">
        <f t="shared" si="18"/>
        <v>2.5</v>
      </c>
      <c r="AA69" s="213">
        <f t="shared" si="19"/>
        <v>2.5</v>
      </c>
      <c r="AB69" s="213">
        <f t="shared" si="20"/>
        <v>2.5</v>
      </c>
      <c r="AC69" s="226">
        <f t="shared" si="21"/>
        <v>2.4</v>
      </c>
    </row>
    <row r="70" spans="1:29" ht="15.75" thickBot="1" x14ac:dyDescent="0.3">
      <c r="A70" s="32"/>
      <c r="B70" s="147"/>
      <c r="C70" s="148" t="s">
        <v>192</v>
      </c>
      <c r="D70" s="92">
        <f>AVERAGE(D71:D85)</f>
        <v>0.44133373751744642</v>
      </c>
      <c r="E70" s="35"/>
      <c r="F70" s="64" t="str">
        <f t="shared" si="63"/>
        <v>C</v>
      </c>
      <c r="G70" s="83">
        <f>AVERAGE(G71:G85)</f>
        <v>21312.081976464684</v>
      </c>
      <c r="H70" s="276">
        <f>AVERAGE(H71:H85)</f>
        <v>0.18550503914404823</v>
      </c>
      <c r="I70" s="276"/>
      <c r="J70" s="72" t="str">
        <f t="shared" si="64"/>
        <v>C</v>
      </c>
      <c r="K70" s="83">
        <f>AVERAGE(K71:K85)</f>
        <v>60363.244036356264</v>
      </c>
      <c r="L70" s="277">
        <f>AVERAGE(L71:L85)</f>
        <v>0.2269412231299455</v>
      </c>
      <c r="M70" s="276"/>
      <c r="N70" s="72" t="str">
        <f t="shared" si="65"/>
        <v>C</v>
      </c>
      <c r="O70" s="71">
        <f>AVERAGE(O71:O85)</f>
        <v>3493.7542467797903</v>
      </c>
      <c r="P70" s="276">
        <f>AVERAGE(P71:P85)</f>
        <v>0.10287619011738007</v>
      </c>
      <c r="Q70" s="276"/>
      <c r="R70" s="64" t="str">
        <f t="shared" si="66"/>
        <v>C</v>
      </c>
      <c r="S70" s="83">
        <f>AVERAGE(S71:S85)</f>
        <v>626669.42182306375</v>
      </c>
      <c r="T70" s="276">
        <f>AVERAGE(T71:T85)</f>
        <v>0.63339083125663331</v>
      </c>
      <c r="U70" s="111"/>
      <c r="V70" s="72" t="str">
        <f t="shared" si="67"/>
        <v>B</v>
      </c>
      <c r="W70" s="222" t="str">
        <f t="shared" ref="W70:W126" si="68">IF(AC70&gt;=3.5,"A",IF(AC70&gt;=2.5,"B",IF(AC70&gt;=1.5,"C","D")))</f>
        <v>C</v>
      </c>
      <c r="X70" s="298">
        <f t="shared" ref="X70:X126" si="69">IF(F70="A",4.2,IF(F70="B",2.5,IF(F70="C",2,1)))</f>
        <v>2</v>
      </c>
      <c r="Y70" s="299">
        <f t="shared" ref="Y70:Y126" si="70">IF(J70="A",4.2,IF(J70="B",2.5,IF(J70="C",2,1)))</f>
        <v>2</v>
      </c>
      <c r="Z70" s="299">
        <f t="shared" ref="Z70:Z126" si="71">IF(N70="A",4.2,IF(N70="B",2.5,IF(N70="C",2,1)))</f>
        <v>2</v>
      </c>
      <c r="AA70" s="299">
        <f t="shared" ref="AA70:AA126" si="72">IF(R70="A",4.2,IF(R70="B",2.5,IF(R70="C",2,1)))</f>
        <v>2</v>
      </c>
      <c r="AB70" s="299">
        <f t="shared" ref="AB70:AB126" si="73">IF(V70="A",4.2,IF(V70="B",2.5,IF(V70="C",2,1)))</f>
        <v>2.5</v>
      </c>
      <c r="AC70" s="300">
        <f t="shared" ref="AC70:AC126" si="74">AVERAGE(X70:AB70)</f>
        <v>2.1</v>
      </c>
    </row>
    <row r="71" spans="1:29" x14ac:dyDescent="0.25">
      <c r="A71" s="173">
        <v>1</v>
      </c>
      <c r="B71" s="14">
        <v>50040</v>
      </c>
      <c r="C71" s="48" t="s">
        <v>119</v>
      </c>
      <c r="D71" s="94">
        <f>'2019-2020 исходные'!F71</f>
        <v>0.33930977778329791</v>
      </c>
      <c r="E71" s="81">
        <f t="shared" ref="E71:E85" si="75">$D$127</f>
        <v>0.55919980590827079</v>
      </c>
      <c r="F71" s="55" t="str">
        <f t="shared" si="63"/>
        <v>C</v>
      </c>
      <c r="G71" s="79">
        <f>'2019-2020 исходные'!I71</f>
        <v>26854.428296224589</v>
      </c>
      <c r="H71" s="81">
        <f t="shared" ref="H71:H85" si="76">G71/$G$128</f>
        <v>0.23374683795714959</v>
      </c>
      <c r="I71" s="81">
        <f t="shared" ref="I71:I85" si="77">$H$127</f>
        <v>0.20073581600320098</v>
      </c>
      <c r="J71" s="88" t="str">
        <f t="shared" si="64"/>
        <v>B</v>
      </c>
      <c r="K71" s="85">
        <f>'2019-2020 исходные'!L71</f>
        <v>74388.872158760889</v>
      </c>
      <c r="L71" s="31">
        <f t="shared" ref="L71:L85" si="78">K71/$K$128</f>
        <v>0.27967187490451173</v>
      </c>
      <c r="M71" s="81">
        <f t="shared" ref="M71:M85" si="79">$L$127</f>
        <v>0.24190684069224472</v>
      </c>
      <c r="N71" s="99" t="str">
        <f t="shared" si="65"/>
        <v>B</v>
      </c>
      <c r="O71" s="65">
        <f>'2019-2020 исходные'!P71</f>
        <v>5531.3356437560506</v>
      </c>
      <c r="P71" s="81">
        <f t="shared" ref="P71:P85" si="80">O71/$O$128</f>
        <v>0.16287428854349953</v>
      </c>
      <c r="Q71" s="81">
        <f t="shared" ref="Q71:Q85" si="81">$P$127</f>
        <v>0.11211354174176574</v>
      </c>
      <c r="R71" s="68" t="str">
        <f t="shared" si="66"/>
        <v>B</v>
      </c>
      <c r="S71" s="101">
        <f>'2019-2020 исходные'!S71</f>
        <v>575863.37804878049</v>
      </c>
      <c r="T71" s="109">
        <f t="shared" ref="T71:T85" si="82">S71/$S$128</f>
        <v>0.58203986186444867</v>
      </c>
      <c r="U71" s="109">
        <f t="shared" ref="U71:U85" si="83">$T$127</f>
        <v>0.59767749288635363</v>
      </c>
      <c r="V71" s="99" t="str">
        <f t="shared" si="67"/>
        <v>C</v>
      </c>
      <c r="W71" s="210" t="str">
        <f t="shared" si="68"/>
        <v>C</v>
      </c>
      <c r="X71" s="227">
        <f t="shared" si="69"/>
        <v>2</v>
      </c>
      <c r="Y71" s="212">
        <f t="shared" si="70"/>
        <v>2.5</v>
      </c>
      <c r="Z71" s="212">
        <f t="shared" si="71"/>
        <v>2.5</v>
      </c>
      <c r="AA71" s="212">
        <f t="shared" si="72"/>
        <v>2.5</v>
      </c>
      <c r="AB71" s="212">
        <f t="shared" si="73"/>
        <v>2</v>
      </c>
      <c r="AC71" s="228">
        <f t="shared" si="74"/>
        <v>2.2999999999999998</v>
      </c>
    </row>
    <row r="72" spans="1:29" x14ac:dyDescent="0.25">
      <c r="A72" s="173">
        <v>2</v>
      </c>
      <c r="B72" s="14">
        <v>50003</v>
      </c>
      <c r="C72" s="48" t="s">
        <v>118</v>
      </c>
      <c r="D72" s="94">
        <f>'2019-2020 исходные'!F72</f>
        <v>0.62175942053556987</v>
      </c>
      <c r="E72" s="81">
        <f t="shared" si="75"/>
        <v>0.55919980590827079</v>
      </c>
      <c r="F72" s="55" t="str">
        <f t="shared" si="63"/>
        <v>B</v>
      </c>
      <c r="G72" s="79">
        <f>'2019-2020 исходные'!I72</f>
        <v>22128.232619669277</v>
      </c>
      <c r="H72" s="81">
        <f t="shared" si="76"/>
        <v>0.19260899347297311</v>
      </c>
      <c r="I72" s="81">
        <f t="shared" si="77"/>
        <v>0.20073581600320098</v>
      </c>
      <c r="J72" s="88" t="str">
        <f t="shared" si="64"/>
        <v>C</v>
      </c>
      <c r="K72" s="85">
        <f>'2019-2020 исходные'!L72</f>
        <v>104442.48443864231</v>
      </c>
      <c r="L72" s="31">
        <f t="shared" si="78"/>
        <v>0.39266122196746228</v>
      </c>
      <c r="M72" s="81">
        <f t="shared" si="79"/>
        <v>0.24190684069224472</v>
      </c>
      <c r="N72" s="99" t="str">
        <f t="shared" si="65"/>
        <v>B</v>
      </c>
      <c r="O72" s="65">
        <f>'2019-2020 исходные'!P72</f>
        <v>7087.7655613577026</v>
      </c>
      <c r="P72" s="81">
        <f t="shared" si="80"/>
        <v>0.20870452410032175</v>
      </c>
      <c r="Q72" s="81">
        <f t="shared" si="81"/>
        <v>0.11211354174176574</v>
      </c>
      <c r="R72" s="68" t="str">
        <f t="shared" si="66"/>
        <v>B</v>
      </c>
      <c r="S72" s="142">
        <f>'2019-2020 исходные'!S72</f>
        <v>526874.94999999995</v>
      </c>
      <c r="T72" s="109">
        <f t="shared" si="82"/>
        <v>0.53252600322825427</v>
      </c>
      <c r="U72" s="109">
        <f t="shared" si="83"/>
        <v>0.59767749288635363</v>
      </c>
      <c r="V72" s="99" t="str">
        <f t="shared" si="67"/>
        <v>C</v>
      </c>
      <c r="W72" s="209" t="str">
        <f t="shared" si="68"/>
        <v>C</v>
      </c>
      <c r="X72" s="229">
        <f t="shared" si="69"/>
        <v>2.5</v>
      </c>
      <c r="Y72" s="211">
        <f t="shared" si="70"/>
        <v>2</v>
      </c>
      <c r="Z72" s="211">
        <f t="shared" si="71"/>
        <v>2.5</v>
      </c>
      <c r="AA72" s="211">
        <f t="shared" si="72"/>
        <v>2.5</v>
      </c>
      <c r="AB72" s="211">
        <f t="shared" si="73"/>
        <v>2</v>
      </c>
      <c r="AC72" s="230">
        <f t="shared" si="74"/>
        <v>2.2999999999999998</v>
      </c>
    </row>
    <row r="73" spans="1:29" x14ac:dyDescent="0.25">
      <c r="A73" s="173">
        <v>3</v>
      </c>
      <c r="B73" s="14">
        <v>50060</v>
      </c>
      <c r="C73" s="48" t="s">
        <v>43</v>
      </c>
      <c r="D73" s="94">
        <f>'2019-2020 исходные'!F73</f>
        <v>0.34714322149376176</v>
      </c>
      <c r="E73" s="81">
        <f t="shared" si="75"/>
        <v>0.55919980590827079</v>
      </c>
      <c r="F73" s="55" t="str">
        <f t="shared" si="63"/>
        <v>C</v>
      </c>
      <c r="G73" s="79">
        <f>'2019-2020 исходные'!I73</f>
        <v>17515.53644278607</v>
      </c>
      <c r="H73" s="81">
        <f t="shared" si="76"/>
        <v>0.15245907354505325</v>
      </c>
      <c r="I73" s="81">
        <f t="shared" si="77"/>
        <v>0.20073581600320098</v>
      </c>
      <c r="J73" s="88" t="str">
        <f t="shared" si="64"/>
        <v>C</v>
      </c>
      <c r="K73" s="85">
        <f>'2019-2020 исходные'!L73</f>
        <v>102532.93956467661</v>
      </c>
      <c r="L73" s="31">
        <f t="shared" si="78"/>
        <v>0.38548211063510435</v>
      </c>
      <c r="M73" s="81">
        <f t="shared" si="79"/>
        <v>0.24190684069224472</v>
      </c>
      <c r="N73" s="99" t="str">
        <f t="shared" si="65"/>
        <v>B</v>
      </c>
      <c r="O73" s="65">
        <f>'2019-2020 исходные'!P73</f>
        <v>5165.2221268656713</v>
      </c>
      <c r="P73" s="81">
        <f t="shared" si="80"/>
        <v>0.15209380396795369</v>
      </c>
      <c r="Q73" s="81">
        <f t="shared" si="81"/>
        <v>0.11211354174176574</v>
      </c>
      <c r="R73" s="68" t="str">
        <f t="shared" si="66"/>
        <v>B</v>
      </c>
      <c r="S73" s="101">
        <f>'2019-2020 исходные'!S73</f>
        <v>675992.88767676766</v>
      </c>
      <c r="T73" s="109">
        <f t="shared" si="82"/>
        <v>0.68324332118130748</v>
      </c>
      <c r="U73" s="109">
        <f t="shared" si="83"/>
        <v>0.59767749288635363</v>
      </c>
      <c r="V73" s="99" t="str">
        <f t="shared" si="67"/>
        <v>B</v>
      </c>
      <c r="W73" s="217" t="str">
        <f t="shared" si="68"/>
        <v>C</v>
      </c>
      <c r="X73" s="229">
        <f t="shared" si="69"/>
        <v>2</v>
      </c>
      <c r="Y73" s="211">
        <f t="shared" si="70"/>
        <v>2</v>
      </c>
      <c r="Z73" s="211">
        <f t="shared" si="71"/>
        <v>2.5</v>
      </c>
      <c r="AA73" s="211">
        <f t="shared" si="72"/>
        <v>2.5</v>
      </c>
      <c r="AB73" s="211">
        <f t="shared" si="73"/>
        <v>2.5</v>
      </c>
      <c r="AC73" s="230">
        <f t="shared" si="74"/>
        <v>2.2999999999999998</v>
      </c>
    </row>
    <row r="74" spans="1:29" x14ac:dyDescent="0.25">
      <c r="A74" s="173">
        <v>4</v>
      </c>
      <c r="B74" s="14">
        <v>50170</v>
      </c>
      <c r="C74" s="48" t="s">
        <v>3</v>
      </c>
      <c r="D74" s="140">
        <f>'2019-2020 исходные'!F74</f>
        <v>0.51784100698320845</v>
      </c>
      <c r="E74" s="81">
        <f t="shared" si="75"/>
        <v>0.55919980590827079</v>
      </c>
      <c r="F74" s="303" t="str">
        <f t="shared" si="63"/>
        <v>C</v>
      </c>
      <c r="G74" s="79">
        <f>'2019-2020 исходные'!I74</f>
        <v>24077.861194630874</v>
      </c>
      <c r="H74" s="81">
        <f t="shared" si="76"/>
        <v>0.20957898849804857</v>
      </c>
      <c r="I74" s="81">
        <f t="shared" si="77"/>
        <v>0.20073581600320098</v>
      </c>
      <c r="J74" s="88" t="str">
        <f t="shared" si="64"/>
        <v>B</v>
      </c>
      <c r="K74" s="85">
        <f>'2019-2020 исходные'!L74</f>
        <v>60729.83765100671</v>
      </c>
      <c r="L74" s="31">
        <f t="shared" si="78"/>
        <v>0.22831946587730828</v>
      </c>
      <c r="M74" s="81">
        <f t="shared" si="79"/>
        <v>0.24190684069224472</v>
      </c>
      <c r="N74" s="99" t="str">
        <f t="shared" si="65"/>
        <v>C</v>
      </c>
      <c r="O74" s="65">
        <f>'2019-2020 исходные'!P74</f>
        <v>3024.1507919463083</v>
      </c>
      <c r="P74" s="81">
        <f t="shared" si="80"/>
        <v>8.9048367412404114E-2</v>
      </c>
      <c r="Q74" s="81">
        <f t="shared" si="81"/>
        <v>0.11211354174176574</v>
      </c>
      <c r="R74" s="68" t="str">
        <f t="shared" si="66"/>
        <v>C</v>
      </c>
      <c r="S74" s="101">
        <f>'2019-2020 исходные'!S74</f>
        <v>657589.58928571432</v>
      </c>
      <c r="T74" s="109">
        <f t="shared" si="82"/>
        <v>0.66464263625900355</v>
      </c>
      <c r="U74" s="109">
        <f t="shared" si="83"/>
        <v>0.59767749288635363</v>
      </c>
      <c r="V74" s="99" t="str">
        <f t="shared" si="67"/>
        <v>B</v>
      </c>
      <c r="W74" s="217" t="str">
        <f t="shared" si="68"/>
        <v>C</v>
      </c>
      <c r="X74" s="229">
        <f t="shared" si="69"/>
        <v>2</v>
      </c>
      <c r="Y74" s="211">
        <f t="shared" si="70"/>
        <v>2.5</v>
      </c>
      <c r="Z74" s="211">
        <f t="shared" si="71"/>
        <v>2</v>
      </c>
      <c r="AA74" s="211">
        <f t="shared" si="72"/>
        <v>2</v>
      </c>
      <c r="AB74" s="211">
        <f t="shared" si="73"/>
        <v>2.5</v>
      </c>
      <c r="AC74" s="230">
        <f t="shared" si="74"/>
        <v>2.2000000000000002</v>
      </c>
    </row>
    <row r="75" spans="1:29" x14ac:dyDescent="0.25">
      <c r="A75" s="173">
        <v>5</v>
      </c>
      <c r="B75" s="14">
        <v>50230</v>
      </c>
      <c r="C75" s="48" t="s">
        <v>116</v>
      </c>
      <c r="D75" s="94">
        <f>'2019-2020 исходные'!F75</f>
        <v>0.33279086632647498</v>
      </c>
      <c r="E75" s="81">
        <f t="shared" si="75"/>
        <v>0.55919980590827079</v>
      </c>
      <c r="F75" s="55" t="str">
        <f t="shared" si="63"/>
        <v>C</v>
      </c>
      <c r="G75" s="79">
        <f>'2019-2020 исходные'!I75</f>
        <v>17961.579078498293</v>
      </c>
      <c r="H75" s="81">
        <f t="shared" si="76"/>
        <v>0.15634152654467504</v>
      </c>
      <c r="I75" s="81">
        <f t="shared" si="77"/>
        <v>0.20073581600320098</v>
      </c>
      <c r="J75" s="88" t="str">
        <f t="shared" si="64"/>
        <v>C</v>
      </c>
      <c r="K75" s="85">
        <f>'2019-2020 исходные'!L75</f>
        <v>56582.180989761095</v>
      </c>
      <c r="L75" s="31">
        <f t="shared" si="78"/>
        <v>0.21272596538122454</v>
      </c>
      <c r="M75" s="81">
        <f t="shared" si="79"/>
        <v>0.24190684069224472</v>
      </c>
      <c r="N75" s="99" t="str">
        <f t="shared" si="65"/>
        <v>C</v>
      </c>
      <c r="O75" s="65">
        <f>'2019-2020 исходные'!P75</f>
        <v>3119.0751308304893</v>
      </c>
      <c r="P75" s="81">
        <f t="shared" si="80"/>
        <v>9.1843485112172635E-2</v>
      </c>
      <c r="Q75" s="81">
        <f t="shared" si="81"/>
        <v>0.11211354174176574</v>
      </c>
      <c r="R75" s="68" t="str">
        <f t="shared" si="66"/>
        <v>C</v>
      </c>
      <c r="S75" s="101">
        <f>'2019-2020 исходные'!S75</f>
        <v>491444.515625</v>
      </c>
      <c r="T75" s="109">
        <f t="shared" si="82"/>
        <v>0.49671555596679368</v>
      </c>
      <c r="U75" s="109">
        <f t="shared" si="83"/>
        <v>0.59767749288635363</v>
      </c>
      <c r="V75" s="99" t="str">
        <f t="shared" si="67"/>
        <v>C</v>
      </c>
      <c r="W75" s="219" t="str">
        <f t="shared" si="68"/>
        <v>C</v>
      </c>
      <c r="X75" s="229">
        <f t="shared" si="69"/>
        <v>2</v>
      </c>
      <c r="Y75" s="211">
        <f t="shared" si="70"/>
        <v>2</v>
      </c>
      <c r="Z75" s="211">
        <f t="shared" si="71"/>
        <v>2</v>
      </c>
      <c r="AA75" s="211">
        <f t="shared" si="72"/>
        <v>2</v>
      </c>
      <c r="AB75" s="211">
        <f t="shared" si="73"/>
        <v>2</v>
      </c>
      <c r="AC75" s="230">
        <f t="shared" si="74"/>
        <v>2</v>
      </c>
    </row>
    <row r="76" spans="1:29" x14ac:dyDescent="0.25">
      <c r="A76" s="173">
        <v>6</v>
      </c>
      <c r="B76" s="14">
        <v>50340</v>
      </c>
      <c r="C76" s="48" t="s">
        <v>45</v>
      </c>
      <c r="D76" s="94">
        <f>'2019-2020 исходные'!F76</f>
        <v>0.42782678645717892</v>
      </c>
      <c r="E76" s="81">
        <f t="shared" si="75"/>
        <v>0.55919980590827079</v>
      </c>
      <c r="F76" s="55" t="str">
        <f t="shared" si="63"/>
        <v>C</v>
      </c>
      <c r="G76" s="79">
        <f>'2019-2020 исходные'!I76</f>
        <v>18530.111953867028</v>
      </c>
      <c r="H76" s="81">
        <f t="shared" si="76"/>
        <v>0.16129016147468436</v>
      </c>
      <c r="I76" s="81">
        <f t="shared" si="77"/>
        <v>0.20073581600320098</v>
      </c>
      <c r="J76" s="88" t="str">
        <f t="shared" si="64"/>
        <v>C</v>
      </c>
      <c r="K76" s="85">
        <f>'2019-2020 исходные'!L76</f>
        <v>61562.664979647227</v>
      </c>
      <c r="L76" s="31">
        <f t="shared" si="78"/>
        <v>0.2314505575811254</v>
      </c>
      <c r="M76" s="81">
        <f t="shared" si="79"/>
        <v>0.24190684069224472</v>
      </c>
      <c r="N76" s="99" t="str">
        <f t="shared" si="65"/>
        <v>C</v>
      </c>
      <c r="O76" s="65">
        <f>'2019-2020 исходные'!P76</f>
        <v>3255.2196336499323</v>
      </c>
      <c r="P76" s="81">
        <f t="shared" si="80"/>
        <v>9.585236117104215E-2</v>
      </c>
      <c r="Q76" s="81">
        <f t="shared" si="81"/>
        <v>0.11211354174176574</v>
      </c>
      <c r="R76" s="68" t="str">
        <f t="shared" si="66"/>
        <v>C</v>
      </c>
      <c r="S76" s="101">
        <f>'2019-2020 исходные'!S76</f>
        <v>690346.29090909089</v>
      </c>
      <c r="T76" s="109">
        <f t="shared" si="82"/>
        <v>0.69775067336427343</v>
      </c>
      <c r="U76" s="109">
        <f t="shared" si="83"/>
        <v>0.59767749288635363</v>
      </c>
      <c r="V76" s="99" t="str">
        <f t="shared" si="67"/>
        <v>B</v>
      </c>
      <c r="W76" s="217" t="str">
        <f t="shared" si="68"/>
        <v>C</v>
      </c>
      <c r="X76" s="229">
        <f t="shared" si="69"/>
        <v>2</v>
      </c>
      <c r="Y76" s="211">
        <f t="shared" si="70"/>
        <v>2</v>
      </c>
      <c r="Z76" s="211">
        <f t="shared" si="71"/>
        <v>2</v>
      </c>
      <c r="AA76" s="211">
        <f t="shared" si="72"/>
        <v>2</v>
      </c>
      <c r="AB76" s="211">
        <f t="shared" si="73"/>
        <v>2.5</v>
      </c>
      <c r="AC76" s="230">
        <f t="shared" si="74"/>
        <v>2.1</v>
      </c>
    </row>
    <row r="77" spans="1:29" x14ac:dyDescent="0.25">
      <c r="A77" s="173">
        <v>7</v>
      </c>
      <c r="B77" s="14">
        <v>50420</v>
      </c>
      <c r="C77" s="48" t="s">
        <v>46</v>
      </c>
      <c r="D77" s="94">
        <f>'2019-2020 исходные'!F77</f>
        <v>0.35709003028299058</v>
      </c>
      <c r="E77" s="81">
        <f t="shared" si="75"/>
        <v>0.55919980590827079</v>
      </c>
      <c r="F77" s="55" t="str">
        <f t="shared" si="63"/>
        <v>C</v>
      </c>
      <c r="G77" s="79">
        <f>'2019-2020 исходные'!I77</f>
        <v>20200.337073707367</v>
      </c>
      <c r="H77" s="81">
        <f t="shared" si="76"/>
        <v>0.17582816750232219</v>
      </c>
      <c r="I77" s="81">
        <f t="shared" si="77"/>
        <v>0.20073581600320098</v>
      </c>
      <c r="J77" s="88" t="str">
        <f t="shared" si="64"/>
        <v>C</v>
      </c>
      <c r="K77" s="85">
        <f>'2019-2020 исходные'!L77</f>
        <v>53622.575984598458</v>
      </c>
      <c r="L77" s="31">
        <f t="shared" si="78"/>
        <v>0.20159905544496293</v>
      </c>
      <c r="M77" s="81">
        <f t="shared" si="79"/>
        <v>0.24190684069224472</v>
      </c>
      <c r="N77" s="99" t="str">
        <f t="shared" si="65"/>
        <v>C</v>
      </c>
      <c r="O77" s="65">
        <f>'2019-2020 исходные'!P77</f>
        <v>3090.2344994499454</v>
      </c>
      <c r="P77" s="81">
        <f t="shared" si="80"/>
        <v>9.0994251288773392E-2</v>
      </c>
      <c r="Q77" s="81">
        <f t="shared" si="81"/>
        <v>0.11211354174176574</v>
      </c>
      <c r="R77" s="68" t="str">
        <f t="shared" si="66"/>
        <v>C</v>
      </c>
      <c r="S77" s="101">
        <f>'2019-2020 исходные'!S77</f>
        <v>729967.57407407404</v>
      </c>
      <c r="T77" s="109">
        <f t="shared" si="82"/>
        <v>0.73779691880946574</v>
      </c>
      <c r="U77" s="109">
        <f t="shared" si="83"/>
        <v>0.59767749288635363</v>
      </c>
      <c r="V77" s="99" t="str">
        <f t="shared" si="67"/>
        <v>B</v>
      </c>
      <c r="W77" s="217" t="str">
        <f t="shared" si="68"/>
        <v>C</v>
      </c>
      <c r="X77" s="229">
        <f t="shared" si="69"/>
        <v>2</v>
      </c>
      <c r="Y77" s="211">
        <f t="shared" si="70"/>
        <v>2</v>
      </c>
      <c r="Z77" s="211">
        <f t="shared" si="71"/>
        <v>2</v>
      </c>
      <c r="AA77" s="211">
        <f t="shared" si="72"/>
        <v>2</v>
      </c>
      <c r="AB77" s="211">
        <f t="shared" si="73"/>
        <v>2.5</v>
      </c>
      <c r="AC77" s="230">
        <f t="shared" si="74"/>
        <v>2.1</v>
      </c>
    </row>
    <row r="78" spans="1:29" x14ac:dyDescent="0.25">
      <c r="A78" s="173">
        <v>8</v>
      </c>
      <c r="B78" s="14">
        <v>50450</v>
      </c>
      <c r="C78" s="48" t="s">
        <v>47</v>
      </c>
      <c r="D78" s="94">
        <f>'2019-2020 исходные'!F78</f>
        <v>0.56570408022351037</v>
      </c>
      <c r="E78" s="81">
        <f t="shared" si="75"/>
        <v>0.55919980590827079</v>
      </c>
      <c r="F78" s="55" t="str">
        <f t="shared" si="63"/>
        <v>B</v>
      </c>
      <c r="G78" s="79">
        <f>'2019-2020 исходные'!I78</f>
        <v>31857.840238262092</v>
      </c>
      <c r="H78" s="81">
        <f t="shared" si="76"/>
        <v>0.27729763366009624</v>
      </c>
      <c r="I78" s="81">
        <f t="shared" si="77"/>
        <v>0.20073581600320098</v>
      </c>
      <c r="J78" s="88" t="str">
        <f t="shared" si="64"/>
        <v>B</v>
      </c>
      <c r="K78" s="85">
        <f>'2019-2020 исходные'!L78</f>
        <v>56766.960266292917</v>
      </c>
      <c r="L78" s="31">
        <f t="shared" si="78"/>
        <v>0.21342066023559556</v>
      </c>
      <c r="M78" s="81">
        <f t="shared" si="79"/>
        <v>0.24190684069224472</v>
      </c>
      <c r="N78" s="99" t="str">
        <f t="shared" si="65"/>
        <v>C</v>
      </c>
      <c r="O78" s="65">
        <f>'2019-2020 исходные'!P78</f>
        <v>3292.7062438682556</v>
      </c>
      <c r="P78" s="81">
        <f t="shared" si="80"/>
        <v>9.695618226642426E-2</v>
      </c>
      <c r="Q78" s="81">
        <f t="shared" si="81"/>
        <v>0.11211354174176574</v>
      </c>
      <c r="R78" s="68" t="str">
        <f t="shared" si="66"/>
        <v>C</v>
      </c>
      <c r="S78" s="101">
        <f>'2019-2020 исходные'!S78</f>
        <v>811740.17333333334</v>
      </c>
      <c r="T78" s="109">
        <f t="shared" si="82"/>
        <v>0.8204465787660058</v>
      </c>
      <c r="U78" s="109">
        <f t="shared" si="83"/>
        <v>0.59767749288635363</v>
      </c>
      <c r="V78" s="99" t="str">
        <f t="shared" si="67"/>
        <v>A</v>
      </c>
      <c r="W78" s="217" t="str">
        <f t="shared" si="68"/>
        <v>B</v>
      </c>
      <c r="X78" s="229">
        <f t="shared" si="69"/>
        <v>2.5</v>
      </c>
      <c r="Y78" s="211">
        <f t="shared" si="70"/>
        <v>2.5</v>
      </c>
      <c r="Z78" s="211">
        <f t="shared" si="71"/>
        <v>2</v>
      </c>
      <c r="AA78" s="211">
        <f t="shared" si="72"/>
        <v>2</v>
      </c>
      <c r="AB78" s="211">
        <f t="shared" si="73"/>
        <v>4.2</v>
      </c>
      <c r="AC78" s="230">
        <f t="shared" si="74"/>
        <v>2.6399999999999997</v>
      </c>
    </row>
    <row r="79" spans="1:29" x14ac:dyDescent="0.25">
      <c r="A79" s="173">
        <v>9</v>
      </c>
      <c r="B79" s="14">
        <v>50620</v>
      </c>
      <c r="C79" s="48" t="s">
        <v>27</v>
      </c>
      <c r="D79" s="94">
        <f>'2019-2020 исходные'!F79</f>
        <v>0.29275675203838503</v>
      </c>
      <c r="E79" s="81">
        <f t="shared" si="75"/>
        <v>0.55919980590827079</v>
      </c>
      <c r="F79" s="55" t="str">
        <f t="shared" si="63"/>
        <v>D</v>
      </c>
      <c r="G79" s="79">
        <f>'2019-2020 исходные'!I79</f>
        <v>20054.282325249642</v>
      </c>
      <c r="H79" s="81">
        <f t="shared" si="76"/>
        <v>0.17455687491534055</v>
      </c>
      <c r="I79" s="81">
        <f t="shared" si="77"/>
        <v>0.20073581600320098</v>
      </c>
      <c r="J79" s="88" t="str">
        <f t="shared" si="64"/>
        <v>C</v>
      </c>
      <c r="K79" s="85">
        <f>'2019-2020 исходные'!L79</f>
        <v>61020.469286733234</v>
      </c>
      <c r="L79" s="31">
        <f t="shared" si="78"/>
        <v>0.2294121225087562</v>
      </c>
      <c r="M79" s="81">
        <f t="shared" si="79"/>
        <v>0.24190684069224472</v>
      </c>
      <c r="N79" s="99" t="str">
        <f t="shared" si="65"/>
        <v>C</v>
      </c>
      <c r="O79" s="65">
        <f>'2019-2020 исходные'!P79</f>
        <v>2873.0743937232523</v>
      </c>
      <c r="P79" s="81">
        <f t="shared" si="80"/>
        <v>8.4599810597004346E-2</v>
      </c>
      <c r="Q79" s="81">
        <f t="shared" si="81"/>
        <v>0.11211354174176574</v>
      </c>
      <c r="R79" s="68" t="str">
        <f t="shared" si="66"/>
        <v>C</v>
      </c>
      <c r="S79" s="101">
        <f>'2019-2020 исходные'!S79</f>
        <v>743442.95652173914</v>
      </c>
      <c r="T79" s="109">
        <f t="shared" si="82"/>
        <v>0.75141683290260541</v>
      </c>
      <c r="U79" s="109">
        <f t="shared" si="83"/>
        <v>0.59767749288635363</v>
      </c>
      <c r="V79" s="99" t="str">
        <f t="shared" si="67"/>
        <v>B</v>
      </c>
      <c r="W79" s="217" t="str">
        <f t="shared" si="68"/>
        <v>C</v>
      </c>
      <c r="X79" s="229">
        <f t="shared" si="69"/>
        <v>1</v>
      </c>
      <c r="Y79" s="211">
        <f t="shared" si="70"/>
        <v>2</v>
      </c>
      <c r="Z79" s="211">
        <f t="shared" si="71"/>
        <v>2</v>
      </c>
      <c r="AA79" s="211">
        <f t="shared" si="72"/>
        <v>2</v>
      </c>
      <c r="AB79" s="211">
        <f t="shared" si="73"/>
        <v>2.5</v>
      </c>
      <c r="AC79" s="230">
        <f t="shared" si="74"/>
        <v>1.9</v>
      </c>
    </row>
    <row r="80" spans="1:29" x14ac:dyDescent="0.25">
      <c r="A80" s="173">
        <v>10</v>
      </c>
      <c r="B80" s="14">
        <v>50760</v>
      </c>
      <c r="C80" s="48" t="s">
        <v>48</v>
      </c>
      <c r="D80" s="140">
        <f>'2019-2020 исходные'!F80</f>
        <v>0.51466120934771242</v>
      </c>
      <c r="E80" s="81">
        <f t="shared" si="75"/>
        <v>0.55919980590827079</v>
      </c>
      <c r="F80" s="55" t="str">
        <f t="shared" si="63"/>
        <v>C</v>
      </c>
      <c r="G80" s="79">
        <f>'2019-2020 исходные'!I80</f>
        <v>14187.023922056385</v>
      </c>
      <c r="H80" s="81">
        <f t="shared" si="76"/>
        <v>0.12348697001564293</v>
      </c>
      <c r="I80" s="81">
        <f t="shared" si="77"/>
        <v>0.20073581600320098</v>
      </c>
      <c r="J80" s="88" t="str">
        <f t="shared" si="64"/>
        <v>C</v>
      </c>
      <c r="K80" s="85">
        <f>'2019-2020 исходные'!L80</f>
        <v>43491.757570480928</v>
      </c>
      <c r="L80" s="31">
        <f t="shared" si="78"/>
        <v>0.16351130255973895</v>
      </c>
      <c r="M80" s="81">
        <f t="shared" si="79"/>
        <v>0.24190684069224472</v>
      </c>
      <c r="N80" s="99" t="str">
        <f t="shared" si="65"/>
        <v>C</v>
      </c>
      <c r="O80" s="65">
        <f>'2019-2020 исходные'!P80</f>
        <v>2887.5732835820895</v>
      </c>
      <c r="P80" s="81">
        <f t="shared" si="80"/>
        <v>8.5026741183488352E-2</v>
      </c>
      <c r="Q80" s="81">
        <f t="shared" si="81"/>
        <v>0.11211354174176574</v>
      </c>
      <c r="R80" s="68" t="str">
        <f t="shared" si="66"/>
        <v>C</v>
      </c>
      <c r="S80" s="101">
        <f>'2019-2020 исходные'!S80</f>
        <v>577116.3671910112</v>
      </c>
      <c r="T80" s="109">
        <f t="shared" si="82"/>
        <v>0.58330629007478685</v>
      </c>
      <c r="U80" s="109">
        <f t="shared" si="83"/>
        <v>0.59767749288635363</v>
      </c>
      <c r="V80" s="99" t="str">
        <f t="shared" si="67"/>
        <v>C</v>
      </c>
      <c r="W80" s="219" t="str">
        <f t="shared" si="68"/>
        <v>C</v>
      </c>
      <c r="X80" s="229">
        <f t="shared" si="69"/>
        <v>2</v>
      </c>
      <c r="Y80" s="211">
        <f t="shared" si="70"/>
        <v>2</v>
      </c>
      <c r="Z80" s="211">
        <f t="shared" si="71"/>
        <v>2</v>
      </c>
      <c r="AA80" s="211">
        <f t="shared" si="72"/>
        <v>2</v>
      </c>
      <c r="AB80" s="211">
        <f t="shared" si="73"/>
        <v>2</v>
      </c>
      <c r="AC80" s="230">
        <f t="shared" si="74"/>
        <v>2</v>
      </c>
    </row>
    <row r="81" spans="1:29" x14ac:dyDescent="0.25">
      <c r="A81" s="33">
        <v>11</v>
      </c>
      <c r="B81" s="14">
        <v>50780</v>
      </c>
      <c r="C81" s="48" t="s">
        <v>49</v>
      </c>
      <c r="D81" s="94">
        <f>'2019-2020 исходные'!F81</f>
        <v>0.58128967138151888</v>
      </c>
      <c r="E81" s="81">
        <f t="shared" si="75"/>
        <v>0.55919980590827079</v>
      </c>
      <c r="F81" s="55" t="str">
        <f t="shared" si="63"/>
        <v>B</v>
      </c>
      <c r="G81" s="79">
        <f>'2019-2020 исходные'!I81</f>
        <v>44933.296908945682</v>
      </c>
      <c r="H81" s="81">
        <f t="shared" si="76"/>
        <v>0.39110927835065534</v>
      </c>
      <c r="I81" s="81">
        <f t="shared" si="77"/>
        <v>0.20073581600320098</v>
      </c>
      <c r="J81" s="88" t="str">
        <f t="shared" si="64"/>
        <v>B</v>
      </c>
      <c r="K81" s="85">
        <f>'2019-2020 исходные'!L81</f>
        <v>62500.509217252402</v>
      </c>
      <c r="L81" s="31">
        <f t="shared" si="78"/>
        <v>0.23497647010927417</v>
      </c>
      <c r="M81" s="81">
        <f t="shared" si="79"/>
        <v>0.24190684069224472</v>
      </c>
      <c r="N81" s="99" t="str">
        <f t="shared" si="65"/>
        <v>C</v>
      </c>
      <c r="O81" s="65">
        <f>'2019-2020 исходные'!P81</f>
        <v>3730.2148402555913</v>
      </c>
      <c r="P81" s="81">
        <f t="shared" si="80"/>
        <v>0.10983894801373371</v>
      </c>
      <c r="Q81" s="81">
        <f t="shared" si="81"/>
        <v>0.11211354174176574</v>
      </c>
      <c r="R81" s="68" t="str">
        <f t="shared" si="66"/>
        <v>C</v>
      </c>
      <c r="S81" s="101">
        <f>'2019-2020 исходные'!S81</f>
        <v>778136.24675324676</v>
      </c>
      <c r="T81" s="109">
        <f t="shared" si="82"/>
        <v>0.78648222970278081</v>
      </c>
      <c r="U81" s="109">
        <f t="shared" si="83"/>
        <v>0.59767749288635363</v>
      </c>
      <c r="V81" s="99" t="str">
        <f t="shared" si="67"/>
        <v>B</v>
      </c>
      <c r="W81" s="217" t="str">
        <f t="shared" si="68"/>
        <v>C</v>
      </c>
      <c r="X81" s="229">
        <f t="shared" si="69"/>
        <v>2.5</v>
      </c>
      <c r="Y81" s="211">
        <f t="shared" si="70"/>
        <v>2.5</v>
      </c>
      <c r="Z81" s="211">
        <f t="shared" si="71"/>
        <v>2</v>
      </c>
      <c r="AA81" s="211">
        <f t="shared" si="72"/>
        <v>2</v>
      </c>
      <c r="AB81" s="211">
        <f t="shared" si="73"/>
        <v>2.5</v>
      </c>
      <c r="AC81" s="230">
        <f t="shared" si="74"/>
        <v>2.2999999999999998</v>
      </c>
    </row>
    <row r="82" spans="1:29" s="41" customFormat="1" x14ac:dyDescent="0.25">
      <c r="A82" s="33">
        <v>12</v>
      </c>
      <c r="B82" s="20">
        <v>50001</v>
      </c>
      <c r="C82" s="51" t="s">
        <v>10</v>
      </c>
      <c r="D82" s="93">
        <f>'2019-2020 исходные'!F82</f>
        <v>0.35157514506375004</v>
      </c>
      <c r="E82" s="97">
        <f t="shared" si="75"/>
        <v>0.55919980590827079</v>
      </c>
      <c r="F82" s="56" t="str">
        <f t="shared" si="63"/>
        <v>C</v>
      </c>
      <c r="G82" s="78">
        <f>'2019-2020 исходные'!I82</f>
        <v>15493.386868327403</v>
      </c>
      <c r="H82" s="97">
        <f t="shared" si="76"/>
        <v>0.13485783982329272</v>
      </c>
      <c r="I82" s="97">
        <f t="shared" si="77"/>
        <v>0.20073581600320098</v>
      </c>
      <c r="J82" s="87" t="str">
        <f t="shared" si="64"/>
        <v>C</v>
      </c>
      <c r="K82" s="84">
        <f>'2019-2020 исходные'!L82</f>
        <v>56352.09423487544</v>
      </c>
      <c r="L82" s="28">
        <f t="shared" si="78"/>
        <v>0.21186093285334545</v>
      </c>
      <c r="M82" s="97">
        <f t="shared" si="79"/>
        <v>0.24190684069224472</v>
      </c>
      <c r="N82" s="73" t="str">
        <f t="shared" si="65"/>
        <v>C</v>
      </c>
      <c r="O82" s="67">
        <f>'2019-2020 исходные'!P82</f>
        <v>2800.7889916963227</v>
      </c>
      <c r="P82" s="97">
        <f t="shared" si="80"/>
        <v>8.2471313216718398E-2</v>
      </c>
      <c r="Q82" s="97">
        <f t="shared" si="81"/>
        <v>0.11211354174176574</v>
      </c>
      <c r="R82" s="70" t="str">
        <f t="shared" si="66"/>
        <v>C</v>
      </c>
      <c r="S82" s="100">
        <f>'2019-2020 исходные'!S82</f>
        <v>817558.91304347827</v>
      </c>
      <c r="T82" s="110">
        <f t="shared" si="82"/>
        <v>0.82632772798683896</v>
      </c>
      <c r="U82" s="110">
        <f t="shared" si="83"/>
        <v>0.59767749288635363</v>
      </c>
      <c r="V82" s="73" t="str">
        <f t="shared" si="67"/>
        <v>A</v>
      </c>
      <c r="W82" s="219" t="str">
        <f t="shared" si="68"/>
        <v>C</v>
      </c>
      <c r="X82" s="229">
        <f t="shared" si="69"/>
        <v>2</v>
      </c>
      <c r="Y82" s="211">
        <f t="shared" si="70"/>
        <v>2</v>
      </c>
      <c r="Z82" s="211">
        <f t="shared" si="71"/>
        <v>2</v>
      </c>
      <c r="AA82" s="211">
        <f t="shared" si="72"/>
        <v>2</v>
      </c>
      <c r="AB82" s="211">
        <f t="shared" si="73"/>
        <v>4.2</v>
      </c>
      <c r="AC82" s="230">
        <f t="shared" si="74"/>
        <v>2.44</v>
      </c>
    </row>
    <row r="83" spans="1:29" x14ac:dyDescent="0.25">
      <c r="A83" s="33">
        <v>13</v>
      </c>
      <c r="B83" s="14">
        <v>50930</v>
      </c>
      <c r="C83" s="48" t="s">
        <v>11</v>
      </c>
      <c r="D83" s="94">
        <f>'2019-2020 исходные'!F83</f>
        <v>0.35566984894504294</v>
      </c>
      <c r="E83" s="81">
        <f t="shared" si="75"/>
        <v>0.55919980590827079</v>
      </c>
      <c r="F83" s="55" t="str">
        <f t="shared" si="63"/>
        <v>C</v>
      </c>
      <c r="G83" s="79">
        <f>'2019-2020 исходные'!I83</f>
        <v>12964.828058659219</v>
      </c>
      <c r="H83" s="81">
        <f t="shared" si="76"/>
        <v>0.1128487089704968</v>
      </c>
      <c r="I83" s="81">
        <f t="shared" si="77"/>
        <v>0.20073581600320098</v>
      </c>
      <c r="J83" s="88" t="str">
        <f t="shared" si="64"/>
        <v>C</v>
      </c>
      <c r="K83" s="85">
        <f>'2019-2020 исходные'!L83</f>
        <v>57291.749371508376</v>
      </c>
      <c r="L83" s="31">
        <f t="shared" si="78"/>
        <v>0.2153936536246045</v>
      </c>
      <c r="M83" s="81">
        <f t="shared" si="79"/>
        <v>0.24190684069224472</v>
      </c>
      <c r="N83" s="99" t="str">
        <f t="shared" si="65"/>
        <v>C</v>
      </c>
      <c r="O83" s="65">
        <f>'2019-2020 исходные'!P83</f>
        <v>3540.1081145251401</v>
      </c>
      <c r="P83" s="81">
        <f t="shared" si="80"/>
        <v>0.10424111420018924</v>
      </c>
      <c r="Q83" s="81">
        <f t="shared" si="81"/>
        <v>0.11211354174176574</v>
      </c>
      <c r="R83" s="68" t="str">
        <f t="shared" si="66"/>
        <v>C</v>
      </c>
      <c r="S83" s="101">
        <f>'2019-2020 исходные'!S83</f>
        <v>616174.73488372099</v>
      </c>
      <c r="T83" s="109">
        <f t="shared" si="82"/>
        <v>0.62278358243802845</v>
      </c>
      <c r="U83" s="109">
        <f t="shared" si="83"/>
        <v>0.59767749288635363</v>
      </c>
      <c r="V83" s="99" t="str">
        <f t="shared" si="67"/>
        <v>B</v>
      </c>
      <c r="W83" s="217" t="str">
        <f t="shared" si="68"/>
        <v>C</v>
      </c>
      <c r="X83" s="229">
        <f t="shared" si="69"/>
        <v>2</v>
      </c>
      <c r="Y83" s="211">
        <f t="shared" si="70"/>
        <v>2</v>
      </c>
      <c r="Z83" s="211">
        <f t="shared" si="71"/>
        <v>2</v>
      </c>
      <c r="AA83" s="211">
        <f t="shared" si="72"/>
        <v>2</v>
      </c>
      <c r="AB83" s="211">
        <f t="shared" si="73"/>
        <v>2.5</v>
      </c>
      <c r="AC83" s="230">
        <f t="shared" si="74"/>
        <v>2.1</v>
      </c>
    </row>
    <row r="84" spans="1:29" x14ac:dyDescent="0.25">
      <c r="A84" s="33">
        <v>14</v>
      </c>
      <c r="B84" s="14">
        <v>50970</v>
      </c>
      <c r="C84" s="376" t="s">
        <v>50</v>
      </c>
      <c r="D84" s="94">
        <f>'2019-2020 исходные'!F84</f>
        <v>0.42945303689336023</v>
      </c>
      <c r="E84" s="81">
        <f t="shared" si="75"/>
        <v>0.55919980590827079</v>
      </c>
      <c r="F84" s="55" t="str">
        <f t="shared" si="63"/>
        <v>C</v>
      </c>
      <c r="G84" s="79">
        <f>'2019-2020 исходные'!I84</f>
        <v>19705.067391930836</v>
      </c>
      <c r="H84" s="81">
        <f t="shared" si="76"/>
        <v>0.17151723148930031</v>
      </c>
      <c r="I84" s="81">
        <f t="shared" si="77"/>
        <v>0.20073581600320098</v>
      </c>
      <c r="J84" s="88" t="str">
        <f t="shared" si="64"/>
        <v>C</v>
      </c>
      <c r="K84" s="85">
        <f>'2019-2020 исходные'!L84</f>
        <v>0</v>
      </c>
      <c r="L84" s="31">
        <f t="shared" si="78"/>
        <v>0</v>
      </c>
      <c r="M84" s="81">
        <f t="shared" si="79"/>
        <v>0.24190684069224472</v>
      </c>
      <c r="N84" s="99" t="str">
        <f t="shared" si="65"/>
        <v>D</v>
      </c>
      <c r="O84" s="65">
        <f>'2019-2020 исходные'!P84</f>
        <v>0</v>
      </c>
      <c r="P84" s="81">
        <f t="shared" si="80"/>
        <v>0</v>
      </c>
      <c r="Q84" s="81">
        <f t="shared" si="81"/>
        <v>0.11211354174176574</v>
      </c>
      <c r="R84" s="68" t="str">
        <f t="shared" si="66"/>
        <v>D</v>
      </c>
      <c r="S84" s="101">
        <f>'2019-2020 исходные'!S84</f>
        <v>0</v>
      </c>
      <c r="T84" s="109">
        <f t="shared" si="82"/>
        <v>0</v>
      </c>
      <c r="U84" s="109">
        <f t="shared" si="83"/>
        <v>0.59767749288635363</v>
      </c>
      <c r="V84" s="99" t="str">
        <f t="shared" si="67"/>
        <v>D</v>
      </c>
      <c r="W84" s="217" t="str">
        <f t="shared" si="68"/>
        <v>D</v>
      </c>
      <c r="X84" s="229">
        <f t="shared" si="69"/>
        <v>2</v>
      </c>
      <c r="Y84" s="211">
        <f t="shared" si="70"/>
        <v>2</v>
      </c>
      <c r="Z84" s="211">
        <f t="shared" si="71"/>
        <v>1</v>
      </c>
      <c r="AA84" s="211">
        <f t="shared" si="72"/>
        <v>1</v>
      </c>
      <c r="AB84" s="211">
        <f t="shared" si="73"/>
        <v>1</v>
      </c>
      <c r="AC84" s="230">
        <f t="shared" si="74"/>
        <v>1.4</v>
      </c>
    </row>
    <row r="85" spans="1:29" ht="15.75" thickBot="1" x14ac:dyDescent="0.3">
      <c r="A85" s="34">
        <v>15</v>
      </c>
      <c r="B85" s="15">
        <v>51370</v>
      </c>
      <c r="C85" s="49" t="s">
        <v>117</v>
      </c>
      <c r="D85" s="95">
        <f>'2019-2020 исходные'!F85</f>
        <v>0.5851352090059333</v>
      </c>
      <c r="E85" s="82">
        <f t="shared" si="75"/>
        <v>0.55919980590827079</v>
      </c>
      <c r="F85" s="60" t="str">
        <f t="shared" si="63"/>
        <v>B</v>
      </c>
      <c r="G85" s="80">
        <f>'2019-2020 исходные'!I85</f>
        <v>13217.417274155539</v>
      </c>
      <c r="H85" s="82">
        <f t="shared" si="76"/>
        <v>0.11504730094099287</v>
      </c>
      <c r="I85" s="82">
        <f t="shared" si="77"/>
        <v>0.20073581600320098</v>
      </c>
      <c r="J85" s="89" t="str">
        <f t="shared" si="64"/>
        <v>C</v>
      </c>
      <c r="K85" s="98">
        <f>'2019-2020 исходные'!L85</f>
        <v>54163.564831107622</v>
      </c>
      <c r="L85" s="25">
        <f t="shared" si="78"/>
        <v>0.20363295326616854</v>
      </c>
      <c r="M85" s="82">
        <f t="shared" si="79"/>
        <v>0.24190684069224472</v>
      </c>
      <c r="N85" s="74" t="str">
        <f t="shared" si="65"/>
        <v>C</v>
      </c>
      <c r="O85" s="66">
        <f>'2019-2020 исходные'!P85</f>
        <v>3008.8444461901022</v>
      </c>
      <c r="P85" s="82">
        <f t="shared" si="80"/>
        <v>8.8597660686975679E-2</v>
      </c>
      <c r="Q85" s="82">
        <f t="shared" si="81"/>
        <v>0.11211354174176574</v>
      </c>
      <c r="R85" s="69" t="str">
        <f t="shared" si="66"/>
        <v>C</v>
      </c>
      <c r="S85" s="102">
        <f>'2019-2020 исходные'!S85</f>
        <v>707792.75</v>
      </c>
      <c r="T85" s="112">
        <f t="shared" si="82"/>
        <v>0.71538425630490687</v>
      </c>
      <c r="U85" s="112">
        <f t="shared" si="83"/>
        <v>0.59767749288635363</v>
      </c>
      <c r="V85" s="74" t="str">
        <f t="shared" si="67"/>
        <v>B</v>
      </c>
      <c r="W85" s="215" t="str">
        <f t="shared" si="68"/>
        <v>C</v>
      </c>
      <c r="X85" s="225">
        <f t="shared" si="69"/>
        <v>2.5</v>
      </c>
      <c r="Y85" s="213">
        <f t="shared" si="70"/>
        <v>2</v>
      </c>
      <c r="Z85" s="213">
        <f t="shared" si="71"/>
        <v>2</v>
      </c>
      <c r="AA85" s="213">
        <f t="shared" si="72"/>
        <v>2</v>
      </c>
      <c r="AB85" s="213">
        <f t="shared" si="73"/>
        <v>2.5</v>
      </c>
      <c r="AC85" s="226">
        <f t="shared" si="74"/>
        <v>2.2000000000000002</v>
      </c>
    </row>
    <row r="86" spans="1:29" ht="15.75" thickBot="1" x14ac:dyDescent="0.3">
      <c r="A86" s="26"/>
      <c r="B86" s="147"/>
      <c r="C86" s="149" t="s">
        <v>193</v>
      </c>
      <c r="D86" s="92">
        <f>AVERAGE(D87:D116)</f>
        <v>0.63110032690526974</v>
      </c>
      <c r="E86" s="35"/>
      <c r="F86" s="64" t="str">
        <f t="shared" si="63"/>
        <v>B</v>
      </c>
      <c r="G86" s="83">
        <f>AVERAGE(G87:G116)</f>
        <v>22615.159204765881</v>
      </c>
      <c r="H86" s="276">
        <f>AVERAGE(H87:H116)</f>
        <v>0.1968473093413324</v>
      </c>
      <c r="I86" s="276"/>
      <c r="J86" s="72" t="str">
        <f t="shared" si="64"/>
        <v>C</v>
      </c>
      <c r="K86" s="83">
        <f>AVERAGE(K87:K116)</f>
        <v>56395.191354491602</v>
      </c>
      <c r="L86" s="277">
        <f>AVERAGE(L87:L116)</f>
        <v>0.21202296047785785</v>
      </c>
      <c r="M86" s="276"/>
      <c r="N86" s="72" t="str">
        <f t="shared" si="65"/>
        <v>C</v>
      </c>
      <c r="O86" s="71">
        <f>AVERAGE(O87:O116)</f>
        <v>2918.7641746958034</v>
      </c>
      <c r="P86" s="276">
        <f>AVERAGE(P87:P116)</f>
        <v>8.5945180151284231E-2</v>
      </c>
      <c r="Q86" s="276"/>
      <c r="R86" s="64" t="str">
        <f t="shared" si="66"/>
        <v>C</v>
      </c>
      <c r="S86" s="83">
        <f>AVERAGE(S87:S116)</f>
        <v>535376.94416466961</v>
      </c>
      <c r="T86" s="276">
        <f>AVERAGE(T87:T116)</f>
        <v>0.54111918643421508</v>
      </c>
      <c r="U86" s="111"/>
      <c r="V86" s="72" t="str">
        <f t="shared" si="67"/>
        <v>C</v>
      </c>
      <c r="W86" s="216" t="str">
        <f t="shared" si="68"/>
        <v>C</v>
      </c>
      <c r="X86" s="298">
        <f t="shared" si="69"/>
        <v>2.5</v>
      </c>
      <c r="Y86" s="299">
        <f t="shared" si="70"/>
        <v>2</v>
      </c>
      <c r="Z86" s="299">
        <f t="shared" si="71"/>
        <v>2</v>
      </c>
      <c r="AA86" s="299">
        <f t="shared" si="72"/>
        <v>2</v>
      </c>
      <c r="AB86" s="299">
        <f t="shared" si="73"/>
        <v>2</v>
      </c>
      <c r="AC86" s="300">
        <f t="shared" si="74"/>
        <v>2.1</v>
      </c>
    </row>
    <row r="87" spans="1:29" x14ac:dyDescent="0.25">
      <c r="A87" s="173">
        <v>1</v>
      </c>
      <c r="B87" s="20">
        <v>60010</v>
      </c>
      <c r="C87" s="48" t="s">
        <v>197</v>
      </c>
      <c r="D87" s="94">
        <f>'2019-2020 исходные'!F87</f>
        <v>0.61132312846059689</v>
      </c>
      <c r="E87" s="81">
        <f t="shared" ref="E87:E116" si="84">$D$127</f>
        <v>0.55919980590827079</v>
      </c>
      <c r="F87" s="55" t="str">
        <f t="shared" si="63"/>
        <v>B</v>
      </c>
      <c r="G87" s="79">
        <f>'2019-2020 исходные'!I87</f>
        <v>39185.053968609864</v>
      </c>
      <c r="H87" s="81">
        <f t="shared" ref="H87:H116" si="85">G87/$G$128</f>
        <v>0.34107531016143477</v>
      </c>
      <c r="I87" s="81">
        <f t="shared" ref="I87:I116" si="86">$H$127</f>
        <v>0.20073581600320098</v>
      </c>
      <c r="J87" s="88" t="str">
        <f t="shared" si="64"/>
        <v>B</v>
      </c>
      <c r="K87" s="85">
        <f>'2019-2020 исходные'!L87</f>
        <v>61719.712959641256</v>
      </c>
      <c r="L87" s="31">
        <f t="shared" ref="L87:L116" si="87">K87/$K$128</f>
        <v>0.23204099405018705</v>
      </c>
      <c r="M87" s="81">
        <f t="shared" ref="M87:M116" si="88">$L$127</f>
        <v>0.24190684069224472</v>
      </c>
      <c r="N87" s="99" t="str">
        <f t="shared" si="65"/>
        <v>C</v>
      </c>
      <c r="O87" s="65">
        <f>'2019-2020 исходные'!P87</f>
        <v>2923.5908071748877</v>
      </c>
      <c r="P87" s="81">
        <f t="shared" ref="P87:P116" si="89">O87/$O$128</f>
        <v>8.608730393145643E-2</v>
      </c>
      <c r="Q87" s="81">
        <f t="shared" ref="Q87:Q116" si="90">$P$127</f>
        <v>0.11211354174176574</v>
      </c>
      <c r="R87" s="68" t="str">
        <f t="shared" si="66"/>
        <v>C</v>
      </c>
      <c r="S87" s="101">
        <f>'2019-2020 исходные'!S87</f>
        <v>439953.42647058825</v>
      </c>
      <c r="T87" s="109">
        <f t="shared" ref="T87:T116" si="91">S87/$S$128</f>
        <v>0.44467219366750688</v>
      </c>
      <c r="U87" s="109">
        <f t="shared" ref="U87:U116" si="92">$T$127</f>
        <v>0.59767749288635363</v>
      </c>
      <c r="V87" s="99" t="str">
        <f t="shared" si="67"/>
        <v>C</v>
      </c>
      <c r="W87" s="217" t="str">
        <f t="shared" si="68"/>
        <v>C</v>
      </c>
      <c r="X87" s="227">
        <f t="shared" si="69"/>
        <v>2.5</v>
      </c>
      <c r="Y87" s="212">
        <f t="shared" si="70"/>
        <v>2.5</v>
      </c>
      <c r="Z87" s="212">
        <f t="shared" si="71"/>
        <v>2</v>
      </c>
      <c r="AA87" s="212">
        <f t="shared" si="72"/>
        <v>2</v>
      </c>
      <c r="AB87" s="212">
        <f t="shared" si="73"/>
        <v>2</v>
      </c>
      <c r="AC87" s="228">
        <f t="shared" si="74"/>
        <v>2.2000000000000002</v>
      </c>
    </row>
    <row r="88" spans="1:29" x14ac:dyDescent="0.25">
      <c r="A88" s="173">
        <v>2</v>
      </c>
      <c r="B88" s="14">
        <v>60020</v>
      </c>
      <c r="C88" s="48" t="s">
        <v>52</v>
      </c>
      <c r="D88" s="94">
        <f>'2019-2020 исходные'!F88</f>
        <v>0.33906711260313577</v>
      </c>
      <c r="E88" s="81">
        <f t="shared" si="84"/>
        <v>0.55919980590827079</v>
      </c>
      <c r="F88" s="55" t="str">
        <f t="shared" si="63"/>
        <v>C</v>
      </c>
      <c r="G88" s="79">
        <f>'2019-2020 исходные'!I88</f>
        <v>17740.325053571429</v>
      </c>
      <c r="H88" s="81">
        <f t="shared" si="85"/>
        <v>0.1544156829504095</v>
      </c>
      <c r="I88" s="81">
        <f t="shared" si="86"/>
        <v>0.20073581600320098</v>
      </c>
      <c r="J88" s="88" t="str">
        <f t="shared" si="64"/>
        <v>C</v>
      </c>
      <c r="K88" s="85">
        <f>'2019-2020 исходные'!L88</f>
        <v>61392.095910714284</v>
      </c>
      <c r="L88" s="31">
        <f t="shared" si="87"/>
        <v>0.23080928732221648</v>
      </c>
      <c r="M88" s="81">
        <f t="shared" si="88"/>
        <v>0.24190684069224472</v>
      </c>
      <c r="N88" s="99" t="str">
        <f t="shared" si="65"/>
        <v>C</v>
      </c>
      <c r="O88" s="65">
        <f>'2019-2020 исходные'!P88</f>
        <v>3020.0482142857145</v>
      </c>
      <c r="P88" s="81">
        <f t="shared" si="89"/>
        <v>8.8927563964430759E-2</v>
      </c>
      <c r="Q88" s="81">
        <f t="shared" si="90"/>
        <v>0.11211354174176574</v>
      </c>
      <c r="R88" s="68" t="str">
        <f t="shared" si="66"/>
        <v>C</v>
      </c>
      <c r="S88" s="101">
        <f>'2019-2020 исходные'!S88</f>
        <v>687892.66666666663</v>
      </c>
      <c r="T88" s="109">
        <f t="shared" si="91"/>
        <v>0.69527073251447191</v>
      </c>
      <c r="U88" s="109">
        <f t="shared" si="92"/>
        <v>0.59767749288635363</v>
      </c>
      <c r="V88" s="99" t="str">
        <f t="shared" si="67"/>
        <v>B</v>
      </c>
      <c r="W88" s="220" t="str">
        <f t="shared" si="68"/>
        <v>C</v>
      </c>
      <c r="X88" s="229">
        <f t="shared" si="69"/>
        <v>2</v>
      </c>
      <c r="Y88" s="211">
        <f t="shared" si="70"/>
        <v>2</v>
      </c>
      <c r="Z88" s="211">
        <f t="shared" si="71"/>
        <v>2</v>
      </c>
      <c r="AA88" s="211">
        <f t="shared" si="72"/>
        <v>2</v>
      </c>
      <c r="AB88" s="211">
        <f t="shared" si="73"/>
        <v>2.5</v>
      </c>
      <c r="AC88" s="230">
        <f t="shared" si="74"/>
        <v>2.1</v>
      </c>
    </row>
    <row r="89" spans="1:29" x14ac:dyDescent="0.25">
      <c r="A89" s="173">
        <v>3</v>
      </c>
      <c r="B89" s="14">
        <v>60050</v>
      </c>
      <c r="C89" s="48" t="s">
        <v>54</v>
      </c>
      <c r="D89" s="94">
        <f>'2019-2020 исходные'!F89</f>
        <v>0.32729991938965297</v>
      </c>
      <c r="E89" s="81">
        <f t="shared" si="84"/>
        <v>0.55919980590827079</v>
      </c>
      <c r="F89" s="55" t="str">
        <f t="shared" si="63"/>
        <v>C</v>
      </c>
      <c r="G89" s="79">
        <f>'2019-2020 исходные'!I89</f>
        <v>15187.37197080292</v>
      </c>
      <c r="H89" s="81">
        <f t="shared" si="85"/>
        <v>0.13219421899044165</v>
      </c>
      <c r="I89" s="81">
        <f t="shared" si="86"/>
        <v>0.20073581600320098</v>
      </c>
      <c r="J89" s="88" t="str">
        <f t="shared" si="64"/>
        <v>C</v>
      </c>
      <c r="K89" s="85">
        <f>'2019-2020 исходные'!L89</f>
        <v>54812.21489051095</v>
      </c>
      <c r="L89" s="31">
        <f t="shared" si="87"/>
        <v>0.20607161341795963</v>
      </c>
      <c r="M89" s="81">
        <f t="shared" si="88"/>
        <v>0.24190684069224472</v>
      </c>
      <c r="N89" s="99" t="str">
        <f t="shared" si="65"/>
        <v>C</v>
      </c>
      <c r="O89" s="65">
        <f>'2019-2020 исходные'!P89</f>
        <v>3011.5611313868612</v>
      </c>
      <c r="P89" s="81">
        <f t="shared" si="89"/>
        <v>8.8677655501450237E-2</v>
      </c>
      <c r="Q89" s="81">
        <f t="shared" si="90"/>
        <v>0.11211354174176574</v>
      </c>
      <c r="R89" s="68" t="str">
        <f t="shared" si="66"/>
        <v>C</v>
      </c>
      <c r="S89" s="101">
        <f>'2019-2020 исходные'!S89</f>
        <v>723058.12857142859</v>
      </c>
      <c r="T89" s="109">
        <f t="shared" si="91"/>
        <v>0.73081336531532592</v>
      </c>
      <c r="U89" s="109">
        <f t="shared" si="92"/>
        <v>0.59767749288635363</v>
      </c>
      <c r="V89" s="99" t="str">
        <f t="shared" si="67"/>
        <v>B</v>
      </c>
      <c r="W89" s="217" t="str">
        <f t="shared" si="68"/>
        <v>C</v>
      </c>
      <c r="X89" s="229">
        <f t="shared" si="69"/>
        <v>2</v>
      </c>
      <c r="Y89" s="211">
        <f t="shared" si="70"/>
        <v>2</v>
      </c>
      <c r="Z89" s="211">
        <f t="shared" si="71"/>
        <v>2</v>
      </c>
      <c r="AA89" s="211">
        <f t="shared" si="72"/>
        <v>2</v>
      </c>
      <c r="AB89" s="211">
        <f t="shared" si="73"/>
        <v>2.5</v>
      </c>
      <c r="AC89" s="230">
        <f t="shared" si="74"/>
        <v>2.1</v>
      </c>
    </row>
    <row r="90" spans="1:29" x14ac:dyDescent="0.25">
      <c r="A90" s="173">
        <v>4</v>
      </c>
      <c r="B90" s="14">
        <v>60070</v>
      </c>
      <c r="C90" s="48" t="s">
        <v>44</v>
      </c>
      <c r="D90" s="94">
        <f>'2019-2020 исходные'!F90</f>
        <v>0.59642732222231765</v>
      </c>
      <c r="E90" s="81">
        <f t="shared" si="84"/>
        <v>0.55919980590827079</v>
      </c>
      <c r="F90" s="55" t="str">
        <f t="shared" si="63"/>
        <v>B</v>
      </c>
      <c r="G90" s="79">
        <f>'2019-2020 исходные'!I90</f>
        <v>13979.600266889074</v>
      </c>
      <c r="H90" s="81">
        <f t="shared" si="85"/>
        <v>0.12168150899528341</v>
      </c>
      <c r="I90" s="81">
        <f t="shared" si="86"/>
        <v>0.20073581600320098</v>
      </c>
      <c r="J90" s="88" t="str">
        <f t="shared" si="64"/>
        <v>C</v>
      </c>
      <c r="K90" s="85">
        <f>'2019-2020 исходные'!L90</f>
        <v>57074.527364470392</v>
      </c>
      <c r="L90" s="31">
        <f t="shared" si="87"/>
        <v>0.21457698731127234</v>
      </c>
      <c r="M90" s="81">
        <f t="shared" si="88"/>
        <v>0.24190684069224472</v>
      </c>
      <c r="N90" s="99" t="str">
        <f t="shared" si="65"/>
        <v>C</v>
      </c>
      <c r="O90" s="65">
        <f>'2019-2020 исходные'!P90</f>
        <v>0</v>
      </c>
      <c r="P90" s="81">
        <f t="shared" si="89"/>
        <v>0</v>
      </c>
      <c r="Q90" s="81">
        <f t="shared" si="90"/>
        <v>0.11211354174176574</v>
      </c>
      <c r="R90" s="68" t="str">
        <f t="shared" si="66"/>
        <v>D</v>
      </c>
      <c r="S90" s="101">
        <f>'2019-2020 исходные'!S90</f>
        <v>515144.63750000001</v>
      </c>
      <c r="T90" s="109">
        <f t="shared" si="91"/>
        <v>0.52066987601582293</v>
      </c>
      <c r="U90" s="109">
        <f t="shared" si="92"/>
        <v>0.59767749288635363</v>
      </c>
      <c r="V90" s="99" t="str">
        <f t="shared" si="67"/>
        <v>C</v>
      </c>
      <c r="W90" s="217" t="str">
        <f t="shared" si="68"/>
        <v>C</v>
      </c>
      <c r="X90" s="229">
        <f t="shared" si="69"/>
        <v>2.5</v>
      </c>
      <c r="Y90" s="211">
        <f t="shared" si="70"/>
        <v>2</v>
      </c>
      <c r="Z90" s="211">
        <f t="shared" si="71"/>
        <v>2</v>
      </c>
      <c r="AA90" s="211">
        <f t="shared" si="72"/>
        <v>1</v>
      </c>
      <c r="AB90" s="211">
        <f t="shared" si="73"/>
        <v>2</v>
      </c>
      <c r="AC90" s="230">
        <f t="shared" si="74"/>
        <v>1.9</v>
      </c>
    </row>
    <row r="91" spans="1:29" x14ac:dyDescent="0.25">
      <c r="A91" s="173">
        <v>5</v>
      </c>
      <c r="B91" s="14">
        <v>60180</v>
      </c>
      <c r="C91" s="48" t="s">
        <v>4</v>
      </c>
      <c r="D91" s="94">
        <f>'2019-2020 исходные'!F91</f>
        <v>0.77976781906945758</v>
      </c>
      <c r="E91" s="81">
        <f t="shared" si="84"/>
        <v>0.55919980590827079</v>
      </c>
      <c r="F91" s="301" t="str">
        <f t="shared" si="63"/>
        <v>A</v>
      </c>
      <c r="G91" s="79">
        <f>'2019-2020 исходные'!I91</f>
        <v>34338.325382978721</v>
      </c>
      <c r="H91" s="81">
        <f t="shared" si="85"/>
        <v>0.29888832078184402</v>
      </c>
      <c r="I91" s="81">
        <f t="shared" si="86"/>
        <v>0.20073581600320098</v>
      </c>
      <c r="J91" s="88" t="str">
        <f t="shared" si="64"/>
        <v>B</v>
      </c>
      <c r="K91" s="85">
        <f>'2019-2020 исходные'!L91</f>
        <v>49915.154304964533</v>
      </c>
      <c r="L91" s="31">
        <f t="shared" si="87"/>
        <v>0.18766065925592026</v>
      </c>
      <c r="M91" s="81">
        <f t="shared" si="88"/>
        <v>0.24190684069224472</v>
      </c>
      <c r="N91" s="99" t="str">
        <f t="shared" si="65"/>
        <v>C</v>
      </c>
      <c r="O91" s="65">
        <f>'2019-2020 исходные'!P91</f>
        <v>2034.0159503546101</v>
      </c>
      <c r="P91" s="81">
        <f t="shared" si="89"/>
        <v>5.9893111200747098E-2</v>
      </c>
      <c r="Q91" s="81">
        <f t="shared" si="90"/>
        <v>0.11211354174176574</v>
      </c>
      <c r="R91" s="68" t="str">
        <f t="shared" si="66"/>
        <v>C</v>
      </c>
      <c r="S91" s="101">
        <f>'2019-2020 исходные'!S91</f>
        <v>572621.72</v>
      </c>
      <c r="T91" s="109">
        <f t="shared" si="91"/>
        <v>0.57876343506801475</v>
      </c>
      <c r="U91" s="109">
        <f t="shared" si="92"/>
        <v>0.59767749288635363</v>
      </c>
      <c r="V91" s="99" t="str">
        <f t="shared" si="67"/>
        <v>C</v>
      </c>
      <c r="W91" s="217" t="str">
        <f t="shared" si="68"/>
        <v>B</v>
      </c>
      <c r="X91" s="229">
        <f t="shared" si="69"/>
        <v>4.2</v>
      </c>
      <c r="Y91" s="211">
        <f t="shared" si="70"/>
        <v>2.5</v>
      </c>
      <c r="Z91" s="211">
        <f t="shared" si="71"/>
        <v>2</v>
      </c>
      <c r="AA91" s="211">
        <f t="shared" si="72"/>
        <v>2</v>
      </c>
      <c r="AB91" s="211">
        <f t="shared" si="73"/>
        <v>2</v>
      </c>
      <c r="AC91" s="230">
        <f t="shared" si="74"/>
        <v>2.54</v>
      </c>
    </row>
    <row r="92" spans="1:29" x14ac:dyDescent="0.25">
      <c r="A92" s="173">
        <v>6</v>
      </c>
      <c r="B92" s="14">
        <v>60240</v>
      </c>
      <c r="C92" s="48" t="s">
        <v>196</v>
      </c>
      <c r="D92" s="94">
        <f>'2019-2020 исходные'!F92</f>
        <v>0.79597823746836704</v>
      </c>
      <c r="E92" s="81">
        <f t="shared" si="84"/>
        <v>0.55919980590827079</v>
      </c>
      <c r="F92" s="301" t="str">
        <f t="shared" si="63"/>
        <v>A</v>
      </c>
      <c r="G92" s="79">
        <f>'2019-2020 исходные'!I92</f>
        <v>14410.44084356647</v>
      </c>
      <c r="H92" s="81">
        <f t="shared" si="85"/>
        <v>0.12543163993648593</v>
      </c>
      <c r="I92" s="81">
        <f t="shared" si="86"/>
        <v>0.20073581600320098</v>
      </c>
      <c r="J92" s="88" t="str">
        <f t="shared" si="64"/>
        <v>C</v>
      </c>
      <c r="K92" s="85">
        <f>'2019-2020 исходные'!L92</f>
        <v>43630.886059797122</v>
      </c>
      <c r="L92" s="31">
        <f t="shared" si="87"/>
        <v>0.16403436903904584</v>
      </c>
      <c r="M92" s="81">
        <f t="shared" si="88"/>
        <v>0.24190684069224472</v>
      </c>
      <c r="N92" s="99" t="str">
        <f t="shared" si="65"/>
        <v>C</v>
      </c>
      <c r="O92" s="65">
        <f>'2019-2020 исходные'!P92</f>
        <v>2887.5953016550989</v>
      </c>
      <c r="P92" s="81">
        <f t="shared" si="89"/>
        <v>8.5027389522010444E-2</v>
      </c>
      <c r="Q92" s="81">
        <f t="shared" si="90"/>
        <v>0.11211354174176574</v>
      </c>
      <c r="R92" s="68" t="str">
        <f t="shared" si="66"/>
        <v>C</v>
      </c>
      <c r="S92" s="101">
        <f>'2019-2020 исходные'!S92</f>
        <v>547096.28571428568</v>
      </c>
      <c r="T92" s="109">
        <f t="shared" si="91"/>
        <v>0.55296422502616915</v>
      </c>
      <c r="U92" s="109">
        <f t="shared" si="92"/>
        <v>0.59767749288635363</v>
      </c>
      <c r="V92" s="99" t="str">
        <f t="shared" si="67"/>
        <v>C</v>
      </c>
      <c r="W92" s="219" t="str">
        <f t="shared" si="68"/>
        <v>C</v>
      </c>
      <c r="X92" s="229">
        <f t="shared" si="69"/>
        <v>4.2</v>
      </c>
      <c r="Y92" s="211">
        <f t="shared" si="70"/>
        <v>2</v>
      </c>
      <c r="Z92" s="211">
        <f t="shared" si="71"/>
        <v>2</v>
      </c>
      <c r="AA92" s="211">
        <f t="shared" si="72"/>
        <v>2</v>
      </c>
      <c r="AB92" s="211">
        <f t="shared" si="73"/>
        <v>2</v>
      </c>
      <c r="AC92" s="230">
        <f t="shared" si="74"/>
        <v>2.44</v>
      </c>
    </row>
    <row r="93" spans="1:29" x14ac:dyDescent="0.25">
      <c r="A93" s="173">
        <v>7</v>
      </c>
      <c r="B93" s="14">
        <v>60560</v>
      </c>
      <c r="C93" s="48" t="s">
        <v>26</v>
      </c>
      <c r="D93" s="140">
        <f>'2019-2020 исходные'!F93</f>
        <v>0.40034185701527303</v>
      </c>
      <c r="E93" s="81">
        <f t="shared" si="84"/>
        <v>0.55919980590827079</v>
      </c>
      <c r="F93" s="303" t="str">
        <f t="shared" si="63"/>
        <v>C</v>
      </c>
      <c r="G93" s="79">
        <f>'2019-2020 исходные'!I93</f>
        <v>24746.311984126984</v>
      </c>
      <c r="H93" s="81">
        <f t="shared" si="85"/>
        <v>0.21539733088281804</v>
      </c>
      <c r="I93" s="81">
        <f t="shared" si="86"/>
        <v>0.20073581600320098</v>
      </c>
      <c r="J93" s="88" t="str">
        <f t="shared" si="64"/>
        <v>B</v>
      </c>
      <c r="K93" s="85">
        <f>'2019-2020 исходные'!L93</f>
        <v>65341.494285714289</v>
      </c>
      <c r="L93" s="31">
        <f t="shared" si="87"/>
        <v>0.24565741737483751</v>
      </c>
      <c r="M93" s="81">
        <f t="shared" si="88"/>
        <v>0.24190684069224472</v>
      </c>
      <c r="N93" s="99" t="str">
        <f t="shared" si="65"/>
        <v>B</v>
      </c>
      <c r="O93" s="65">
        <f>'2019-2020 исходные'!P93</f>
        <v>3169.8353174603176</v>
      </c>
      <c r="P93" s="81">
        <f t="shared" si="89"/>
        <v>9.3338156529012284E-2</v>
      </c>
      <c r="Q93" s="81">
        <f t="shared" si="90"/>
        <v>0.11211354174176574</v>
      </c>
      <c r="R93" s="68" t="str">
        <f t="shared" si="66"/>
        <v>C</v>
      </c>
      <c r="S93" s="101">
        <f>'2019-2020 исходные'!S93</f>
        <v>481911.11904761905</v>
      </c>
      <c r="T93" s="109">
        <f t="shared" si="91"/>
        <v>0.48707990793201311</v>
      </c>
      <c r="U93" s="109">
        <f t="shared" si="92"/>
        <v>0.59767749288635363</v>
      </c>
      <c r="V93" s="99" t="str">
        <f t="shared" si="67"/>
        <v>C</v>
      </c>
      <c r="W93" s="220" t="str">
        <f t="shared" si="68"/>
        <v>C</v>
      </c>
      <c r="X93" s="229">
        <f t="shared" si="69"/>
        <v>2</v>
      </c>
      <c r="Y93" s="211">
        <f t="shared" si="70"/>
        <v>2.5</v>
      </c>
      <c r="Z93" s="211">
        <f t="shared" si="71"/>
        <v>2.5</v>
      </c>
      <c r="AA93" s="211">
        <f t="shared" si="72"/>
        <v>2</v>
      </c>
      <c r="AB93" s="211">
        <f t="shared" si="73"/>
        <v>2</v>
      </c>
      <c r="AC93" s="230">
        <f t="shared" si="74"/>
        <v>2.2000000000000002</v>
      </c>
    </row>
    <row r="94" spans="1:29" x14ac:dyDescent="0.25">
      <c r="A94" s="173">
        <v>8</v>
      </c>
      <c r="B94" s="14">
        <v>60660</v>
      </c>
      <c r="C94" s="48" t="s">
        <v>56</v>
      </c>
      <c r="D94" s="94">
        <f>'2019-2020 исходные'!F94</f>
        <v>0.30345938772645337</v>
      </c>
      <c r="E94" s="81">
        <f t="shared" si="84"/>
        <v>0.55919980590827079</v>
      </c>
      <c r="F94" s="301" t="str">
        <f t="shared" si="63"/>
        <v>C</v>
      </c>
      <c r="G94" s="79">
        <f>'2019-2020 исходные'!I94</f>
        <v>59579.038325358852</v>
      </c>
      <c r="H94" s="81">
        <f t="shared" si="85"/>
        <v>0.51858902611746716</v>
      </c>
      <c r="I94" s="81">
        <f t="shared" si="86"/>
        <v>0.20073581600320098</v>
      </c>
      <c r="J94" s="88" t="str">
        <f t="shared" si="64"/>
        <v>B</v>
      </c>
      <c r="K94" s="85">
        <f>'2019-2020 исходные'!L94</f>
        <v>59923.637129186602</v>
      </c>
      <c r="L94" s="31">
        <f t="shared" si="87"/>
        <v>0.22528848012711136</v>
      </c>
      <c r="M94" s="81">
        <f t="shared" si="88"/>
        <v>0.24190684069224472</v>
      </c>
      <c r="N94" s="99" t="str">
        <f t="shared" si="65"/>
        <v>C</v>
      </c>
      <c r="O94" s="65">
        <f>'2019-2020 исходные'!P94</f>
        <v>3210.098086124402</v>
      </c>
      <c r="P94" s="81">
        <f t="shared" si="89"/>
        <v>9.4523723672882295E-2</v>
      </c>
      <c r="Q94" s="81">
        <f t="shared" si="90"/>
        <v>0.11211354174176574</v>
      </c>
      <c r="R94" s="68" t="str">
        <f t="shared" si="66"/>
        <v>C</v>
      </c>
      <c r="S94" s="101">
        <f>'2019-2020 исходные'!S94</f>
        <v>534401.92857142852</v>
      </c>
      <c r="T94" s="109">
        <f t="shared" si="91"/>
        <v>0.54013371320768588</v>
      </c>
      <c r="U94" s="109">
        <f t="shared" si="92"/>
        <v>0.59767749288635363</v>
      </c>
      <c r="V94" s="99" t="str">
        <f t="shared" si="67"/>
        <v>C</v>
      </c>
      <c r="W94" s="220" t="str">
        <f t="shared" si="68"/>
        <v>C</v>
      </c>
      <c r="X94" s="229">
        <f t="shared" si="69"/>
        <v>2</v>
      </c>
      <c r="Y94" s="211">
        <f t="shared" si="70"/>
        <v>2.5</v>
      </c>
      <c r="Z94" s="211">
        <f t="shared" si="71"/>
        <v>2</v>
      </c>
      <c r="AA94" s="211">
        <f t="shared" si="72"/>
        <v>2</v>
      </c>
      <c r="AB94" s="211">
        <f t="shared" si="73"/>
        <v>2</v>
      </c>
      <c r="AC94" s="230">
        <f t="shared" si="74"/>
        <v>2.1</v>
      </c>
    </row>
    <row r="95" spans="1:29" s="41" customFormat="1" x14ac:dyDescent="0.25">
      <c r="A95" s="173">
        <v>9</v>
      </c>
      <c r="B95" s="29">
        <v>60001</v>
      </c>
      <c r="C95" s="51" t="s">
        <v>57</v>
      </c>
      <c r="D95" s="93">
        <f>'2019-2020 исходные'!F95</f>
        <v>0.61285093770559707</v>
      </c>
      <c r="E95" s="97">
        <f t="shared" si="84"/>
        <v>0.55919980590827079</v>
      </c>
      <c r="F95" s="304" t="str">
        <f t="shared" si="63"/>
        <v>B</v>
      </c>
      <c r="G95" s="78">
        <f>'2019-2020 исходные'!I95</f>
        <v>11519.643096774194</v>
      </c>
      <c r="H95" s="97">
        <f t="shared" si="85"/>
        <v>0.10026950186999264</v>
      </c>
      <c r="I95" s="97">
        <f t="shared" si="86"/>
        <v>0.20073581600320098</v>
      </c>
      <c r="J95" s="87" t="str">
        <f t="shared" si="64"/>
        <v>D</v>
      </c>
      <c r="K95" s="84">
        <f>'2019-2020 исходные'!L95</f>
        <v>58243.861053763445</v>
      </c>
      <c r="L95" s="28">
        <f t="shared" si="87"/>
        <v>0.21897320593622541</v>
      </c>
      <c r="M95" s="97">
        <f t="shared" si="88"/>
        <v>0.24190684069224472</v>
      </c>
      <c r="N95" s="73" t="str">
        <f t="shared" si="65"/>
        <v>C</v>
      </c>
      <c r="O95" s="67">
        <f>'2019-2020 исходные'!P95</f>
        <v>3047.0645161290322</v>
      </c>
      <c r="P95" s="97">
        <f t="shared" si="89"/>
        <v>8.9723079048888515E-2</v>
      </c>
      <c r="Q95" s="97">
        <f t="shared" si="90"/>
        <v>0.11211354174176574</v>
      </c>
      <c r="R95" s="70" t="str">
        <f t="shared" si="66"/>
        <v>C</v>
      </c>
      <c r="S95" s="100">
        <f>'2019-2020 исходные'!S95</f>
        <v>561659.30188679241</v>
      </c>
      <c r="T95" s="110">
        <f t="shared" si="91"/>
        <v>0.56768343837516866</v>
      </c>
      <c r="U95" s="110">
        <f t="shared" si="92"/>
        <v>0.59767749288635363</v>
      </c>
      <c r="V95" s="73" t="str">
        <f t="shared" si="67"/>
        <v>C</v>
      </c>
      <c r="W95" s="217" t="str">
        <f t="shared" si="68"/>
        <v>C</v>
      </c>
      <c r="X95" s="229">
        <f t="shared" si="69"/>
        <v>2.5</v>
      </c>
      <c r="Y95" s="211">
        <f t="shared" si="70"/>
        <v>1</v>
      </c>
      <c r="Z95" s="211">
        <f t="shared" si="71"/>
        <v>2</v>
      </c>
      <c r="AA95" s="211">
        <f t="shared" si="72"/>
        <v>2</v>
      </c>
      <c r="AB95" s="211">
        <f t="shared" si="73"/>
        <v>2</v>
      </c>
      <c r="AC95" s="230">
        <f t="shared" si="74"/>
        <v>1.9</v>
      </c>
    </row>
    <row r="96" spans="1:29" x14ac:dyDescent="0.25">
      <c r="A96" s="173">
        <v>10</v>
      </c>
      <c r="B96" s="14">
        <v>60701</v>
      </c>
      <c r="C96" s="48" t="s">
        <v>58</v>
      </c>
      <c r="D96" s="94">
        <f>'2019-2020 исходные'!F96</f>
        <v>0.28153448173979861</v>
      </c>
      <c r="E96" s="81">
        <f t="shared" si="84"/>
        <v>0.55919980590827079</v>
      </c>
      <c r="F96" s="301" t="str">
        <f t="shared" si="63"/>
        <v>D</v>
      </c>
      <c r="G96" s="79">
        <f>'2019-2020 исходные'!I96</f>
        <v>14869.631339449541</v>
      </c>
      <c r="H96" s="81">
        <f t="shared" si="85"/>
        <v>0.12942853479675495</v>
      </c>
      <c r="I96" s="81">
        <f t="shared" si="86"/>
        <v>0.20073581600320098</v>
      </c>
      <c r="J96" s="88" t="str">
        <f t="shared" si="64"/>
        <v>C</v>
      </c>
      <c r="K96" s="85">
        <f>'2019-2020 исходные'!L96</f>
        <v>62831.107908256883</v>
      </c>
      <c r="L96" s="31">
        <f t="shared" si="87"/>
        <v>0.23621938659760153</v>
      </c>
      <c r="M96" s="81">
        <f t="shared" si="88"/>
        <v>0.24190684069224472</v>
      </c>
      <c r="N96" s="99" t="str">
        <f t="shared" si="65"/>
        <v>C</v>
      </c>
      <c r="O96" s="65">
        <f>'2019-2020 исходные'!P96</f>
        <v>2935.1211009174312</v>
      </c>
      <c r="P96" s="81">
        <f t="shared" si="89"/>
        <v>8.6426821999237097E-2</v>
      </c>
      <c r="Q96" s="81">
        <f t="shared" si="90"/>
        <v>0.11211354174176574</v>
      </c>
      <c r="R96" s="68" t="str">
        <f t="shared" si="66"/>
        <v>C</v>
      </c>
      <c r="S96" s="101">
        <f>'2019-2020 исходные'!S96</f>
        <v>441650.54347826086</v>
      </c>
      <c r="T96" s="109">
        <f t="shared" si="91"/>
        <v>0.44638751328387238</v>
      </c>
      <c r="U96" s="109">
        <f t="shared" si="92"/>
        <v>0.59767749288635363</v>
      </c>
      <c r="V96" s="99" t="str">
        <f t="shared" si="67"/>
        <v>C</v>
      </c>
      <c r="W96" s="217" t="str">
        <f t="shared" si="68"/>
        <v>C</v>
      </c>
      <c r="X96" s="229">
        <f t="shared" si="69"/>
        <v>1</v>
      </c>
      <c r="Y96" s="211">
        <f t="shared" si="70"/>
        <v>2</v>
      </c>
      <c r="Z96" s="211">
        <f t="shared" si="71"/>
        <v>2</v>
      </c>
      <c r="AA96" s="211">
        <f t="shared" si="72"/>
        <v>2</v>
      </c>
      <c r="AB96" s="211">
        <f t="shared" si="73"/>
        <v>2</v>
      </c>
      <c r="AC96" s="230">
        <f t="shared" si="74"/>
        <v>1.8</v>
      </c>
    </row>
    <row r="97" spans="1:29" x14ac:dyDescent="0.25">
      <c r="A97" s="33">
        <v>11</v>
      </c>
      <c r="B97" s="14">
        <v>60850</v>
      </c>
      <c r="C97" s="48" t="s">
        <v>59</v>
      </c>
      <c r="D97" s="94">
        <f>'2019-2020 исходные'!F97</f>
        <v>0.61394713692862946</v>
      </c>
      <c r="E97" s="81">
        <f t="shared" si="84"/>
        <v>0.55919980590827079</v>
      </c>
      <c r="F97" s="301" t="str">
        <f t="shared" si="63"/>
        <v>B</v>
      </c>
      <c r="G97" s="79">
        <f>'2019-2020 исходные'!I97</f>
        <v>17377.531874405329</v>
      </c>
      <c r="H97" s="81">
        <f t="shared" si="85"/>
        <v>0.15125785149233228</v>
      </c>
      <c r="I97" s="81">
        <f t="shared" si="86"/>
        <v>0.20073581600320098</v>
      </c>
      <c r="J97" s="88" t="str">
        <f t="shared" si="64"/>
        <v>C</v>
      </c>
      <c r="K97" s="85">
        <f>'2019-2020 исходные'!L97</f>
        <v>54078.882626070408</v>
      </c>
      <c r="L97" s="31">
        <f t="shared" si="87"/>
        <v>0.20331458265015406</v>
      </c>
      <c r="M97" s="81">
        <f t="shared" si="88"/>
        <v>0.24190684069224472</v>
      </c>
      <c r="N97" s="99" t="str">
        <f t="shared" si="65"/>
        <v>C</v>
      </c>
      <c r="O97" s="65">
        <f>'2019-2020 исходные'!P97</f>
        <v>3139.9743101807803</v>
      </c>
      <c r="P97" s="81">
        <f t="shared" si="89"/>
        <v>9.2458876978993104E-2</v>
      </c>
      <c r="Q97" s="81">
        <f t="shared" si="90"/>
        <v>0.11211354174176574</v>
      </c>
      <c r="R97" s="68" t="str">
        <f t="shared" si="66"/>
        <v>C</v>
      </c>
      <c r="S97" s="101">
        <f>'2019-2020 исходные'!S97</f>
        <v>561598.05084745761</v>
      </c>
      <c r="T97" s="109">
        <f t="shared" si="91"/>
        <v>0.5676215303813068</v>
      </c>
      <c r="U97" s="109">
        <f t="shared" si="92"/>
        <v>0.59767749288635363</v>
      </c>
      <c r="V97" s="99" t="str">
        <f t="shared" si="67"/>
        <v>C</v>
      </c>
      <c r="W97" s="217" t="str">
        <f t="shared" si="68"/>
        <v>C</v>
      </c>
      <c r="X97" s="229">
        <f t="shared" si="69"/>
        <v>2.5</v>
      </c>
      <c r="Y97" s="211">
        <f t="shared" si="70"/>
        <v>2</v>
      </c>
      <c r="Z97" s="211">
        <f t="shared" si="71"/>
        <v>2</v>
      </c>
      <c r="AA97" s="211">
        <f t="shared" si="72"/>
        <v>2</v>
      </c>
      <c r="AB97" s="211">
        <f t="shared" si="73"/>
        <v>2</v>
      </c>
      <c r="AC97" s="230">
        <f t="shared" si="74"/>
        <v>2.1</v>
      </c>
    </row>
    <row r="98" spans="1:29" x14ac:dyDescent="0.25">
      <c r="A98" s="33">
        <v>12</v>
      </c>
      <c r="B98" s="14">
        <v>60910</v>
      </c>
      <c r="C98" s="48" t="s">
        <v>9</v>
      </c>
      <c r="D98" s="94">
        <f>'2019-2020 исходные'!F98</f>
        <v>0.60075936963480936</v>
      </c>
      <c r="E98" s="81">
        <f t="shared" si="84"/>
        <v>0.55919980590827079</v>
      </c>
      <c r="F98" s="301" t="str">
        <f t="shared" si="63"/>
        <v>B</v>
      </c>
      <c r="G98" s="79">
        <f>'2019-2020 исходные'!I98</f>
        <v>16950.974017957349</v>
      </c>
      <c r="H98" s="81">
        <f t="shared" si="85"/>
        <v>0.14754499828798712</v>
      </c>
      <c r="I98" s="81">
        <f t="shared" si="86"/>
        <v>0.20073581600320098</v>
      </c>
      <c r="J98" s="88" t="str">
        <f t="shared" si="64"/>
        <v>C</v>
      </c>
      <c r="K98" s="85">
        <f>'2019-2020 исходные'!L98</f>
        <v>62137.654579124574</v>
      </c>
      <c r="L98" s="31">
        <f t="shared" si="87"/>
        <v>0.23361228439146373</v>
      </c>
      <c r="M98" s="81">
        <f t="shared" si="88"/>
        <v>0.24190684069224472</v>
      </c>
      <c r="N98" s="99" t="str">
        <f t="shared" si="65"/>
        <v>C</v>
      </c>
      <c r="O98" s="65">
        <f>'2019-2020 исходные'!P98</f>
        <v>2896.7541863075198</v>
      </c>
      <c r="P98" s="81">
        <f t="shared" si="89"/>
        <v>8.5297079686862218E-2</v>
      </c>
      <c r="Q98" s="81">
        <f t="shared" si="90"/>
        <v>0.11211354174176574</v>
      </c>
      <c r="R98" s="68" t="str">
        <f t="shared" si="66"/>
        <v>C</v>
      </c>
      <c r="S98" s="101">
        <f>'2019-2020 исходные'!S98</f>
        <v>497480.87692307692</v>
      </c>
      <c r="T98" s="109">
        <f t="shared" si="91"/>
        <v>0.50281666089901078</v>
      </c>
      <c r="U98" s="109">
        <f t="shared" si="92"/>
        <v>0.59767749288635363</v>
      </c>
      <c r="V98" s="99" t="str">
        <f t="shared" si="67"/>
        <v>C</v>
      </c>
      <c r="W98" s="219" t="str">
        <f t="shared" si="68"/>
        <v>C</v>
      </c>
      <c r="X98" s="229">
        <f t="shared" si="69"/>
        <v>2.5</v>
      </c>
      <c r="Y98" s="211">
        <f t="shared" si="70"/>
        <v>2</v>
      </c>
      <c r="Z98" s="211">
        <f t="shared" si="71"/>
        <v>2</v>
      </c>
      <c r="AA98" s="211">
        <f t="shared" si="72"/>
        <v>2</v>
      </c>
      <c r="AB98" s="211">
        <f t="shared" si="73"/>
        <v>2</v>
      </c>
      <c r="AC98" s="230">
        <f t="shared" si="74"/>
        <v>2.1</v>
      </c>
    </row>
    <row r="99" spans="1:29" x14ac:dyDescent="0.25">
      <c r="A99" s="33">
        <v>13</v>
      </c>
      <c r="B99" s="14">
        <v>60980</v>
      </c>
      <c r="C99" s="48" t="s">
        <v>60</v>
      </c>
      <c r="D99" s="94">
        <f>'2019-2020 исходные'!F99</f>
        <v>0.49634290750429194</v>
      </c>
      <c r="E99" s="81">
        <f t="shared" si="84"/>
        <v>0.55919980590827079</v>
      </c>
      <c r="F99" s="301" t="str">
        <f t="shared" ref="F99:F126" si="93">IF(D99&gt;=$D$131,"A",IF(D99&gt;=$D$127,"B",IF(D99&gt;=$D$132,"C","D")))</f>
        <v>C</v>
      </c>
      <c r="G99" s="79">
        <f>'2019-2020 исходные'!I99</f>
        <v>35031.533357664237</v>
      </c>
      <c r="H99" s="81">
        <f t="shared" si="85"/>
        <v>0.30492215514026155</v>
      </c>
      <c r="I99" s="81">
        <f t="shared" si="86"/>
        <v>0.20073581600320098</v>
      </c>
      <c r="J99" s="88" t="str">
        <f t="shared" ref="J99:J126" si="94">IF(G99&gt;=$G$131,"A",IF(G99&gt;=$G$127,"B",IF(G99&gt;=$G$132,"C","D")))</f>
        <v>B</v>
      </c>
      <c r="K99" s="85">
        <f>'2019-2020 исходные'!L99</f>
        <v>55163.538017031628</v>
      </c>
      <c r="L99" s="31">
        <f t="shared" si="87"/>
        <v>0.20739244534671444</v>
      </c>
      <c r="M99" s="81">
        <f t="shared" si="88"/>
        <v>0.24190684069224472</v>
      </c>
      <c r="N99" s="99" t="str">
        <f t="shared" ref="N99:N126" si="95">IF(K99&gt;=$K$131,"A",IF(K99&gt;=$K$127,"B",IF(K99&gt;=$K$132,"C","D")))</f>
        <v>C</v>
      </c>
      <c r="O99" s="65">
        <f>'2019-2020 исходные'!P99</f>
        <v>3670.4622871046226</v>
      </c>
      <c r="P99" s="81">
        <f t="shared" si="89"/>
        <v>0.10807948968216283</v>
      </c>
      <c r="Q99" s="81">
        <f t="shared" si="90"/>
        <v>0.11211354174176574</v>
      </c>
      <c r="R99" s="68" t="str">
        <f t="shared" ref="R99:R126" si="96">IF(O99&gt;=$O$131,"A",IF(O99&gt;=$O$127,"B",IF(O99&gt;=$O$132,"C","D")))</f>
        <v>C</v>
      </c>
      <c r="S99" s="101">
        <f>'2019-2020 исходные'!S99</f>
        <v>470926.22033898305</v>
      </c>
      <c r="T99" s="109">
        <f t="shared" si="91"/>
        <v>0.47597718952572499</v>
      </c>
      <c r="U99" s="109">
        <f t="shared" si="92"/>
        <v>0.59767749288635363</v>
      </c>
      <c r="V99" s="99" t="str">
        <f t="shared" ref="V99:V126" si="97">IF(S99&gt;=$S$131,"A",IF(S99&gt;=$S$127,"B",IF(S99&gt;=$S$132,"C","D")))</f>
        <v>C</v>
      </c>
      <c r="W99" s="217" t="str">
        <f t="shared" si="68"/>
        <v>C</v>
      </c>
      <c r="X99" s="229">
        <f t="shared" si="69"/>
        <v>2</v>
      </c>
      <c r="Y99" s="211">
        <f t="shared" si="70"/>
        <v>2.5</v>
      </c>
      <c r="Z99" s="211">
        <f t="shared" si="71"/>
        <v>2</v>
      </c>
      <c r="AA99" s="211">
        <f t="shared" si="72"/>
        <v>2</v>
      </c>
      <c r="AB99" s="211">
        <f t="shared" si="73"/>
        <v>2</v>
      </c>
      <c r="AC99" s="230">
        <f t="shared" si="74"/>
        <v>2.1</v>
      </c>
    </row>
    <row r="100" spans="1:29" x14ac:dyDescent="0.25">
      <c r="A100" s="33">
        <v>14</v>
      </c>
      <c r="B100" s="14">
        <v>61080</v>
      </c>
      <c r="C100" s="48" t="s">
        <v>61</v>
      </c>
      <c r="D100" s="94">
        <f>'2019-2020 исходные'!F100</f>
        <v>0.48874315776873523</v>
      </c>
      <c r="E100" s="81">
        <f t="shared" si="84"/>
        <v>0.55919980590827079</v>
      </c>
      <c r="F100" s="301" t="str">
        <f t="shared" si="93"/>
        <v>C</v>
      </c>
      <c r="G100" s="79">
        <f>'2019-2020 исходные'!I100</f>
        <v>17786.493618628068</v>
      </c>
      <c r="H100" s="81">
        <f t="shared" si="85"/>
        <v>0.15481754427383695</v>
      </c>
      <c r="I100" s="81">
        <f t="shared" si="86"/>
        <v>0.20073581600320098</v>
      </c>
      <c r="J100" s="88" t="str">
        <f t="shared" si="94"/>
        <v>C</v>
      </c>
      <c r="K100" s="85">
        <f>'2019-2020 исходные'!L100</f>
        <v>58737.663713027061</v>
      </c>
      <c r="L100" s="31">
        <f t="shared" si="87"/>
        <v>0.22082970290333023</v>
      </c>
      <c r="M100" s="81">
        <f t="shared" si="88"/>
        <v>0.24190684069224472</v>
      </c>
      <c r="N100" s="99" t="str">
        <f t="shared" si="95"/>
        <v>C</v>
      </c>
      <c r="O100" s="65">
        <f>'2019-2020 исходные'!P100</f>
        <v>2935.3524229074892</v>
      </c>
      <c r="P100" s="81">
        <f t="shared" si="89"/>
        <v>8.6433633447137143E-2</v>
      </c>
      <c r="Q100" s="81">
        <f t="shared" si="90"/>
        <v>0.11211354174176574</v>
      </c>
      <c r="R100" s="68" t="str">
        <f t="shared" si="96"/>
        <v>C</v>
      </c>
      <c r="S100" s="101">
        <f>'2019-2020 исходные'!S100</f>
        <v>530787.09523809527</v>
      </c>
      <c r="T100" s="109">
        <f t="shared" si="91"/>
        <v>0.53648010859555506</v>
      </c>
      <c r="U100" s="109">
        <f t="shared" si="92"/>
        <v>0.59767749288635363</v>
      </c>
      <c r="V100" s="99" t="str">
        <f t="shared" si="97"/>
        <v>C</v>
      </c>
      <c r="W100" s="217" t="str">
        <f t="shared" si="68"/>
        <v>C</v>
      </c>
      <c r="X100" s="229">
        <f t="shared" si="69"/>
        <v>2</v>
      </c>
      <c r="Y100" s="211">
        <f t="shared" si="70"/>
        <v>2</v>
      </c>
      <c r="Z100" s="211">
        <f t="shared" si="71"/>
        <v>2</v>
      </c>
      <c r="AA100" s="211">
        <f t="shared" si="72"/>
        <v>2</v>
      </c>
      <c r="AB100" s="211">
        <f t="shared" si="73"/>
        <v>2</v>
      </c>
      <c r="AC100" s="230">
        <f t="shared" si="74"/>
        <v>2</v>
      </c>
    </row>
    <row r="101" spans="1:29" x14ac:dyDescent="0.25">
      <c r="A101" s="33">
        <v>15</v>
      </c>
      <c r="B101" s="14">
        <v>61150</v>
      </c>
      <c r="C101" s="48" t="s">
        <v>62</v>
      </c>
      <c r="D101" s="94">
        <f>'2019-2020 исходные'!F101</f>
        <v>0.6596181622949937</v>
      </c>
      <c r="E101" s="81">
        <f t="shared" si="84"/>
        <v>0.55919980590827079</v>
      </c>
      <c r="F101" s="301" t="str">
        <f t="shared" si="93"/>
        <v>B</v>
      </c>
      <c r="G101" s="79">
        <f>'2019-2020 исходные'!I101</f>
        <v>13730.714462193824</v>
      </c>
      <c r="H101" s="81">
        <f t="shared" si="85"/>
        <v>0.1195151523252323</v>
      </c>
      <c r="I101" s="81">
        <f t="shared" si="86"/>
        <v>0.20073581600320098</v>
      </c>
      <c r="J101" s="88" t="str">
        <f t="shared" si="94"/>
        <v>C</v>
      </c>
      <c r="K101" s="85">
        <f>'2019-2020 исходные'!L101</f>
        <v>58353.702651757187</v>
      </c>
      <c r="L101" s="31">
        <f t="shared" si="87"/>
        <v>0.21938616562712993</v>
      </c>
      <c r="M101" s="81">
        <f t="shared" si="88"/>
        <v>0.24190684069224472</v>
      </c>
      <c r="N101" s="99" t="str">
        <f t="shared" si="95"/>
        <v>C</v>
      </c>
      <c r="O101" s="65">
        <f>'2019-2020 исходные'!P101</f>
        <v>2735.2726304579342</v>
      </c>
      <c r="P101" s="81">
        <f t="shared" si="89"/>
        <v>8.0542135272742593E-2</v>
      </c>
      <c r="Q101" s="81">
        <f t="shared" si="90"/>
        <v>0.11211354174176574</v>
      </c>
      <c r="R101" s="68" t="str">
        <f t="shared" si="96"/>
        <v>C</v>
      </c>
      <c r="S101" s="101">
        <f>'2019-2020 исходные'!S101</f>
        <v>532353.80327868857</v>
      </c>
      <c r="T101" s="109">
        <f t="shared" si="91"/>
        <v>0.53806362052961587</v>
      </c>
      <c r="U101" s="109">
        <f t="shared" si="92"/>
        <v>0.59767749288635363</v>
      </c>
      <c r="V101" s="99" t="str">
        <f t="shared" si="97"/>
        <v>C</v>
      </c>
      <c r="W101" s="217" t="str">
        <f t="shared" si="68"/>
        <v>C</v>
      </c>
      <c r="X101" s="229">
        <f t="shared" si="69"/>
        <v>2.5</v>
      </c>
      <c r="Y101" s="211">
        <f t="shared" si="70"/>
        <v>2</v>
      </c>
      <c r="Z101" s="211">
        <f t="shared" si="71"/>
        <v>2</v>
      </c>
      <c r="AA101" s="211">
        <f t="shared" si="72"/>
        <v>2</v>
      </c>
      <c r="AB101" s="211">
        <f t="shared" si="73"/>
        <v>2</v>
      </c>
      <c r="AC101" s="230">
        <f t="shared" si="74"/>
        <v>2.1</v>
      </c>
    </row>
    <row r="102" spans="1:29" x14ac:dyDescent="0.25">
      <c r="A102" s="33">
        <v>16</v>
      </c>
      <c r="B102" s="14">
        <v>61210</v>
      </c>
      <c r="C102" s="48" t="s">
        <v>63</v>
      </c>
      <c r="D102" s="94">
        <f>'2019-2020 исходные'!F102</f>
        <v>0.67565534505641256</v>
      </c>
      <c r="E102" s="81">
        <f t="shared" si="84"/>
        <v>0.55919980590827079</v>
      </c>
      <c r="F102" s="301" t="str">
        <f t="shared" si="93"/>
        <v>B</v>
      </c>
      <c r="G102" s="79">
        <f>'2019-2020 исходные'!I102</f>
        <v>20568.719808481532</v>
      </c>
      <c r="H102" s="81">
        <f t="shared" si="85"/>
        <v>0.17903465167921953</v>
      </c>
      <c r="I102" s="81">
        <f t="shared" si="86"/>
        <v>0.20073581600320098</v>
      </c>
      <c r="J102" s="88" t="str">
        <f t="shared" si="94"/>
        <v>C</v>
      </c>
      <c r="K102" s="85">
        <f>'2019-2020 исходные'!L102</f>
        <v>61405.286511627906</v>
      </c>
      <c r="L102" s="31">
        <f t="shared" si="87"/>
        <v>0.23085887861163348</v>
      </c>
      <c r="M102" s="81">
        <f t="shared" si="88"/>
        <v>0.24190684069224472</v>
      </c>
      <c r="N102" s="99" t="str">
        <f t="shared" si="95"/>
        <v>C</v>
      </c>
      <c r="O102" s="65">
        <f>'2019-2020 исходные'!P102</f>
        <v>3083.1110670314638</v>
      </c>
      <c r="P102" s="81">
        <f t="shared" si="89"/>
        <v>9.0784496527559877E-2</v>
      </c>
      <c r="Q102" s="81">
        <f t="shared" si="90"/>
        <v>0.11211354174176574</v>
      </c>
      <c r="R102" s="68" t="str">
        <f t="shared" si="96"/>
        <v>C</v>
      </c>
      <c r="S102" s="101">
        <f>'2019-2020 исходные'!S102</f>
        <v>331687.36666666664</v>
      </c>
      <c r="T102" s="109">
        <f t="shared" si="91"/>
        <v>0.33524491474173235</v>
      </c>
      <c r="U102" s="109">
        <f t="shared" si="92"/>
        <v>0.59767749288635363</v>
      </c>
      <c r="V102" s="99" t="str">
        <f t="shared" si="97"/>
        <v>C</v>
      </c>
      <c r="W102" s="219" t="str">
        <f t="shared" si="68"/>
        <v>C</v>
      </c>
      <c r="X102" s="229">
        <f t="shared" si="69"/>
        <v>2.5</v>
      </c>
      <c r="Y102" s="211">
        <f t="shared" si="70"/>
        <v>2</v>
      </c>
      <c r="Z102" s="211">
        <f t="shared" si="71"/>
        <v>2</v>
      </c>
      <c r="AA102" s="211">
        <f t="shared" si="72"/>
        <v>2</v>
      </c>
      <c r="AB102" s="211">
        <f t="shared" si="73"/>
        <v>2</v>
      </c>
      <c r="AC102" s="230">
        <f t="shared" si="74"/>
        <v>2.1</v>
      </c>
    </row>
    <row r="103" spans="1:29" x14ac:dyDescent="0.25">
      <c r="A103" s="33">
        <v>17</v>
      </c>
      <c r="B103" s="14">
        <v>61290</v>
      </c>
      <c r="C103" s="48" t="s">
        <v>64</v>
      </c>
      <c r="D103" s="94">
        <f>'2019-2020 исходные'!F103</f>
        <v>0.59651396036619664</v>
      </c>
      <c r="E103" s="81">
        <f t="shared" si="84"/>
        <v>0.55919980590827079</v>
      </c>
      <c r="F103" s="301" t="str">
        <f t="shared" si="93"/>
        <v>B</v>
      </c>
      <c r="G103" s="79">
        <f>'2019-2020 исходные'!I103</f>
        <v>21621.754261213722</v>
      </c>
      <c r="H103" s="81">
        <f t="shared" si="85"/>
        <v>0.18820049467803293</v>
      </c>
      <c r="I103" s="81">
        <f t="shared" si="86"/>
        <v>0.20073581600320098</v>
      </c>
      <c r="J103" s="88" t="str">
        <f t="shared" si="94"/>
        <v>C</v>
      </c>
      <c r="K103" s="85">
        <f>'2019-2020 исходные'!L103</f>
        <v>64242.039907651713</v>
      </c>
      <c r="L103" s="31">
        <f t="shared" si="87"/>
        <v>0.24152391651158345</v>
      </c>
      <c r="M103" s="81">
        <f t="shared" si="88"/>
        <v>0.24190684069224472</v>
      </c>
      <c r="N103" s="99" t="str">
        <f t="shared" si="95"/>
        <v>C</v>
      </c>
      <c r="O103" s="65">
        <f>'2019-2020 исходные'!P103</f>
        <v>2852.2902374670184</v>
      </c>
      <c r="P103" s="81">
        <f t="shared" si="89"/>
        <v>8.3987805670665744E-2</v>
      </c>
      <c r="Q103" s="81">
        <f t="shared" si="90"/>
        <v>0.11211354174176574</v>
      </c>
      <c r="R103" s="68" t="str">
        <f t="shared" si="96"/>
        <v>C</v>
      </c>
      <c r="S103" s="101">
        <f>'2019-2020 исходные'!S103</f>
        <v>481469.10283333337</v>
      </c>
      <c r="T103" s="109">
        <f t="shared" si="91"/>
        <v>0.48663315082588077</v>
      </c>
      <c r="U103" s="109">
        <f t="shared" si="92"/>
        <v>0.59767749288635363</v>
      </c>
      <c r="V103" s="99" t="str">
        <f t="shared" si="97"/>
        <v>C</v>
      </c>
      <c r="W103" s="217" t="str">
        <f t="shared" si="68"/>
        <v>C</v>
      </c>
      <c r="X103" s="229">
        <f t="shared" si="69"/>
        <v>2.5</v>
      </c>
      <c r="Y103" s="211">
        <f t="shared" si="70"/>
        <v>2</v>
      </c>
      <c r="Z103" s="211">
        <f t="shared" si="71"/>
        <v>2</v>
      </c>
      <c r="AA103" s="211">
        <f t="shared" si="72"/>
        <v>2</v>
      </c>
      <c r="AB103" s="211">
        <f t="shared" si="73"/>
        <v>2</v>
      </c>
      <c r="AC103" s="230">
        <f t="shared" si="74"/>
        <v>2.1</v>
      </c>
    </row>
    <row r="104" spans="1:29" x14ac:dyDescent="0.25">
      <c r="A104" s="33">
        <v>18</v>
      </c>
      <c r="B104" s="14">
        <v>61340</v>
      </c>
      <c r="C104" s="48" t="s">
        <v>65</v>
      </c>
      <c r="D104" s="94">
        <f>'2019-2020 исходные'!F104</f>
        <v>0.46711004217404684</v>
      </c>
      <c r="E104" s="81">
        <f t="shared" si="84"/>
        <v>0.55919980590827079</v>
      </c>
      <c r="F104" s="301" t="str">
        <f t="shared" si="93"/>
        <v>C</v>
      </c>
      <c r="G104" s="79">
        <f>'2019-2020 исходные'!I104</f>
        <v>14097.043838304553</v>
      </c>
      <c r="H104" s="81">
        <f t="shared" si="85"/>
        <v>0.12270376361764758</v>
      </c>
      <c r="I104" s="81">
        <f t="shared" si="86"/>
        <v>0.20073581600320098</v>
      </c>
      <c r="J104" s="88" t="str">
        <f t="shared" si="94"/>
        <v>C</v>
      </c>
      <c r="K104" s="85">
        <f>'2019-2020 исходные'!L104</f>
        <v>55877.43681318681</v>
      </c>
      <c r="L104" s="31">
        <f t="shared" si="87"/>
        <v>0.21007641418531553</v>
      </c>
      <c r="M104" s="81">
        <f t="shared" si="88"/>
        <v>0.24190684069224472</v>
      </c>
      <c r="N104" s="99" t="str">
        <f t="shared" si="95"/>
        <v>C</v>
      </c>
      <c r="O104" s="65">
        <f>'2019-2020 исходные'!P104</f>
        <v>3401.4826216640499</v>
      </c>
      <c r="P104" s="81">
        <f t="shared" si="89"/>
        <v>0.10015918354584007</v>
      </c>
      <c r="Q104" s="81">
        <f t="shared" si="90"/>
        <v>0.11211354174176574</v>
      </c>
      <c r="R104" s="68" t="str">
        <f t="shared" si="96"/>
        <v>C</v>
      </c>
      <c r="S104" s="101">
        <f>'2019-2020 исходные'!S104</f>
        <v>601631.08450704231</v>
      </c>
      <c r="T104" s="109">
        <f t="shared" si="91"/>
        <v>0.60808394259475673</v>
      </c>
      <c r="U104" s="109">
        <f t="shared" si="92"/>
        <v>0.59767749288635363</v>
      </c>
      <c r="V104" s="99" t="str">
        <f t="shared" si="97"/>
        <v>B</v>
      </c>
      <c r="W104" s="217" t="str">
        <f t="shared" si="68"/>
        <v>C</v>
      </c>
      <c r="X104" s="229">
        <f t="shared" si="69"/>
        <v>2</v>
      </c>
      <c r="Y104" s="211">
        <f t="shared" si="70"/>
        <v>2</v>
      </c>
      <c r="Z104" s="211">
        <f t="shared" si="71"/>
        <v>2</v>
      </c>
      <c r="AA104" s="211">
        <f t="shared" si="72"/>
        <v>2</v>
      </c>
      <c r="AB104" s="211">
        <f t="shared" si="73"/>
        <v>2.5</v>
      </c>
      <c r="AC104" s="230">
        <f t="shared" si="74"/>
        <v>2.1</v>
      </c>
    </row>
    <row r="105" spans="1:29" x14ac:dyDescent="0.25">
      <c r="A105" s="33">
        <v>19</v>
      </c>
      <c r="B105" s="14">
        <v>61390</v>
      </c>
      <c r="C105" s="48" t="s">
        <v>66</v>
      </c>
      <c r="D105" s="94">
        <f>'2019-2020 исходные'!F105</f>
        <v>0.62390264479647128</v>
      </c>
      <c r="E105" s="81">
        <f t="shared" si="84"/>
        <v>0.55919980590827079</v>
      </c>
      <c r="F105" s="55" t="str">
        <f t="shared" si="93"/>
        <v>B</v>
      </c>
      <c r="G105" s="79">
        <f>'2019-2020 исходные'!I105</f>
        <v>16272.594994582882</v>
      </c>
      <c r="H105" s="81">
        <f t="shared" si="85"/>
        <v>0.14164023837647061</v>
      </c>
      <c r="I105" s="81">
        <f t="shared" si="86"/>
        <v>0.20073581600320098</v>
      </c>
      <c r="J105" s="88" t="str">
        <f t="shared" si="94"/>
        <v>C</v>
      </c>
      <c r="K105" s="85">
        <f>'2019-2020 исходные'!L105</f>
        <v>52459.887627302276</v>
      </c>
      <c r="L105" s="31">
        <f t="shared" si="87"/>
        <v>0.19722782056294066</v>
      </c>
      <c r="M105" s="81">
        <f t="shared" si="88"/>
        <v>0.24190684069224472</v>
      </c>
      <c r="N105" s="99" t="str">
        <f t="shared" si="95"/>
        <v>C</v>
      </c>
      <c r="O105" s="65">
        <f>'2019-2020 исходные'!P105</f>
        <v>3048.5070422535209</v>
      </c>
      <c r="P105" s="81">
        <f t="shared" si="89"/>
        <v>8.9765555302611558E-2</v>
      </c>
      <c r="Q105" s="81">
        <f t="shared" si="90"/>
        <v>0.11211354174176574</v>
      </c>
      <c r="R105" s="68" t="str">
        <f t="shared" si="96"/>
        <v>C</v>
      </c>
      <c r="S105" s="101">
        <f>'2019-2020 исходные'!S105</f>
        <v>582148.49384615384</v>
      </c>
      <c r="T105" s="109">
        <f t="shared" si="91"/>
        <v>0.58839238933876115</v>
      </c>
      <c r="U105" s="109">
        <f t="shared" si="92"/>
        <v>0.59767749288635363</v>
      </c>
      <c r="V105" s="99" t="str">
        <f t="shared" si="97"/>
        <v>C</v>
      </c>
      <c r="W105" s="217" t="str">
        <f t="shared" si="68"/>
        <v>C</v>
      </c>
      <c r="X105" s="229">
        <f t="shared" si="69"/>
        <v>2.5</v>
      </c>
      <c r="Y105" s="211">
        <f t="shared" si="70"/>
        <v>2</v>
      </c>
      <c r="Z105" s="211">
        <f t="shared" si="71"/>
        <v>2</v>
      </c>
      <c r="AA105" s="211">
        <f t="shared" si="72"/>
        <v>2</v>
      </c>
      <c r="AB105" s="211">
        <f t="shared" si="73"/>
        <v>2</v>
      </c>
      <c r="AC105" s="230">
        <f t="shared" si="74"/>
        <v>2.1</v>
      </c>
    </row>
    <row r="106" spans="1:29" x14ac:dyDescent="0.25">
      <c r="A106" s="33">
        <v>20</v>
      </c>
      <c r="B106" s="14">
        <v>61410</v>
      </c>
      <c r="C106" s="48" t="s">
        <v>67</v>
      </c>
      <c r="D106" s="94">
        <f>'2019-2020 исходные'!F106</f>
        <v>0.55971457634239452</v>
      </c>
      <c r="E106" s="81">
        <f t="shared" si="84"/>
        <v>0.55919980590827079</v>
      </c>
      <c r="F106" s="55" t="str">
        <f t="shared" si="93"/>
        <v>B</v>
      </c>
      <c r="G106" s="79">
        <f>'2019-2020 исходные'!I106</f>
        <v>18403.922443531828</v>
      </c>
      <c r="H106" s="81">
        <f t="shared" si="85"/>
        <v>0.16019178028038575</v>
      </c>
      <c r="I106" s="81">
        <f t="shared" si="86"/>
        <v>0.20073581600320098</v>
      </c>
      <c r="J106" s="88" t="str">
        <f t="shared" si="94"/>
        <v>C</v>
      </c>
      <c r="K106" s="85">
        <f>'2019-2020 исходные'!L106</f>
        <v>57187.69990759754</v>
      </c>
      <c r="L106" s="31">
        <f t="shared" si="87"/>
        <v>0.21500246999981923</v>
      </c>
      <c r="M106" s="81">
        <f t="shared" si="88"/>
        <v>0.24190684069224472</v>
      </c>
      <c r="N106" s="99" t="str">
        <f t="shared" si="95"/>
        <v>C</v>
      </c>
      <c r="O106" s="65">
        <f>'2019-2020 исходные'!P106</f>
        <v>3014.4425051334701</v>
      </c>
      <c r="P106" s="81">
        <f t="shared" si="89"/>
        <v>8.8762499692660479E-2</v>
      </c>
      <c r="Q106" s="81">
        <f t="shared" si="90"/>
        <v>0.11211354174176574</v>
      </c>
      <c r="R106" s="68" t="str">
        <f t="shared" si="96"/>
        <v>C</v>
      </c>
      <c r="S106" s="101">
        <f>'2019-2020 исходные'!S106</f>
        <v>527412.703125</v>
      </c>
      <c r="T106" s="109">
        <f t="shared" si="91"/>
        <v>0.53306952408150376</v>
      </c>
      <c r="U106" s="109">
        <f t="shared" si="92"/>
        <v>0.59767749288635363</v>
      </c>
      <c r="V106" s="99" t="str">
        <f t="shared" si="97"/>
        <v>C</v>
      </c>
      <c r="W106" s="217" t="str">
        <f t="shared" si="68"/>
        <v>C</v>
      </c>
      <c r="X106" s="229">
        <f t="shared" si="69"/>
        <v>2.5</v>
      </c>
      <c r="Y106" s="211">
        <f t="shared" si="70"/>
        <v>2</v>
      </c>
      <c r="Z106" s="211">
        <f t="shared" si="71"/>
        <v>2</v>
      </c>
      <c r="AA106" s="211">
        <f t="shared" si="72"/>
        <v>2</v>
      </c>
      <c r="AB106" s="211">
        <f t="shared" si="73"/>
        <v>2</v>
      </c>
      <c r="AC106" s="230">
        <f t="shared" si="74"/>
        <v>2.1</v>
      </c>
    </row>
    <row r="107" spans="1:29" x14ac:dyDescent="0.25">
      <c r="A107" s="33">
        <v>21</v>
      </c>
      <c r="B107" s="14">
        <v>61430</v>
      </c>
      <c r="C107" s="48" t="s">
        <v>68</v>
      </c>
      <c r="D107" s="94">
        <f>'2019-2020 исходные'!F107</f>
        <v>0.62159903241017833</v>
      </c>
      <c r="E107" s="81">
        <f t="shared" si="84"/>
        <v>0.55919980590827079</v>
      </c>
      <c r="F107" s="55" t="str">
        <f t="shared" si="93"/>
        <v>B</v>
      </c>
      <c r="G107" s="141">
        <f>'2019-2020 исходные'!I107</f>
        <v>11632.636267052501</v>
      </c>
      <c r="H107" s="81">
        <f t="shared" si="85"/>
        <v>0.1012530192240754</v>
      </c>
      <c r="I107" s="81">
        <f t="shared" si="86"/>
        <v>0.20073581600320098</v>
      </c>
      <c r="J107" s="88" t="str">
        <f t="shared" si="94"/>
        <v>C</v>
      </c>
      <c r="K107" s="85">
        <f>'2019-2020 исходные'!L107</f>
        <v>47192.59318726747</v>
      </c>
      <c r="L107" s="31">
        <f t="shared" si="87"/>
        <v>0.17742493783372382</v>
      </c>
      <c r="M107" s="81">
        <f t="shared" si="88"/>
        <v>0.24190684069224472</v>
      </c>
      <c r="N107" s="99" t="str">
        <f t="shared" si="95"/>
        <v>C</v>
      </c>
      <c r="O107" s="65">
        <f>'2019-2020 исходные'!P107</f>
        <v>3176.0806118230676</v>
      </c>
      <c r="P107" s="81">
        <f t="shared" si="89"/>
        <v>9.3522053862602206E-2</v>
      </c>
      <c r="Q107" s="81">
        <f t="shared" si="90"/>
        <v>0.11211354174176574</v>
      </c>
      <c r="R107" s="68" t="str">
        <f t="shared" si="96"/>
        <v>C</v>
      </c>
      <c r="S107" s="101">
        <f>'2019-2020 исходные'!S107</f>
        <v>659222.47142857139</v>
      </c>
      <c r="T107" s="109">
        <f t="shared" si="91"/>
        <v>0.66629303205268953</v>
      </c>
      <c r="U107" s="109">
        <f t="shared" si="92"/>
        <v>0.59767749288635363</v>
      </c>
      <c r="V107" s="99" t="str">
        <f t="shared" si="97"/>
        <v>B</v>
      </c>
      <c r="W107" s="219" t="str">
        <f t="shared" si="68"/>
        <v>C</v>
      </c>
      <c r="X107" s="229">
        <f t="shared" si="69"/>
        <v>2.5</v>
      </c>
      <c r="Y107" s="211">
        <f t="shared" si="70"/>
        <v>2</v>
      </c>
      <c r="Z107" s="211">
        <f t="shared" si="71"/>
        <v>2</v>
      </c>
      <c r="AA107" s="211">
        <f t="shared" si="72"/>
        <v>2</v>
      </c>
      <c r="AB107" s="211">
        <f t="shared" si="73"/>
        <v>2.5</v>
      </c>
      <c r="AC107" s="230">
        <f t="shared" si="74"/>
        <v>2.2000000000000002</v>
      </c>
    </row>
    <row r="108" spans="1:29" x14ac:dyDescent="0.25">
      <c r="A108" s="33">
        <v>22</v>
      </c>
      <c r="B108" s="14">
        <v>61440</v>
      </c>
      <c r="C108" s="48" t="s">
        <v>69</v>
      </c>
      <c r="D108" s="94">
        <f>'2019-2020 исходные'!F108</f>
        <v>0.71248454536391104</v>
      </c>
      <c r="E108" s="81">
        <f t="shared" si="84"/>
        <v>0.55919980590827079</v>
      </c>
      <c r="F108" s="55" t="str">
        <f t="shared" si="93"/>
        <v>B</v>
      </c>
      <c r="G108" s="79">
        <f>'2019-2020 исходные'!I108</f>
        <v>27583.119877430265</v>
      </c>
      <c r="H108" s="81">
        <f t="shared" si="85"/>
        <v>0.24008952941473571</v>
      </c>
      <c r="I108" s="81">
        <f t="shared" si="86"/>
        <v>0.20073581600320098</v>
      </c>
      <c r="J108" s="88" t="str">
        <f t="shared" si="94"/>
        <v>B</v>
      </c>
      <c r="K108" s="85">
        <f>'2019-2020 исходные'!L108</f>
        <v>48881.57727810651</v>
      </c>
      <c r="L108" s="31">
        <f t="shared" si="87"/>
        <v>0.18377483041390347</v>
      </c>
      <c r="M108" s="81">
        <f t="shared" si="88"/>
        <v>0.24190684069224472</v>
      </c>
      <c r="N108" s="99" t="str">
        <f t="shared" si="95"/>
        <v>C</v>
      </c>
      <c r="O108" s="65">
        <f>'2019-2020 исходные'!P108</f>
        <v>3341.2992392223159</v>
      </c>
      <c r="P108" s="81">
        <f t="shared" si="89"/>
        <v>9.8387039125639508E-2</v>
      </c>
      <c r="Q108" s="81">
        <f t="shared" si="90"/>
        <v>0.11211354174176574</v>
      </c>
      <c r="R108" s="68" t="str">
        <f t="shared" si="96"/>
        <v>C</v>
      </c>
      <c r="S108" s="101">
        <f>'2019-2020 исходные'!S108</f>
        <v>584438.81818181823</v>
      </c>
      <c r="T108" s="109">
        <f t="shared" si="91"/>
        <v>0.59070727879131102</v>
      </c>
      <c r="U108" s="109">
        <f t="shared" si="92"/>
        <v>0.59767749288635363</v>
      </c>
      <c r="V108" s="99" t="str">
        <f t="shared" si="97"/>
        <v>C</v>
      </c>
      <c r="W108" s="220" t="str">
        <f t="shared" si="68"/>
        <v>C</v>
      </c>
      <c r="X108" s="229">
        <f t="shared" si="69"/>
        <v>2.5</v>
      </c>
      <c r="Y108" s="211">
        <f t="shared" si="70"/>
        <v>2.5</v>
      </c>
      <c r="Z108" s="211">
        <f t="shared" si="71"/>
        <v>2</v>
      </c>
      <c r="AA108" s="211">
        <f t="shared" si="72"/>
        <v>2</v>
      </c>
      <c r="AB108" s="211">
        <f t="shared" si="73"/>
        <v>2</v>
      </c>
      <c r="AC108" s="230">
        <f t="shared" si="74"/>
        <v>2.2000000000000002</v>
      </c>
    </row>
    <row r="109" spans="1:29" x14ac:dyDescent="0.25">
      <c r="A109" s="33">
        <v>23</v>
      </c>
      <c r="B109" s="14">
        <v>61450</v>
      </c>
      <c r="C109" s="48" t="s">
        <v>70</v>
      </c>
      <c r="D109" s="94">
        <f>'2019-2020 исходные'!F109</f>
        <v>0.69865493197828299</v>
      </c>
      <c r="E109" s="81">
        <f t="shared" si="84"/>
        <v>0.55919980590827079</v>
      </c>
      <c r="F109" s="55" t="str">
        <f t="shared" si="93"/>
        <v>B</v>
      </c>
      <c r="G109" s="79">
        <f>'2019-2020 исходные'!I109</f>
        <v>14647.465264200793</v>
      </c>
      <c r="H109" s="81">
        <f t="shared" si="85"/>
        <v>0.12749475251630904</v>
      </c>
      <c r="I109" s="81">
        <f t="shared" si="86"/>
        <v>0.20073581600320098</v>
      </c>
      <c r="J109" s="88" t="str">
        <f t="shared" si="94"/>
        <v>C</v>
      </c>
      <c r="K109" s="85">
        <f>'2019-2020 исходные'!L109</f>
        <v>54647.797892998686</v>
      </c>
      <c r="L109" s="31">
        <f t="shared" si="87"/>
        <v>0.20545347244302606</v>
      </c>
      <c r="M109" s="81">
        <f t="shared" si="88"/>
        <v>0.24190684069224472</v>
      </c>
      <c r="N109" s="99" t="str">
        <f t="shared" si="95"/>
        <v>C</v>
      </c>
      <c r="O109" s="65">
        <f>'2019-2020 исходные'!P109</f>
        <v>3421.9417767503301</v>
      </c>
      <c r="P109" s="81">
        <f t="shared" si="89"/>
        <v>0.10076161857121058</v>
      </c>
      <c r="Q109" s="81">
        <f t="shared" si="90"/>
        <v>0.11211354174176574</v>
      </c>
      <c r="R109" s="68" t="str">
        <f t="shared" si="96"/>
        <v>C</v>
      </c>
      <c r="S109" s="101">
        <f>'2019-2020 исходные'!S109</f>
        <v>506135.41836734692</v>
      </c>
      <c r="T109" s="109">
        <f t="shared" si="91"/>
        <v>0.51156402754661923</v>
      </c>
      <c r="U109" s="109">
        <f t="shared" si="92"/>
        <v>0.59767749288635363</v>
      </c>
      <c r="V109" s="99" t="str">
        <f t="shared" si="97"/>
        <v>C</v>
      </c>
      <c r="W109" s="217" t="str">
        <f t="shared" si="68"/>
        <v>C</v>
      </c>
      <c r="X109" s="229">
        <f t="shared" si="69"/>
        <v>2.5</v>
      </c>
      <c r="Y109" s="211">
        <f t="shared" si="70"/>
        <v>2</v>
      </c>
      <c r="Z109" s="211">
        <f t="shared" si="71"/>
        <v>2</v>
      </c>
      <c r="AA109" s="211">
        <f t="shared" si="72"/>
        <v>2</v>
      </c>
      <c r="AB109" s="211">
        <f t="shared" si="73"/>
        <v>2</v>
      </c>
      <c r="AC109" s="230">
        <f t="shared" si="74"/>
        <v>2.1</v>
      </c>
    </row>
    <row r="110" spans="1:29" x14ac:dyDescent="0.25">
      <c r="A110" s="33">
        <v>24</v>
      </c>
      <c r="B110" s="14">
        <v>61470</v>
      </c>
      <c r="C110" s="48" t="s">
        <v>71</v>
      </c>
      <c r="D110" s="94">
        <f>'2019-2020 исходные'!F110</f>
        <v>0.67429715829237413</v>
      </c>
      <c r="E110" s="81">
        <f t="shared" si="84"/>
        <v>0.55919980590827079</v>
      </c>
      <c r="F110" s="55" t="str">
        <f t="shared" si="93"/>
        <v>B</v>
      </c>
      <c r="G110" s="79">
        <f>'2019-2020 исходные'!I110</f>
        <v>14695.028153078203</v>
      </c>
      <c r="H110" s="81">
        <f t="shared" si="85"/>
        <v>0.12790875034030161</v>
      </c>
      <c r="I110" s="81">
        <f t="shared" si="86"/>
        <v>0.20073581600320098</v>
      </c>
      <c r="J110" s="88" t="str">
        <f t="shared" si="94"/>
        <v>C</v>
      </c>
      <c r="K110" s="85">
        <f>'2019-2020 исходные'!L110</f>
        <v>57353.993019966721</v>
      </c>
      <c r="L110" s="31">
        <f t="shared" si="87"/>
        <v>0.21562766440283074</v>
      </c>
      <c r="M110" s="81">
        <f t="shared" si="88"/>
        <v>0.24190684069224472</v>
      </c>
      <c r="N110" s="99" t="str">
        <f t="shared" si="95"/>
        <v>C</v>
      </c>
      <c r="O110" s="65">
        <f>'2019-2020 исходные'!P110</f>
        <v>2996.7641680532447</v>
      </c>
      <c r="P110" s="81">
        <f t="shared" si="89"/>
        <v>8.8241947919993388E-2</v>
      </c>
      <c r="Q110" s="81">
        <f t="shared" si="90"/>
        <v>0.11211354174176574</v>
      </c>
      <c r="R110" s="68" t="str">
        <f t="shared" si="96"/>
        <v>C</v>
      </c>
      <c r="S110" s="101">
        <f>'2019-2020 исходные'!S110</f>
        <v>499884.69620253163</v>
      </c>
      <c r="T110" s="109">
        <f t="shared" si="91"/>
        <v>0.50524626259742333</v>
      </c>
      <c r="U110" s="109">
        <f t="shared" si="92"/>
        <v>0.59767749288635363</v>
      </c>
      <c r="V110" s="99" t="str">
        <f t="shared" si="97"/>
        <v>C</v>
      </c>
      <c r="W110" s="217" t="str">
        <f t="shared" si="68"/>
        <v>C</v>
      </c>
      <c r="X110" s="229">
        <f t="shared" si="69"/>
        <v>2.5</v>
      </c>
      <c r="Y110" s="211">
        <f t="shared" si="70"/>
        <v>2</v>
      </c>
      <c r="Z110" s="211">
        <f t="shared" si="71"/>
        <v>2</v>
      </c>
      <c r="AA110" s="211">
        <f t="shared" si="72"/>
        <v>2</v>
      </c>
      <c r="AB110" s="211">
        <f t="shared" si="73"/>
        <v>2</v>
      </c>
      <c r="AC110" s="230">
        <f t="shared" si="74"/>
        <v>2.1</v>
      </c>
    </row>
    <row r="111" spans="1:29" x14ac:dyDescent="0.25">
      <c r="A111" s="33">
        <v>25</v>
      </c>
      <c r="B111" s="14">
        <v>61490</v>
      </c>
      <c r="C111" s="48" t="s">
        <v>72</v>
      </c>
      <c r="D111" s="94">
        <f>'2019-2020 исходные'!F111</f>
        <v>0.70194639951333682</v>
      </c>
      <c r="E111" s="81">
        <f t="shared" si="84"/>
        <v>0.55919980590827079</v>
      </c>
      <c r="F111" s="55" t="str">
        <f t="shared" si="93"/>
        <v>B</v>
      </c>
      <c r="G111" s="79">
        <f>'2019-2020 исходные'!I111</f>
        <v>21193.122463533226</v>
      </c>
      <c r="H111" s="81">
        <f t="shared" si="85"/>
        <v>0.18446958943400693</v>
      </c>
      <c r="I111" s="81">
        <f t="shared" si="86"/>
        <v>0.20073581600320098</v>
      </c>
      <c r="J111" s="88" t="str">
        <f t="shared" si="94"/>
        <v>C</v>
      </c>
      <c r="K111" s="85">
        <f>'2019-2020 исходные'!L111</f>
        <v>44865.663095623982</v>
      </c>
      <c r="L111" s="31">
        <f t="shared" si="87"/>
        <v>0.16867662800436156</v>
      </c>
      <c r="M111" s="81">
        <f t="shared" si="88"/>
        <v>0.24190684069224472</v>
      </c>
      <c r="N111" s="99" t="str">
        <f t="shared" si="95"/>
        <v>C</v>
      </c>
      <c r="O111" s="65">
        <f>'2019-2020 исходные'!P111</f>
        <v>2813.7370340356565</v>
      </c>
      <c r="P111" s="81">
        <f t="shared" si="89"/>
        <v>8.2852577945506045E-2</v>
      </c>
      <c r="Q111" s="81">
        <f t="shared" si="90"/>
        <v>0.11211354174176574</v>
      </c>
      <c r="R111" s="68" t="str">
        <f t="shared" si="96"/>
        <v>C</v>
      </c>
      <c r="S111" s="101">
        <f>'2019-2020 исходные'!S111</f>
        <v>485832.07746478874</v>
      </c>
      <c r="T111" s="109">
        <f t="shared" si="91"/>
        <v>0.4910429210050764</v>
      </c>
      <c r="U111" s="109">
        <f t="shared" si="92"/>
        <v>0.59767749288635363</v>
      </c>
      <c r="V111" s="99" t="str">
        <f t="shared" si="97"/>
        <v>C</v>
      </c>
      <c r="W111" s="217" t="str">
        <f t="shared" si="68"/>
        <v>C</v>
      </c>
      <c r="X111" s="229">
        <f t="shared" si="69"/>
        <v>2.5</v>
      </c>
      <c r="Y111" s="211">
        <f t="shared" si="70"/>
        <v>2</v>
      </c>
      <c r="Z111" s="211">
        <f t="shared" si="71"/>
        <v>2</v>
      </c>
      <c r="AA111" s="211">
        <f t="shared" si="72"/>
        <v>2</v>
      </c>
      <c r="AB111" s="211">
        <f t="shared" si="73"/>
        <v>2</v>
      </c>
      <c r="AC111" s="230">
        <f t="shared" si="74"/>
        <v>2.1</v>
      </c>
    </row>
    <row r="112" spans="1:29" x14ac:dyDescent="0.25">
      <c r="A112" s="33">
        <v>26</v>
      </c>
      <c r="B112" s="14">
        <v>61500</v>
      </c>
      <c r="C112" s="48" t="s">
        <v>73</v>
      </c>
      <c r="D112" s="94">
        <f>'2019-2020 исходные'!F112</f>
        <v>0.90219026155254911</v>
      </c>
      <c r="E112" s="81">
        <f t="shared" si="84"/>
        <v>0.55919980590827079</v>
      </c>
      <c r="F112" s="55" t="str">
        <f t="shared" si="93"/>
        <v>A</v>
      </c>
      <c r="G112" s="79">
        <f>'2019-2020 исходные'!I112</f>
        <v>21254.778476946336</v>
      </c>
      <c r="H112" s="81">
        <f t="shared" si="85"/>
        <v>0.18500625690714706</v>
      </c>
      <c r="I112" s="81">
        <f t="shared" si="86"/>
        <v>0.20073581600320098</v>
      </c>
      <c r="J112" s="88" t="str">
        <f t="shared" si="94"/>
        <v>C</v>
      </c>
      <c r="K112" s="85">
        <f>'2019-2020 исходные'!L112</f>
        <v>46311.66753212396</v>
      </c>
      <c r="L112" s="31">
        <f t="shared" si="87"/>
        <v>0.17411301600353843</v>
      </c>
      <c r="M112" s="81">
        <f t="shared" si="88"/>
        <v>0.24190684069224472</v>
      </c>
      <c r="N112" s="99" t="str">
        <f t="shared" si="95"/>
        <v>C</v>
      </c>
      <c r="O112" s="65">
        <f>'2019-2020 исходные'!P112</f>
        <v>2905.3223733938021</v>
      </c>
      <c r="P112" s="81">
        <f t="shared" si="89"/>
        <v>8.5549376322912707E-2</v>
      </c>
      <c r="Q112" s="81">
        <f t="shared" si="90"/>
        <v>0.11211354174176574</v>
      </c>
      <c r="R112" s="68" t="str">
        <f t="shared" si="96"/>
        <v>C</v>
      </c>
      <c r="S112" s="101">
        <f>'2019-2020 исходные'!S112</f>
        <v>547054.00729927002</v>
      </c>
      <c r="T112" s="109">
        <f t="shared" si="91"/>
        <v>0.55292149314952344</v>
      </c>
      <c r="U112" s="109">
        <f t="shared" si="92"/>
        <v>0.59767749288635363</v>
      </c>
      <c r="V112" s="99" t="str">
        <f t="shared" si="97"/>
        <v>C</v>
      </c>
      <c r="W112" s="217" t="str">
        <f t="shared" si="68"/>
        <v>C</v>
      </c>
      <c r="X112" s="229">
        <f t="shared" si="69"/>
        <v>4.2</v>
      </c>
      <c r="Y112" s="211">
        <f t="shared" si="70"/>
        <v>2</v>
      </c>
      <c r="Z112" s="211">
        <f t="shared" si="71"/>
        <v>2</v>
      </c>
      <c r="AA112" s="211">
        <f t="shared" si="72"/>
        <v>2</v>
      </c>
      <c r="AB112" s="211">
        <f t="shared" si="73"/>
        <v>2</v>
      </c>
      <c r="AC112" s="230">
        <f t="shared" si="74"/>
        <v>2.44</v>
      </c>
    </row>
    <row r="113" spans="1:29" x14ac:dyDescent="0.25">
      <c r="A113" s="33">
        <v>27</v>
      </c>
      <c r="B113" s="14">
        <v>61510</v>
      </c>
      <c r="C113" s="48" t="s">
        <v>75</v>
      </c>
      <c r="D113" s="94">
        <f>'2019-2020 исходные'!F113</f>
        <v>0.91877783269926394</v>
      </c>
      <c r="E113" s="81">
        <f t="shared" si="84"/>
        <v>0.55919980590827079</v>
      </c>
      <c r="F113" s="55" t="str">
        <f t="shared" si="93"/>
        <v>A</v>
      </c>
      <c r="G113" s="79">
        <f>'2019-2020 исходные'!I113</f>
        <v>36845.853262325014</v>
      </c>
      <c r="H113" s="81">
        <f t="shared" si="85"/>
        <v>0.32071439380120503</v>
      </c>
      <c r="I113" s="81">
        <f t="shared" si="86"/>
        <v>0.20073581600320098</v>
      </c>
      <c r="J113" s="88" t="str">
        <f t="shared" si="94"/>
        <v>B</v>
      </c>
      <c r="K113" s="85">
        <f>'2019-2020 исходные'!L113</f>
        <v>61099.802653682294</v>
      </c>
      <c r="L113" s="31">
        <f t="shared" si="87"/>
        <v>0.2297103836711217</v>
      </c>
      <c r="M113" s="81">
        <f t="shared" si="88"/>
        <v>0.24190684069224472</v>
      </c>
      <c r="N113" s="99" t="str">
        <f t="shared" si="95"/>
        <v>C</v>
      </c>
      <c r="O113" s="65">
        <f>'2019-2020 исходные'!P113</f>
        <v>3215.4065733414486</v>
      </c>
      <c r="P113" s="81">
        <f t="shared" si="89"/>
        <v>9.468003602389552E-2</v>
      </c>
      <c r="Q113" s="81">
        <f t="shared" si="90"/>
        <v>0.11211354174176574</v>
      </c>
      <c r="R113" s="68" t="str">
        <f t="shared" si="96"/>
        <v>C</v>
      </c>
      <c r="S113" s="101">
        <f>'2019-2020 исходные'!S113</f>
        <v>475944.61904761905</v>
      </c>
      <c r="T113" s="109">
        <f t="shared" si="91"/>
        <v>0.48104941360264447</v>
      </c>
      <c r="U113" s="109">
        <f t="shared" si="92"/>
        <v>0.59767749288635363</v>
      </c>
      <c r="V113" s="99" t="str">
        <f t="shared" si="97"/>
        <v>C</v>
      </c>
      <c r="W113" s="219" t="str">
        <f t="shared" si="68"/>
        <v>B</v>
      </c>
      <c r="X113" s="229">
        <f t="shared" si="69"/>
        <v>4.2</v>
      </c>
      <c r="Y113" s="211">
        <f t="shared" si="70"/>
        <v>2.5</v>
      </c>
      <c r="Z113" s="211">
        <f t="shared" si="71"/>
        <v>2</v>
      </c>
      <c r="AA113" s="211">
        <f t="shared" si="72"/>
        <v>2</v>
      </c>
      <c r="AB113" s="211">
        <f t="shared" si="73"/>
        <v>2</v>
      </c>
      <c r="AC113" s="230">
        <f t="shared" si="74"/>
        <v>2.54</v>
      </c>
    </row>
    <row r="114" spans="1:29" ht="14.25" customHeight="1" x14ac:dyDescent="0.25">
      <c r="A114" s="33">
        <v>28</v>
      </c>
      <c r="B114" s="14">
        <v>61520</v>
      </c>
      <c r="C114" s="48" t="s">
        <v>74</v>
      </c>
      <c r="D114" s="94">
        <f>'2019-2020 исходные'!F114</f>
        <v>0.89459023127744164</v>
      </c>
      <c r="E114" s="81">
        <f t="shared" si="84"/>
        <v>0.55919980590827079</v>
      </c>
      <c r="F114" s="55" t="str">
        <f t="shared" si="93"/>
        <v>A</v>
      </c>
      <c r="G114" s="79">
        <f>'2019-2020 исходные'!I114</f>
        <v>31507.121395348837</v>
      </c>
      <c r="H114" s="81">
        <f t="shared" si="85"/>
        <v>0.27424489987486472</v>
      </c>
      <c r="I114" s="81">
        <f t="shared" si="86"/>
        <v>0.20073581600320098</v>
      </c>
      <c r="J114" s="88" t="str">
        <f t="shared" si="94"/>
        <v>B</v>
      </c>
      <c r="K114" s="85">
        <f>'2019-2020 исходные'!L114</f>
        <v>59836.375472235406</v>
      </c>
      <c r="L114" s="31">
        <f t="shared" si="87"/>
        <v>0.22496041182201956</v>
      </c>
      <c r="M114" s="81">
        <f t="shared" si="88"/>
        <v>0.24190684069224472</v>
      </c>
      <c r="N114" s="99" t="str">
        <f t="shared" si="95"/>
        <v>C</v>
      </c>
      <c r="O114" s="65">
        <f>'2019-2020 исходные'!P114</f>
        <v>3171.8705125771239</v>
      </c>
      <c r="P114" s="81">
        <f t="shared" si="89"/>
        <v>9.3398084361645484E-2</v>
      </c>
      <c r="Q114" s="81">
        <f t="shared" si="90"/>
        <v>0.11211354174176574</v>
      </c>
      <c r="R114" s="68" t="str">
        <f t="shared" si="96"/>
        <v>C</v>
      </c>
      <c r="S114" s="101">
        <f>'2019-2020 исходные'!S114</f>
        <v>546537.42647058819</v>
      </c>
      <c r="T114" s="109">
        <f t="shared" si="91"/>
        <v>0.55239937167830477</v>
      </c>
      <c r="U114" s="109">
        <f t="shared" si="92"/>
        <v>0.59767749288635363</v>
      </c>
      <c r="V114" s="99" t="str">
        <f t="shared" si="97"/>
        <v>C</v>
      </c>
      <c r="W114" s="221" t="str">
        <f t="shared" si="68"/>
        <v>B</v>
      </c>
      <c r="X114" s="229">
        <f t="shared" si="69"/>
        <v>4.2</v>
      </c>
      <c r="Y114" s="211">
        <f t="shared" si="70"/>
        <v>2.5</v>
      </c>
      <c r="Z114" s="211">
        <f t="shared" si="71"/>
        <v>2</v>
      </c>
      <c r="AA114" s="211">
        <f t="shared" si="72"/>
        <v>2</v>
      </c>
      <c r="AB114" s="211">
        <f t="shared" si="73"/>
        <v>2</v>
      </c>
      <c r="AC114" s="230">
        <f t="shared" si="74"/>
        <v>2.54</v>
      </c>
    </row>
    <row r="115" spans="1:29" s="41" customFormat="1" x14ac:dyDescent="0.25">
      <c r="A115" s="33">
        <v>29</v>
      </c>
      <c r="B115" s="14">
        <v>61540</v>
      </c>
      <c r="C115" s="331" t="s">
        <v>195</v>
      </c>
      <c r="D115" s="94">
        <f>'2019-2020 исходные'!F115</f>
        <v>0.983111907812246</v>
      </c>
      <c r="E115" s="81">
        <f t="shared" si="84"/>
        <v>0.55919980590827079</v>
      </c>
      <c r="F115" s="55" t="str">
        <f t="shared" si="93"/>
        <v>A</v>
      </c>
      <c r="G115" s="79">
        <f>'2019-2020 исходные'!I115</f>
        <v>51265.89176362523</v>
      </c>
      <c r="H115" s="81">
        <f t="shared" si="85"/>
        <v>0.44622957385711975</v>
      </c>
      <c r="I115" s="81">
        <f t="shared" si="86"/>
        <v>0.20073581600320098</v>
      </c>
      <c r="J115" s="88" t="str">
        <f t="shared" si="94"/>
        <v>B</v>
      </c>
      <c r="K115" s="85">
        <f>'2019-2020 исходные'!L115</f>
        <v>54569.121010410287</v>
      </c>
      <c r="L115" s="31">
        <f t="shared" si="87"/>
        <v>0.20515767939459564</v>
      </c>
      <c r="M115" s="81">
        <f t="shared" si="88"/>
        <v>0.24190684069224472</v>
      </c>
      <c r="N115" s="99" t="str">
        <f t="shared" si="95"/>
        <v>C</v>
      </c>
      <c r="O115" s="65">
        <f>'2019-2020 исходные'!P115</f>
        <v>2810.4975260257197</v>
      </c>
      <c r="P115" s="81">
        <f t="shared" si="89"/>
        <v>8.2757188224771058E-2</v>
      </c>
      <c r="Q115" s="81">
        <f t="shared" si="90"/>
        <v>0.11211354174176574</v>
      </c>
      <c r="R115" s="68" t="str">
        <f t="shared" si="96"/>
        <v>C</v>
      </c>
      <c r="S115" s="101">
        <f>'2019-2020 исходные'!S115</f>
        <v>523204.58163265308</v>
      </c>
      <c r="T115" s="109">
        <f t="shared" si="91"/>
        <v>0.52881626793520486</v>
      </c>
      <c r="U115" s="109">
        <f t="shared" si="92"/>
        <v>0.59767749288635363</v>
      </c>
      <c r="V115" s="99" t="str">
        <f t="shared" si="97"/>
        <v>C</v>
      </c>
      <c r="W115" s="221" t="str">
        <f t="shared" si="68"/>
        <v>B</v>
      </c>
      <c r="X115" s="229">
        <f t="shared" si="69"/>
        <v>4.2</v>
      </c>
      <c r="Y115" s="211">
        <f t="shared" si="70"/>
        <v>2.5</v>
      </c>
      <c r="Z115" s="211">
        <f t="shared" si="71"/>
        <v>2</v>
      </c>
      <c r="AA115" s="211">
        <f t="shared" si="72"/>
        <v>2</v>
      </c>
      <c r="AB115" s="211">
        <f t="shared" si="73"/>
        <v>2</v>
      </c>
      <c r="AC115" s="230">
        <f t="shared" si="74"/>
        <v>2.54</v>
      </c>
    </row>
    <row r="116" spans="1:29" s="41" customFormat="1" ht="15.75" thickBot="1" x14ac:dyDescent="0.3">
      <c r="A116" s="330">
        <v>30</v>
      </c>
      <c r="B116" s="193">
        <v>61560</v>
      </c>
      <c r="C116" s="296" t="s">
        <v>202</v>
      </c>
      <c r="D116" s="332">
        <f>'2019-2020 исходные'!F116</f>
        <v>0.9949999999908774</v>
      </c>
      <c r="E116" s="106">
        <f t="shared" si="84"/>
        <v>0.55919980590827079</v>
      </c>
      <c r="F116" s="57" t="str">
        <f t="shared" si="93"/>
        <v>A</v>
      </c>
      <c r="G116" s="77">
        <f>'2019-2020 исходные'!I116</f>
        <v>10432.734310344827</v>
      </c>
      <c r="H116" s="106">
        <f t="shared" si="85"/>
        <v>9.0808809235868482E-2</v>
      </c>
      <c r="I116" s="106">
        <f t="shared" si="86"/>
        <v>0.20073581600320098</v>
      </c>
      <c r="J116" s="86" t="str">
        <f t="shared" si="94"/>
        <v>D</v>
      </c>
      <c r="K116" s="107">
        <f>'2019-2020 исходные'!L116</f>
        <v>62568.665270935955</v>
      </c>
      <c r="L116" s="108">
        <f t="shared" si="87"/>
        <v>0.23523270912415117</v>
      </c>
      <c r="M116" s="106">
        <f t="shared" si="88"/>
        <v>0.24190684069224472</v>
      </c>
      <c r="N116" s="254" t="str">
        <f t="shared" si="95"/>
        <v>C</v>
      </c>
      <c r="O116" s="75">
        <f>'2019-2020 исходные'!P116</f>
        <v>2693.4256896551724</v>
      </c>
      <c r="P116" s="106">
        <f t="shared" si="89"/>
        <v>7.930992100300005E-2</v>
      </c>
      <c r="Q116" s="106">
        <f t="shared" si="90"/>
        <v>0.11211354174176574</v>
      </c>
      <c r="R116" s="76" t="str">
        <f t="shared" si="96"/>
        <v>C</v>
      </c>
      <c r="S116" s="252">
        <f>'2019-2020 исходные'!S116</f>
        <v>610169.65333333332</v>
      </c>
      <c r="T116" s="253">
        <f t="shared" si="91"/>
        <v>0.61671409274775624</v>
      </c>
      <c r="U116" s="253">
        <f t="shared" si="92"/>
        <v>0.59767749288635363</v>
      </c>
      <c r="V116" s="254" t="str">
        <f t="shared" si="97"/>
        <v>B</v>
      </c>
      <c r="W116" s="215" t="str">
        <f t="shared" ref="W116" si="98">IF(AC116&gt;=3.5,"A",IF(AC116&gt;=2.5,"B",IF(AC116&gt;=1.5,"C","D")))</f>
        <v>C</v>
      </c>
      <c r="X116" s="234">
        <f t="shared" ref="X116" si="99">IF(F116="A",4.2,IF(F116="B",2.5,IF(F116="C",2,1)))</f>
        <v>4.2</v>
      </c>
      <c r="Y116" s="235">
        <f t="shared" ref="Y116" si="100">IF(J116="A",4.2,IF(J116="B",2.5,IF(J116="C",2,1)))</f>
        <v>1</v>
      </c>
      <c r="Z116" s="235">
        <f t="shared" ref="Z116" si="101">IF(N116="A",4.2,IF(N116="B",2.5,IF(N116="C",2,1)))</f>
        <v>2</v>
      </c>
      <c r="AA116" s="235">
        <f t="shared" ref="AA116" si="102">IF(R116="A",4.2,IF(R116="B",2.5,IF(R116="C",2,1)))</f>
        <v>2</v>
      </c>
      <c r="AB116" s="235">
        <f t="shared" ref="AB116" si="103">IF(V116="A",4.2,IF(V116="B",2.5,IF(V116="C",2,1)))</f>
        <v>2.5</v>
      </c>
      <c r="AC116" s="236">
        <f t="shared" ref="AC116" si="104">AVERAGE(X116:AB116)</f>
        <v>2.34</v>
      </c>
    </row>
    <row r="117" spans="1:29" ht="15.75" thickBot="1" x14ac:dyDescent="0.3">
      <c r="A117" s="32"/>
      <c r="B117" s="147"/>
      <c r="C117" s="148" t="s">
        <v>194</v>
      </c>
      <c r="D117" s="92">
        <f>AVERAGE(D118:D126)</f>
        <v>0.58904874732192558</v>
      </c>
      <c r="E117" s="35"/>
      <c r="F117" s="302" t="str">
        <f t="shared" si="93"/>
        <v>B</v>
      </c>
      <c r="G117" s="83">
        <f>AVERAGE(G118:G126)</f>
        <v>26804.844681666487</v>
      </c>
      <c r="H117" s="276">
        <f>AVERAGE(H118:H126)</f>
        <v>0.23331525129331915</v>
      </c>
      <c r="I117" s="276"/>
      <c r="J117" s="72" t="str">
        <f t="shared" si="94"/>
        <v>B</v>
      </c>
      <c r="K117" s="83">
        <f>AVERAGE(K118:K126)</f>
        <v>68321.069438128005</v>
      </c>
      <c r="L117" s="277">
        <f>AVERAGE(L118:L126)</f>
        <v>0.2568594069347277</v>
      </c>
      <c r="M117" s="276"/>
      <c r="N117" s="72" t="str">
        <f t="shared" si="95"/>
        <v>B</v>
      </c>
      <c r="O117" s="71">
        <f>AVERAGE(O118:O126)</f>
        <v>3435.2832006907283</v>
      </c>
      <c r="P117" s="276">
        <f>AVERAGE(P118:P126)</f>
        <v>0.10115446671357606</v>
      </c>
      <c r="Q117" s="276"/>
      <c r="R117" s="64" t="str">
        <f t="shared" si="96"/>
        <v>C</v>
      </c>
      <c r="S117" s="83">
        <f>AVERAGE(S118:S126)</f>
        <v>597888.07990561367</v>
      </c>
      <c r="T117" s="276">
        <f>AVERAGE(T118:T126)</f>
        <v>0.60430079199998343</v>
      </c>
      <c r="U117" s="111"/>
      <c r="V117" s="72" t="str">
        <f t="shared" si="97"/>
        <v>B</v>
      </c>
      <c r="W117" s="216" t="str">
        <f t="shared" si="68"/>
        <v>C</v>
      </c>
      <c r="X117" s="298">
        <f t="shared" si="69"/>
        <v>2.5</v>
      </c>
      <c r="Y117" s="299">
        <f t="shared" si="70"/>
        <v>2.5</v>
      </c>
      <c r="Z117" s="299">
        <f t="shared" si="71"/>
        <v>2.5</v>
      </c>
      <c r="AA117" s="299">
        <f t="shared" si="72"/>
        <v>2</v>
      </c>
      <c r="AB117" s="299">
        <f t="shared" si="73"/>
        <v>2.5</v>
      </c>
      <c r="AC117" s="300">
        <f t="shared" si="74"/>
        <v>2.4</v>
      </c>
    </row>
    <row r="118" spans="1:29" x14ac:dyDescent="0.25">
      <c r="A118" s="180">
        <v>1</v>
      </c>
      <c r="B118" s="13">
        <v>70020</v>
      </c>
      <c r="C118" s="47" t="s">
        <v>120</v>
      </c>
      <c r="D118" s="181">
        <f>'2019-2020 исходные'!F118</f>
        <v>0.55613870312496572</v>
      </c>
      <c r="E118" s="182">
        <f t="shared" ref="E118:E126" si="105">$D$127</f>
        <v>0.55919980590827079</v>
      </c>
      <c r="F118" s="183" t="str">
        <f t="shared" si="93"/>
        <v>C</v>
      </c>
      <c r="G118" s="184">
        <f>'2019-2020 исходные'!I118</f>
        <v>21619.601004608296</v>
      </c>
      <c r="H118" s="182">
        <f t="shared" ref="H118:H126" si="106">G118/$G$128</f>
        <v>0.18818175225993797</v>
      </c>
      <c r="I118" s="182">
        <f t="shared" ref="I118:I126" si="107">$H$127</f>
        <v>0.20073581600320098</v>
      </c>
      <c r="J118" s="185" t="str">
        <f t="shared" si="94"/>
        <v>C</v>
      </c>
      <c r="K118" s="184">
        <f>'2019-2020 исходные'!L118</f>
        <v>61666.907834101381</v>
      </c>
      <c r="L118" s="186">
        <f t="shared" ref="L118:L126" si="108">K118/$K$128</f>
        <v>0.23184246827562244</v>
      </c>
      <c r="M118" s="182">
        <f t="shared" ref="M118:M126" si="109">$L$127</f>
        <v>0.24190684069224472</v>
      </c>
      <c r="N118" s="187" t="str">
        <f t="shared" si="95"/>
        <v>C</v>
      </c>
      <c r="O118" s="188">
        <f>'2019-2020 исходные'!P118</f>
        <v>3181.5069677419351</v>
      </c>
      <c r="P118" s="182">
        <f t="shared" ref="P118:P126" si="110">O118/$O$128</f>
        <v>9.368183694513256E-2</v>
      </c>
      <c r="Q118" s="182">
        <f t="shared" ref="Q118:Q126" si="111">$P$127</f>
        <v>0.11211354174176574</v>
      </c>
      <c r="R118" s="189" t="str">
        <f t="shared" si="96"/>
        <v>C</v>
      </c>
      <c r="S118" s="190">
        <f>'2019-2020 исходные'!S118</f>
        <v>581225.27442857146</v>
      </c>
      <c r="T118" s="191">
        <f t="shared" ref="T118:T126" si="112">S118/$S$128</f>
        <v>0.58745926783327318</v>
      </c>
      <c r="U118" s="191">
        <f t="shared" ref="U118:U126" si="113">$T$127</f>
        <v>0.59767749288635363</v>
      </c>
      <c r="V118" s="187" t="str">
        <f t="shared" si="97"/>
        <v>C</v>
      </c>
      <c r="W118" s="223" t="str">
        <f t="shared" si="68"/>
        <v>C</v>
      </c>
      <c r="X118" s="227">
        <f t="shared" si="69"/>
        <v>2</v>
      </c>
      <c r="Y118" s="212">
        <f t="shared" si="70"/>
        <v>2</v>
      </c>
      <c r="Z118" s="212">
        <f t="shared" si="71"/>
        <v>2</v>
      </c>
      <c r="AA118" s="212">
        <f t="shared" si="72"/>
        <v>2</v>
      </c>
      <c r="AB118" s="212">
        <f t="shared" si="73"/>
        <v>2</v>
      </c>
      <c r="AC118" s="228">
        <f t="shared" si="74"/>
        <v>2</v>
      </c>
    </row>
    <row r="119" spans="1:29" s="41" customFormat="1" x14ac:dyDescent="0.25">
      <c r="A119" s="27">
        <v>2</v>
      </c>
      <c r="B119" s="14">
        <v>70110</v>
      </c>
      <c r="C119" s="48" t="s">
        <v>122</v>
      </c>
      <c r="D119" s="94">
        <f>'2019-2020 исходные'!F119</f>
        <v>0.74171365317118876</v>
      </c>
      <c r="E119" s="81">
        <f t="shared" si="105"/>
        <v>0.55919980590827079</v>
      </c>
      <c r="F119" s="55" t="str">
        <f t="shared" si="93"/>
        <v>B</v>
      </c>
      <c r="G119" s="85">
        <f>'2019-2020 исходные'!I119</f>
        <v>48423.766698615545</v>
      </c>
      <c r="H119" s="81">
        <f t="shared" si="106"/>
        <v>0.42149109349564545</v>
      </c>
      <c r="I119" s="81">
        <f t="shared" si="107"/>
        <v>0.20073581600320098</v>
      </c>
      <c r="J119" s="88" t="str">
        <f t="shared" si="94"/>
        <v>B</v>
      </c>
      <c r="K119" s="85">
        <f>'2019-2020 исходные'!L119</f>
        <v>61790.36340788073</v>
      </c>
      <c r="L119" s="31">
        <f t="shared" si="108"/>
        <v>0.23230661097310273</v>
      </c>
      <c r="M119" s="81">
        <f t="shared" si="109"/>
        <v>0.24190684069224472</v>
      </c>
      <c r="N119" s="99" t="str">
        <f t="shared" si="95"/>
        <v>C</v>
      </c>
      <c r="O119" s="65">
        <f>'2019-2020 исходные'!P119</f>
        <v>2492.4973162939295</v>
      </c>
      <c r="P119" s="81">
        <f t="shared" si="110"/>
        <v>7.3393435733053111E-2</v>
      </c>
      <c r="Q119" s="81">
        <f t="shared" si="111"/>
        <v>0.11211354174176574</v>
      </c>
      <c r="R119" s="68" t="str">
        <f t="shared" si="96"/>
        <v>C</v>
      </c>
      <c r="S119" s="101">
        <f>'2019-2020 исходные'!S119</f>
        <v>507654.20267605636</v>
      </c>
      <c r="T119" s="109">
        <f t="shared" si="112"/>
        <v>0.51309910173772055</v>
      </c>
      <c r="U119" s="109">
        <f t="shared" si="113"/>
        <v>0.59767749288635363</v>
      </c>
      <c r="V119" s="99" t="str">
        <f t="shared" si="97"/>
        <v>C</v>
      </c>
      <c r="W119" s="219" t="str">
        <f t="shared" si="68"/>
        <v>C</v>
      </c>
      <c r="X119" s="229">
        <f t="shared" si="69"/>
        <v>2.5</v>
      </c>
      <c r="Y119" s="211">
        <f t="shared" si="70"/>
        <v>2.5</v>
      </c>
      <c r="Z119" s="211">
        <f t="shared" si="71"/>
        <v>2</v>
      </c>
      <c r="AA119" s="211">
        <f t="shared" si="72"/>
        <v>2</v>
      </c>
      <c r="AB119" s="211">
        <f t="shared" si="73"/>
        <v>2</v>
      </c>
      <c r="AC119" s="230">
        <f t="shared" si="74"/>
        <v>2.2000000000000002</v>
      </c>
    </row>
    <row r="120" spans="1:29" x14ac:dyDescent="0.25">
      <c r="A120" s="30">
        <v>3</v>
      </c>
      <c r="B120" s="14">
        <v>70021</v>
      </c>
      <c r="C120" s="48" t="s">
        <v>121</v>
      </c>
      <c r="D120" s="94">
        <f>'2019-2020 исходные'!F120</f>
        <v>0.24077820923672072</v>
      </c>
      <c r="E120" s="81">
        <f t="shared" si="105"/>
        <v>0.55919980590827079</v>
      </c>
      <c r="F120" s="55" t="str">
        <f t="shared" si="93"/>
        <v>D</v>
      </c>
      <c r="G120" s="85">
        <f>'2019-2020 исходные'!I120</f>
        <v>21194.222853828309</v>
      </c>
      <c r="H120" s="81">
        <f t="shared" si="106"/>
        <v>0.18447916747265133</v>
      </c>
      <c r="I120" s="81">
        <f t="shared" si="107"/>
        <v>0.20073581600320098</v>
      </c>
      <c r="J120" s="88" t="str">
        <f t="shared" si="94"/>
        <v>C</v>
      </c>
      <c r="K120" s="85">
        <f>'2019-2020 исходные'!L120</f>
        <v>64302.972540603245</v>
      </c>
      <c r="L120" s="31">
        <f t="shared" si="108"/>
        <v>0.24175299840523085</v>
      </c>
      <c r="M120" s="81">
        <f t="shared" si="109"/>
        <v>0.24190684069224472</v>
      </c>
      <c r="N120" s="99" t="str">
        <f t="shared" si="95"/>
        <v>C</v>
      </c>
      <c r="O120" s="65">
        <f>'2019-2020 исходные'!P120</f>
        <v>3889.1022505800461</v>
      </c>
      <c r="P120" s="81">
        <f t="shared" si="110"/>
        <v>0.11451750588507305</v>
      </c>
      <c r="Q120" s="81">
        <f t="shared" si="111"/>
        <v>0.11211354174176574</v>
      </c>
      <c r="R120" s="68" t="str">
        <f t="shared" si="96"/>
        <v>B</v>
      </c>
      <c r="S120" s="101">
        <f>'2019-2020 исходные'!S120</f>
        <v>691557.3819402986</v>
      </c>
      <c r="T120" s="109">
        <f t="shared" si="112"/>
        <v>0.69897475408094945</v>
      </c>
      <c r="U120" s="109">
        <f t="shared" si="113"/>
        <v>0.59767749288635363</v>
      </c>
      <c r="V120" s="99" t="str">
        <f t="shared" si="97"/>
        <v>B</v>
      </c>
      <c r="W120" s="220" t="str">
        <f t="shared" si="68"/>
        <v>C</v>
      </c>
      <c r="X120" s="229">
        <f t="shared" si="69"/>
        <v>1</v>
      </c>
      <c r="Y120" s="211">
        <f t="shared" si="70"/>
        <v>2</v>
      </c>
      <c r="Z120" s="211">
        <f t="shared" si="71"/>
        <v>2</v>
      </c>
      <c r="AA120" s="211">
        <f t="shared" si="72"/>
        <v>2.5</v>
      </c>
      <c r="AB120" s="211">
        <f t="shared" si="73"/>
        <v>2.5</v>
      </c>
      <c r="AC120" s="230">
        <f t="shared" si="74"/>
        <v>2</v>
      </c>
    </row>
    <row r="121" spans="1:29" x14ac:dyDescent="0.25">
      <c r="A121" s="30">
        <v>4</v>
      </c>
      <c r="B121" s="14">
        <v>70040</v>
      </c>
      <c r="C121" s="48" t="s">
        <v>53</v>
      </c>
      <c r="D121" s="94">
        <f>'2019-2020 исходные'!F121</f>
        <v>0.40655488340532975</v>
      </c>
      <c r="E121" s="81">
        <f t="shared" si="105"/>
        <v>0.55919980590827079</v>
      </c>
      <c r="F121" s="301" t="str">
        <f t="shared" si="93"/>
        <v>C</v>
      </c>
      <c r="G121" s="85">
        <f>'2019-2020 исходные'!I121</f>
        <v>38739.14235191638</v>
      </c>
      <c r="H121" s="81">
        <f t="shared" si="106"/>
        <v>0.33719399758010843</v>
      </c>
      <c r="I121" s="81">
        <f t="shared" si="107"/>
        <v>0.20073581600320098</v>
      </c>
      <c r="J121" s="88" t="str">
        <f t="shared" si="94"/>
        <v>B</v>
      </c>
      <c r="K121" s="85">
        <f>'2019-2020 исходные'!L121</f>
        <v>63002.229756097564</v>
      </c>
      <c r="L121" s="31">
        <f t="shared" si="108"/>
        <v>0.23686273508016206</v>
      </c>
      <c r="M121" s="81">
        <f t="shared" si="109"/>
        <v>0.24190684069224472</v>
      </c>
      <c r="N121" s="99" t="str">
        <f t="shared" si="95"/>
        <v>C</v>
      </c>
      <c r="O121" s="65">
        <f>'2019-2020 исходные'!P121</f>
        <v>2930.5887804878048</v>
      </c>
      <c r="P121" s="81">
        <f t="shared" si="110"/>
        <v>8.6293364456073912E-2</v>
      </c>
      <c r="Q121" s="81">
        <f t="shared" si="111"/>
        <v>0.11211354174176574</v>
      </c>
      <c r="R121" s="68" t="str">
        <f t="shared" si="96"/>
        <v>C</v>
      </c>
      <c r="S121" s="101">
        <f>'2019-2020 исходные'!S121</f>
        <v>416254.15057692304</v>
      </c>
      <c r="T121" s="109">
        <f t="shared" si="112"/>
        <v>0.4207187286734751</v>
      </c>
      <c r="U121" s="109">
        <f t="shared" si="113"/>
        <v>0.59767749288635363</v>
      </c>
      <c r="V121" s="99" t="str">
        <f t="shared" si="97"/>
        <v>C</v>
      </c>
      <c r="W121" s="217" t="str">
        <f t="shared" si="68"/>
        <v>C</v>
      </c>
      <c r="X121" s="229">
        <f t="shared" si="69"/>
        <v>2</v>
      </c>
      <c r="Y121" s="211">
        <f t="shared" si="70"/>
        <v>2.5</v>
      </c>
      <c r="Z121" s="211">
        <f t="shared" si="71"/>
        <v>2</v>
      </c>
      <c r="AA121" s="211">
        <f t="shared" si="72"/>
        <v>2</v>
      </c>
      <c r="AB121" s="211">
        <f t="shared" si="73"/>
        <v>2</v>
      </c>
      <c r="AC121" s="230">
        <f t="shared" si="74"/>
        <v>2.1</v>
      </c>
    </row>
    <row r="122" spans="1:29" x14ac:dyDescent="0.25">
      <c r="A122" s="30">
        <v>5</v>
      </c>
      <c r="B122" s="14">
        <v>70100</v>
      </c>
      <c r="C122" s="48" t="s">
        <v>137</v>
      </c>
      <c r="D122" s="94">
        <f>'2019-2020 исходные'!F122</f>
        <v>0.68361669456455831</v>
      </c>
      <c r="E122" s="81">
        <f t="shared" si="105"/>
        <v>0.55919980590827079</v>
      </c>
      <c r="F122" s="55" t="str">
        <f t="shared" si="93"/>
        <v>B</v>
      </c>
      <c r="G122" s="85">
        <f>'2019-2020 исходные'!I122</f>
        <v>26590.316232323232</v>
      </c>
      <c r="H122" s="81">
        <f t="shared" si="106"/>
        <v>0.23144794858507692</v>
      </c>
      <c r="I122" s="81">
        <f t="shared" si="107"/>
        <v>0.20073581600320098</v>
      </c>
      <c r="J122" s="88" t="str">
        <f t="shared" si="94"/>
        <v>B</v>
      </c>
      <c r="K122" s="85">
        <f>'2019-2020 исходные'!L122</f>
        <v>62423.549181818176</v>
      </c>
      <c r="L122" s="31">
        <f t="shared" si="108"/>
        <v>0.23468713170719877</v>
      </c>
      <c r="M122" s="81">
        <f t="shared" si="109"/>
        <v>0.24190684069224472</v>
      </c>
      <c r="N122" s="99" t="str">
        <f t="shared" si="95"/>
        <v>C</v>
      </c>
      <c r="O122" s="65">
        <f>'2019-2020 исходные'!P122</f>
        <v>3140.9544747474747</v>
      </c>
      <c r="P122" s="81">
        <f t="shared" si="110"/>
        <v>9.2487738653051182E-2</v>
      </c>
      <c r="Q122" s="81">
        <f t="shared" si="111"/>
        <v>0.11211354174176574</v>
      </c>
      <c r="R122" s="68" t="str">
        <f t="shared" si="96"/>
        <v>C</v>
      </c>
      <c r="S122" s="101">
        <f>'2019-2020 исходные'!S122</f>
        <v>541224.78714285721</v>
      </c>
      <c r="T122" s="109">
        <f t="shared" si="112"/>
        <v>0.547029751073283</v>
      </c>
      <c r="U122" s="109">
        <f t="shared" si="113"/>
        <v>0.59767749288635363</v>
      </c>
      <c r="V122" s="99" t="str">
        <f t="shared" si="97"/>
        <v>C</v>
      </c>
      <c r="W122" s="217" t="str">
        <f t="shared" si="68"/>
        <v>C</v>
      </c>
      <c r="X122" s="229">
        <f t="shared" si="69"/>
        <v>2.5</v>
      </c>
      <c r="Y122" s="211">
        <f t="shared" si="70"/>
        <v>2.5</v>
      </c>
      <c r="Z122" s="211">
        <f t="shared" si="71"/>
        <v>2</v>
      </c>
      <c r="AA122" s="211">
        <f t="shared" si="72"/>
        <v>2</v>
      </c>
      <c r="AB122" s="211">
        <f t="shared" si="73"/>
        <v>2</v>
      </c>
      <c r="AC122" s="230">
        <f t="shared" si="74"/>
        <v>2.2000000000000002</v>
      </c>
    </row>
    <row r="123" spans="1:29" x14ac:dyDescent="0.25">
      <c r="A123" s="30">
        <v>6</v>
      </c>
      <c r="B123" s="14">
        <v>70270</v>
      </c>
      <c r="C123" s="48" t="s">
        <v>55</v>
      </c>
      <c r="D123" s="94">
        <f>'2019-2020 исходные'!F123</f>
        <v>0.60606053502749913</v>
      </c>
      <c r="E123" s="81">
        <f t="shared" si="105"/>
        <v>0.55919980590827079</v>
      </c>
      <c r="F123" s="55" t="str">
        <f t="shared" si="93"/>
        <v>B</v>
      </c>
      <c r="G123" s="85">
        <f>'2019-2020 исходные'!I123</f>
        <v>22860.15238023952</v>
      </c>
      <c r="H123" s="81">
        <f t="shared" si="106"/>
        <v>0.19897978371227606</v>
      </c>
      <c r="I123" s="81">
        <f t="shared" si="107"/>
        <v>0.20073581600320098</v>
      </c>
      <c r="J123" s="88" t="str">
        <f t="shared" si="94"/>
        <v>C</v>
      </c>
      <c r="K123" s="85">
        <f>'2019-2020 исходные'!L123</f>
        <v>62916.738592814378</v>
      </c>
      <c r="L123" s="31">
        <f t="shared" si="108"/>
        <v>0.23654132311047729</v>
      </c>
      <c r="M123" s="81">
        <f t="shared" si="109"/>
        <v>0.24190684069224472</v>
      </c>
      <c r="N123" s="99" t="str">
        <f t="shared" si="95"/>
        <v>C</v>
      </c>
      <c r="O123" s="65">
        <f>'2019-2020 исходные'!P123</f>
        <v>2984.6792964071856</v>
      </c>
      <c r="P123" s="81">
        <f t="shared" si="110"/>
        <v>8.7886099893719066E-2</v>
      </c>
      <c r="Q123" s="81">
        <f t="shared" si="111"/>
        <v>0.11211354174176574</v>
      </c>
      <c r="R123" s="68" t="str">
        <f t="shared" si="96"/>
        <v>C</v>
      </c>
      <c r="S123" s="101">
        <f>'2019-2020 исходные'!S123</f>
        <v>648772.74632653059</v>
      </c>
      <c r="T123" s="109">
        <f t="shared" si="112"/>
        <v>0.65573122731434741</v>
      </c>
      <c r="U123" s="109">
        <f t="shared" si="113"/>
        <v>0.59767749288635363</v>
      </c>
      <c r="V123" s="99" t="str">
        <f t="shared" si="97"/>
        <v>B</v>
      </c>
      <c r="W123" s="217" t="str">
        <f t="shared" si="68"/>
        <v>C</v>
      </c>
      <c r="X123" s="229">
        <f t="shared" si="69"/>
        <v>2.5</v>
      </c>
      <c r="Y123" s="211">
        <f t="shared" si="70"/>
        <v>2</v>
      </c>
      <c r="Z123" s="211">
        <f t="shared" si="71"/>
        <v>2</v>
      </c>
      <c r="AA123" s="211">
        <f t="shared" si="72"/>
        <v>2</v>
      </c>
      <c r="AB123" s="211">
        <f t="shared" si="73"/>
        <v>2.5</v>
      </c>
      <c r="AC123" s="230">
        <f t="shared" si="74"/>
        <v>2.2000000000000002</v>
      </c>
    </row>
    <row r="124" spans="1:29" s="41" customFormat="1" x14ac:dyDescent="0.25">
      <c r="A124" s="30">
        <v>7</v>
      </c>
      <c r="B124" s="14">
        <v>70510</v>
      </c>
      <c r="C124" s="48" t="s">
        <v>24</v>
      </c>
      <c r="D124" s="94">
        <f>'2019-2020 исходные'!F124</f>
        <v>0.21705019732943284</v>
      </c>
      <c r="E124" s="81">
        <f t="shared" si="105"/>
        <v>0.55919980590827079</v>
      </c>
      <c r="F124" s="55" t="str">
        <f t="shared" si="93"/>
        <v>D</v>
      </c>
      <c r="G124" s="85">
        <f>'2019-2020 исходные'!I124</f>
        <v>27343.750090702946</v>
      </c>
      <c r="H124" s="81">
        <f t="shared" si="106"/>
        <v>0.23800600225367324</v>
      </c>
      <c r="I124" s="81">
        <f t="shared" si="107"/>
        <v>0.20073581600320098</v>
      </c>
      <c r="J124" s="88" t="str">
        <f t="shared" si="94"/>
        <v>B</v>
      </c>
      <c r="K124" s="85">
        <f>'2019-2020 исходные'!L124</f>
        <v>73002.245873015869</v>
      </c>
      <c r="L124" s="85">
        <f t="shared" si="108"/>
        <v>0.27445872457876752</v>
      </c>
      <c r="M124" s="81">
        <f t="shared" si="109"/>
        <v>0.24190684069224472</v>
      </c>
      <c r="N124" s="99" t="str">
        <f t="shared" si="95"/>
        <v>B</v>
      </c>
      <c r="O124" s="65">
        <f>'2019-2020 исходные'!P124</f>
        <v>2907.9900907029478</v>
      </c>
      <c r="P124" s="81">
        <f t="shared" si="110"/>
        <v>8.5627929241546885E-2</v>
      </c>
      <c r="Q124" s="81">
        <f t="shared" si="111"/>
        <v>0.11211354174176574</v>
      </c>
      <c r="R124" s="68" t="str">
        <f t="shared" si="96"/>
        <v>C</v>
      </c>
      <c r="S124" s="101">
        <f>'2019-2020 исходные'!S124</f>
        <v>499675.93871794868</v>
      </c>
      <c r="T124" s="109">
        <f t="shared" si="112"/>
        <v>0.50503526606227023</v>
      </c>
      <c r="U124" s="109">
        <f t="shared" si="113"/>
        <v>0.59767749288635363</v>
      </c>
      <c r="V124" s="99" t="str">
        <f t="shared" si="97"/>
        <v>C</v>
      </c>
      <c r="W124" s="220" t="str">
        <f t="shared" si="68"/>
        <v>C</v>
      </c>
      <c r="X124" s="229">
        <f t="shared" si="69"/>
        <v>1</v>
      </c>
      <c r="Y124" s="211">
        <f t="shared" si="70"/>
        <v>2.5</v>
      </c>
      <c r="Z124" s="211">
        <f t="shared" si="71"/>
        <v>2.5</v>
      </c>
      <c r="AA124" s="211">
        <f t="shared" si="72"/>
        <v>2</v>
      </c>
      <c r="AB124" s="211">
        <f t="shared" si="73"/>
        <v>2</v>
      </c>
      <c r="AC124" s="230">
        <f t="shared" si="74"/>
        <v>2</v>
      </c>
    </row>
    <row r="125" spans="1:29" s="41" customFormat="1" ht="15" customHeight="1" x14ac:dyDescent="0.25">
      <c r="A125" s="30">
        <v>8</v>
      </c>
      <c r="B125" s="14">
        <v>10880</v>
      </c>
      <c r="C125" s="48" t="s">
        <v>203</v>
      </c>
      <c r="D125" s="94">
        <f>'2019-2020 исходные'!F125</f>
        <v>0.85505114142039396</v>
      </c>
      <c r="E125" s="81">
        <f t="shared" si="105"/>
        <v>0.55919980590827079</v>
      </c>
      <c r="F125" s="55" t="str">
        <f t="shared" si="93"/>
        <v>A</v>
      </c>
      <c r="G125" s="79">
        <f>'2019-2020 исходные'!I125</f>
        <v>34275.822328931572</v>
      </c>
      <c r="H125" s="81">
        <f t="shared" si="106"/>
        <v>0.29834428048111494</v>
      </c>
      <c r="I125" s="81">
        <f t="shared" si="107"/>
        <v>0.20073581600320098</v>
      </c>
      <c r="J125" s="88" t="str">
        <f t="shared" si="94"/>
        <v>B</v>
      </c>
      <c r="K125" s="85">
        <f>'2019-2020 исходные'!L125</f>
        <v>98718.638109243693</v>
      </c>
      <c r="L125" s="79">
        <f t="shared" si="108"/>
        <v>0.37114189000082365</v>
      </c>
      <c r="M125" s="81">
        <f t="shared" si="109"/>
        <v>0.24190684069224472</v>
      </c>
      <c r="N125" s="99" t="str">
        <f t="shared" si="95"/>
        <v>B</v>
      </c>
      <c r="O125" s="65">
        <f>'2019-2020 исходные'!P125</f>
        <v>6973.3246248499399</v>
      </c>
      <c r="P125" s="81">
        <f t="shared" si="110"/>
        <v>0.2053347256801166</v>
      </c>
      <c r="Q125" s="81">
        <f t="shared" si="111"/>
        <v>0.11211354174176574</v>
      </c>
      <c r="R125" s="68" t="str">
        <f t="shared" si="96"/>
        <v>B</v>
      </c>
      <c r="S125" s="101">
        <f>'2019-2020 исходные'!S125</f>
        <v>710380.57188679255</v>
      </c>
      <c r="T125" s="109">
        <f t="shared" si="112"/>
        <v>0.71799983415016255</v>
      </c>
      <c r="U125" s="109">
        <f t="shared" si="113"/>
        <v>0.59767749288635363</v>
      </c>
      <c r="V125" s="99" t="str">
        <f t="shared" si="97"/>
        <v>B</v>
      </c>
      <c r="W125" s="333" t="str">
        <f t="shared" ref="W125" si="114">IF(AC125&gt;=3.5,"A",IF(AC125&gt;=2.5,"B",IF(AC125&gt;=1.5,"C","D")))</f>
        <v>B</v>
      </c>
      <c r="X125" s="229">
        <f t="shared" ref="X125" si="115">IF(F125="A",4.2,IF(F125="B",2.5,IF(F125="C",2,1)))</f>
        <v>4.2</v>
      </c>
      <c r="Y125" s="211">
        <f t="shared" ref="Y125" si="116">IF(J125="A",4.2,IF(J125="B",2.5,IF(J125="C",2,1)))</f>
        <v>2.5</v>
      </c>
      <c r="Z125" s="211">
        <f t="shared" ref="Z125" si="117">IF(N125="A",4.2,IF(N125="B",2.5,IF(N125="C",2,1)))</f>
        <v>2.5</v>
      </c>
      <c r="AA125" s="211">
        <f t="shared" ref="AA125" si="118">IF(R125="A",4.2,IF(R125="B",2.5,IF(R125="C",2,1)))</f>
        <v>2.5</v>
      </c>
      <c r="AB125" s="211">
        <f t="shared" ref="AB125" si="119">IF(V125="A",4.2,IF(V125="B",2.5,IF(V125="C",2,1)))</f>
        <v>2.5</v>
      </c>
      <c r="AC125" s="230">
        <f t="shared" ref="AC125" si="120">AVERAGE(X125:AB125)</f>
        <v>2.84</v>
      </c>
    </row>
    <row r="126" spans="1:29" ht="15.75" thickBot="1" x14ac:dyDescent="0.3">
      <c r="A126" s="192">
        <v>9</v>
      </c>
      <c r="B126" s="193">
        <v>10890</v>
      </c>
      <c r="C126" s="194" t="s">
        <v>201</v>
      </c>
      <c r="D126" s="334">
        <f>'2019-2020 исходные'!F126</f>
        <v>0.99447470861724052</v>
      </c>
      <c r="E126" s="195">
        <f t="shared" si="105"/>
        <v>0.55919980590827079</v>
      </c>
      <c r="F126" s="96" t="str">
        <f t="shared" si="93"/>
        <v>A</v>
      </c>
      <c r="G126" s="196">
        <f>'2019-2020 исходные'!I126</f>
        <v>196.82819383259911</v>
      </c>
      <c r="H126" s="195">
        <f t="shared" si="106"/>
        <v>1.7132357993878851E-3</v>
      </c>
      <c r="I126" s="195">
        <f t="shared" si="107"/>
        <v>0.20073581600320098</v>
      </c>
      <c r="J126" s="197" t="str">
        <f t="shared" si="94"/>
        <v>D</v>
      </c>
      <c r="K126" s="198">
        <f>'2019-2020 исходные'!L126</f>
        <v>67065.9796475771</v>
      </c>
      <c r="L126" s="199">
        <f t="shared" si="108"/>
        <v>0.25214078028116382</v>
      </c>
      <c r="M126" s="195">
        <f t="shared" si="109"/>
        <v>0.24190684069224472</v>
      </c>
      <c r="N126" s="200" t="str">
        <f t="shared" si="95"/>
        <v>B</v>
      </c>
      <c r="O126" s="201">
        <f>'2019-2020 исходные'!P126</f>
        <v>2416.905004405286</v>
      </c>
      <c r="P126" s="195">
        <f t="shared" si="110"/>
        <v>7.1167563934418129E-2</v>
      </c>
      <c r="Q126" s="195">
        <f t="shared" si="111"/>
        <v>0.11211354174176574</v>
      </c>
      <c r="R126" s="202" t="str">
        <f t="shared" si="96"/>
        <v>C</v>
      </c>
      <c r="S126" s="203">
        <f>'2019-2020 исходные'!S126</f>
        <v>784247.66545454552</v>
      </c>
      <c r="T126" s="204">
        <f t="shared" si="112"/>
        <v>0.79265919707436872</v>
      </c>
      <c r="U126" s="204">
        <f t="shared" si="113"/>
        <v>0.59767749288635363</v>
      </c>
      <c r="V126" s="200" t="str">
        <f t="shared" si="97"/>
        <v>B</v>
      </c>
      <c r="W126" s="224" t="str">
        <f t="shared" si="68"/>
        <v>C</v>
      </c>
      <c r="X126" s="231">
        <f t="shared" si="69"/>
        <v>4.2</v>
      </c>
      <c r="Y126" s="232">
        <f t="shared" si="70"/>
        <v>1</v>
      </c>
      <c r="Z126" s="232">
        <f t="shared" si="71"/>
        <v>2.5</v>
      </c>
      <c r="AA126" s="232">
        <f t="shared" si="72"/>
        <v>2</v>
      </c>
      <c r="AB126" s="232">
        <f t="shared" si="73"/>
        <v>2.5</v>
      </c>
      <c r="AC126" s="233">
        <f t="shared" si="74"/>
        <v>2.44</v>
      </c>
    </row>
    <row r="127" spans="1:29" ht="16.5" thickBot="1" x14ac:dyDescent="0.3">
      <c r="A127" s="178">
        <f>A6+A16+A30+A49+A69+A85+A114+A126</f>
        <v>112</v>
      </c>
      <c r="B127" s="179"/>
      <c r="C127" s="206" t="s">
        <v>186</v>
      </c>
      <c r="D127" s="52">
        <f>'2019-2020 исходные'!F127</f>
        <v>0.55919980590827079</v>
      </c>
      <c r="E127" s="58"/>
      <c r="F127" s="58"/>
      <c r="G127" s="54">
        <f>'2019-2020 исходные'!I127</f>
        <v>22991.588235153085</v>
      </c>
      <c r="H127" s="207">
        <f>AVERAGE(H6:H124)</f>
        <v>0.20073581600320098</v>
      </c>
      <c r="I127" s="59"/>
      <c r="J127" s="59"/>
      <c r="K127" s="54">
        <f>'2019-2020 исходные'!L127</f>
        <v>64589.179449723364</v>
      </c>
      <c r="L127" s="207">
        <f>AVERAGE(L6:L124)</f>
        <v>0.24190684069224472</v>
      </c>
      <c r="M127" s="59"/>
      <c r="N127" s="59"/>
      <c r="O127" s="54">
        <f>'2019-2020 исходные'!P127</f>
        <v>3822.6539025621228</v>
      </c>
      <c r="P127" s="207">
        <f>AVERAGE(P6:P124)</f>
        <v>0.11211354174176574</v>
      </c>
      <c r="Q127" s="59"/>
      <c r="R127" s="59"/>
      <c r="S127" s="62">
        <f>'2019-2020 исходные'!S127</f>
        <v>593779.13700964395</v>
      </c>
      <c r="T127" s="208">
        <f>AVERAGE(T6:T124)</f>
        <v>0.59767749288635363</v>
      </c>
      <c r="U127" s="61"/>
      <c r="V127" s="61"/>
      <c r="W127" s="61"/>
      <c r="X127" s="144"/>
    </row>
    <row r="128" spans="1:29" ht="18" customHeight="1" x14ac:dyDescent="0.25">
      <c r="A128" s="1"/>
      <c r="B128" s="1"/>
      <c r="C128" s="40" t="s">
        <v>124</v>
      </c>
      <c r="D128" s="44">
        <f>MAX(D6,D8:D16,D18:D30,D32:D49,D51:D69,D71:D85,D87:D116,D118:D126)</f>
        <v>0.9949999999908774</v>
      </c>
      <c r="E128" s="53"/>
      <c r="F128" s="53"/>
      <c r="G128" s="44">
        <f>MAX(G6,G8:G16,G18:G30,G32:G49,G51:G69,G71:G85,G87:G116,G118:G126)</f>
        <v>114886.80886946387</v>
      </c>
      <c r="H128" s="53"/>
      <c r="I128" s="53"/>
      <c r="J128" s="53"/>
      <c r="K128" s="44">
        <f>MAX(K6,K8:K16,K18:K30,K32:K49,K51:K69,K71:K85,K87:K116,K118:K126)</f>
        <v>265986.24614705879</v>
      </c>
      <c r="L128" s="53"/>
      <c r="M128" s="53"/>
      <c r="N128" s="53"/>
      <c r="O128" s="44">
        <f>MAX(O6,O8:O16,O18:O30,O32:O49,O51:O69,O71:O85,O87:O116,O118:O126)</f>
        <v>33960.766264705882</v>
      </c>
      <c r="P128" s="53"/>
      <c r="Q128" s="53"/>
      <c r="R128" s="53"/>
      <c r="S128" s="44">
        <f>MAX(S6,S8:S16,S18:S30,S32:S49,S51:S69,S71:S85,S87:S116,S118:S126)</f>
        <v>989388.21166666655</v>
      </c>
      <c r="T128" s="53"/>
      <c r="U128" s="53"/>
      <c r="V128" s="53"/>
      <c r="W128" s="53"/>
      <c r="X128" s="145"/>
    </row>
    <row r="129" spans="1:24" s="41" customFormat="1" ht="18" customHeight="1" x14ac:dyDescent="0.25">
      <c r="A129" s="1"/>
      <c r="B129" s="1"/>
      <c r="C129" s="40" t="s">
        <v>123</v>
      </c>
      <c r="D129" s="44">
        <f>D127</f>
        <v>0.55919980590827079</v>
      </c>
      <c r="E129" s="53"/>
      <c r="F129" s="53"/>
      <c r="G129" s="44">
        <f>G127</f>
        <v>22991.588235153085</v>
      </c>
      <c r="H129" s="53"/>
      <c r="I129" s="53"/>
      <c r="J129" s="53"/>
      <c r="K129" s="44">
        <f>K127</f>
        <v>64589.179449723364</v>
      </c>
      <c r="L129" s="53"/>
      <c r="M129" s="53"/>
      <c r="N129" s="53"/>
      <c r="O129" s="44">
        <f>O127</f>
        <v>3822.6539025621228</v>
      </c>
      <c r="P129" s="53"/>
      <c r="Q129" s="53"/>
      <c r="R129" s="53"/>
      <c r="S129" s="44">
        <f>S127</f>
        <v>593779.13700964395</v>
      </c>
      <c r="T129" s="53"/>
      <c r="U129" s="53"/>
      <c r="V129" s="53"/>
      <c r="W129" s="53"/>
      <c r="X129" s="145"/>
    </row>
    <row r="130" spans="1:24" ht="15" customHeight="1" x14ac:dyDescent="0.25">
      <c r="A130" s="1"/>
      <c r="B130" s="1"/>
      <c r="C130" s="40" t="s">
        <v>125</v>
      </c>
      <c r="D130" s="43">
        <f>MIN(D6,D8:D16,D18:D30,D32:D49,D51:D69,D71:D85,D87:D116,D118:D126)</f>
        <v>3.4500993601519321E-2</v>
      </c>
      <c r="E130" s="53"/>
      <c r="F130" s="53"/>
      <c r="G130" s="43">
        <f>MIN(G6,G8:G16,G18:G30,G32:G49,G51:G69,G71:G85,G87:G116,G118:G126)</f>
        <v>196.82819383259911</v>
      </c>
      <c r="H130" s="53"/>
      <c r="I130" s="53"/>
      <c r="J130" s="53"/>
      <c r="K130" s="43">
        <f>MIN(K6,K8:K16,K18:K30,K32:K49,K51:K69,K71:K85,K87:K116,K118:K126)</f>
        <v>0</v>
      </c>
      <c r="L130" s="53"/>
      <c r="M130" s="53"/>
      <c r="N130" s="53"/>
      <c r="O130" s="43">
        <f>MIN(O6,O8:O16,O18:O30,O32:O49,O51:O69,O71:O85,O87:O116,O118:O126)</f>
        <v>0</v>
      </c>
      <c r="P130" s="53"/>
      <c r="Q130" s="53"/>
      <c r="R130" s="53"/>
      <c r="S130" s="43">
        <f>MIN(S6,S8:S16,S18:S30,S32:S49,S51:S69,S71:S85,S87:S116,S118:S126)</f>
        <v>0</v>
      </c>
      <c r="T130" s="53"/>
      <c r="U130" s="53"/>
      <c r="V130" s="53"/>
      <c r="W130" s="53"/>
      <c r="X130" s="145"/>
    </row>
    <row r="131" spans="1:24" x14ac:dyDescent="0.25">
      <c r="A131" s="1"/>
      <c r="B131" s="1"/>
      <c r="C131" s="46" t="s">
        <v>131</v>
      </c>
      <c r="D131" s="248">
        <f>(D128-D127)/2+D127</f>
        <v>0.7770999029495741</v>
      </c>
      <c r="E131" s="249"/>
      <c r="F131" s="249"/>
      <c r="G131" s="248">
        <f t="shared" ref="G131:S131" si="121">(G128-G127)/2+G127</f>
        <v>68939.198552308473</v>
      </c>
      <c r="H131" s="249"/>
      <c r="I131" s="249"/>
      <c r="J131" s="249"/>
      <c r="K131" s="248">
        <f t="shared" si="121"/>
        <v>165287.71279839106</v>
      </c>
      <c r="L131" s="249"/>
      <c r="M131" s="249"/>
      <c r="N131" s="249"/>
      <c r="O131" s="248">
        <f t="shared" si="121"/>
        <v>18891.710083634003</v>
      </c>
      <c r="P131" s="249"/>
      <c r="Q131" s="249"/>
      <c r="R131" s="249"/>
      <c r="S131" s="248">
        <f t="shared" si="121"/>
        <v>791583.67433815519</v>
      </c>
      <c r="T131" s="53"/>
      <c r="U131" s="53"/>
      <c r="V131" s="53"/>
      <c r="W131" s="53"/>
      <c r="X131" s="145"/>
    </row>
    <row r="132" spans="1:24" x14ac:dyDescent="0.25">
      <c r="C132" s="46" t="s">
        <v>130</v>
      </c>
      <c r="D132" s="248">
        <f>(D127-D130)/2+D130</f>
        <v>0.29685039975489502</v>
      </c>
      <c r="E132" s="249"/>
      <c r="F132" s="249"/>
      <c r="G132" s="248">
        <f>(G127-G130)/2+G130</f>
        <v>11594.208214492843</v>
      </c>
      <c r="H132" s="249"/>
      <c r="I132" s="249"/>
      <c r="J132" s="249"/>
      <c r="K132" s="248">
        <f>(K127-K130)/2+K130</f>
        <v>32294.589724861682</v>
      </c>
      <c r="L132" s="249"/>
      <c r="M132" s="249"/>
      <c r="N132" s="249"/>
      <c r="O132" s="248">
        <f>(O127-O130)/2+O130</f>
        <v>1911.3269512810614</v>
      </c>
      <c r="P132" s="249"/>
      <c r="Q132" s="249"/>
      <c r="R132" s="249"/>
      <c r="S132" s="248">
        <f>(S127-S130)/2+S130</f>
        <v>296889.56850482197</v>
      </c>
      <c r="T132" s="53"/>
      <c r="U132" s="53"/>
      <c r="V132" s="53"/>
      <c r="W132" s="53"/>
      <c r="X132" s="145"/>
    </row>
    <row r="133" spans="1:24" x14ac:dyDescent="0.25">
      <c r="N133" s="42"/>
    </row>
    <row r="134" spans="1:24" x14ac:dyDescent="0.25">
      <c r="D134" s="139" t="s">
        <v>126</v>
      </c>
      <c r="E134" s="45" t="s">
        <v>166</v>
      </c>
      <c r="H134" s="63"/>
      <c r="I134" s="63"/>
      <c r="J134" s="45"/>
    </row>
    <row r="135" spans="1:24" x14ac:dyDescent="0.25">
      <c r="D135" s="138" t="s">
        <v>127</v>
      </c>
      <c r="E135" s="45" t="s">
        <v>167</v>
      </c>
      <c r="H135" s="63"/>
      <c r="I135" s="63"/>
      <c r="J135" s="45"/>
    </row>
    <row r="136" spans="1:24" x14ac:dyDescent="0.25">
      <c r="D136" s="136" t="s">
        <v>128</v>
      </c>
      <c r="E136" s="45" t="s">
        <v>168</v>
      </c>
      <c r="H136" s="63"/>
      <c r="I136" s="63"/>
      <c r="J136" s="45"/>
    </row>
    <row r="137" spans="1:24" x14ac:dyDescent="0.25">
      <c r="D137" s="137" t="s">
        <v>129</v>
      </c>
      <c r="E137" s="45" t="s">
        <v>169</v>
      </c>
      <c r="H137" s="63"/>
      <c r="I137" s="63"/>
      <c r="J137" s="45"/>
    </row>
  </sheetData>
  <mergeCells count="1">
    <mergeCell ref="X3:AC3"/>
  </mergeCells>
  <conditionalFormatting sqref="V5:W126 F5:F126 J5:J126 N5:N126 R5:R126">
    <cfRule type="cellIs" dxfId="23" priority="6" stopIfTrue="1" operator="equal">
      <formula>"D"</formula>
    </cfRule>
    <cfRule type="cellIs" dxfId="22" priority="7" stopIfTrue="1" operator="equal">
      <formula>"C"</formula>
    </cfRule>
    <cfRule type="cellIs" dxfId="21" priority="8" stopIfTrue="1" operator="equal">
      <formula>"B"</formula>
    </cfRule>
    <cfRule type="cellIs" dxfId="20" priority="9" stopIfTrue="1" operator="equal">
      <formula>"A"</formula>
    </cfRule>
  </conditionalFormatting>
  <conditionalFormatting sqref="D5:D126">
    <cfRule type="cellIs" dxfId="19" priority="146" stopIfTrue="1" operator="between">
      <formula>$D$132</formula>
      <formula>$D$130</formula>
    </cfRule>
    <cfRule type="cellIs" dxfId="18" priority="147" stopIfTrue="1" operator="between">
      <formula>$D$129</formula>
      <formula>$D$132</formula>
    </cfRule>
    <cfRule type="cellIs" dxfId="17" priority="148" stopIfTrue="1" operator="between">
      <formula>$D$131</formula>
      <formula>$D$129</formula>
    </cfRule>
    <cfRule type="cellIs" dxfId="16" priority="149" stopIfTrue="1" operator="between">
      <formula>$D$128</formula>
      <formula>$D$131</formula>
    </cfRule>
  </conditionalFormatting>
  <conditionalFormatting sqref="G5:G126">
    <cfRule type="cellIs" dxfId="15" priority="154" stopIfTrue="1" operator="between">
      <formula>$G$132</formula>
      <formula>$G$130</formula>
    </cfRule>
    <cfRule type="cellIs" dxfId="14" priority="155" stopIfTrue="1" operator="between">
      <formula>$G$129</formula>
      <formula>$G$132</formula>
    </cfRule>
    <cfRule type="cellIs" dxfId="13" priority="156" stopIfTrue="1" operator="between">
      <formula>$G$131</formula>
      <formula>$G$129</formula>
    </cfRule>
    <cfRule type="cellIs" dxfId="12" priority="157" stopIfTrue="1" operator="between">
      <formula>$G$128</formula>
      <formula>$G$131</formula>
    </cfRule>
  </conditionalFormatting>
  <conditionalFormatting sqref="K5:K126">
    <cfRule type="cellIs" dxfId="11" priority="162" stopIfTrue="1" operator="between">
      <formula>$K$132</formula>
      <formula>$K$130</formula>
    </cfRule>
    <cfRule type="cellIs" dxfId="10" priority="163" stopIfTrue="1" operator="between">
      <formula>$K$129</formula>
      <formula>$K$132</formula>
    </cfRule>
    <cfRule type="cellIs" dxfId="9" priority="164" stopIfTrue="1" operator="between">
      <formula>$K$131</formula>
      <formula>$K$129</formula>
    </cfRule>
    <cfRule type="cellIs" dxfId="8" priority="165" stopIfTrue="1" operator="between">
      <formula>$K$128</formula>
      <formula>$K$131</formula>
    </cfRule>
  </conditionalFormatting>
  <conditionalFormatting sqref="O5:O126">
    <cfRule type="cellIs" dxfId="7" priority="170" stopIfTrue="1" operator="between">
      <formula>$O$132</formula>
      <formula>$O$130</formula>
    </cfRule>
    <cfRule type="cellIs" dxfId="6" priority="171" stopIfTrue="1" operator="between">
      <formula>$O$129</formula>
      <formula>$O$132</formula>
    </cfRule>
    <cfRule type="cellIs" dxfId="5" priority="172" stopIfTrue="1" operator="between">
      <formula>$O$131</formula>
      <formula>$O$129</formula>
    </cfRule>
    <cfRule type="cellIs" dxfId="4" priority="173" stopIfTrue="1" operator="between">
      <formula>$O$128</formula>
      <formula>$O$131</formula>
    </cfRule>
  </conditionalFormatting>
  <conditionalFormatting sqref="S5:S126">
    <cfRule type="cellIs" dxfId="3" priority="178" stopIfTrue="1" operator="between">
      <formula>$S$132</formula>
      <formula>$S$130</formula>
    </cfRule>
    <cfRule type="cellIs" dxfId="2" priority="179" stopIfTrue="1" operator="between">
      <formula>$S$129</formula>
      <formula>$S$132</formula>
    </cfRule>
    <cfRule type="cellIs" dxfId="1" priority="180" stopIfTrue="1" operator="between">
      <formula>$S$131</formula>
      <formula>$S$129</formula>
    </cfRule>
    <cfRule type="cellIs" dxfId="0" priority="181" stopIfTrue="1" operator="between">
      <formula>$S$128</formula>
      <formula>$S$131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zoomScale="90" zoomScaleNormal="90" workbookViewId="0">
      <pane ySplit="1" topLeftCell="A2" activePane="bottomLeft" state="frozen"/>
      <selection pane="bottomLeft" activeCell="C60" sqref="C60"/>
    </sheetView>
  </sheetViews>
  <sheetFormatPr defaultRowHeight="15" x14ac:dyDescent="0.25"/>
  <sheetData>
    <row r="1" spans="1:28" s="41" customFormat="1" ht="24.75" customHeight="1" x14ac:dyDescent="0.3">
      <c r="A1" s="380" t="s">
        <v>138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6.42578125" customWidth="1"/>
    <col min="5" max="5" width="15.7109375" customWidth="1"/>
    <col min="6" max="6" width="12.140625" customWidth="1"/>
    <col min="7" max="7" width="15.7109375" customWidth="1"/>
    <col min="8" max="8" width="13.7109375" customWidth="1"/>
    <col min="9" max="9" width="13" customWidth="1"/>
    <col min="10" max="10" width="15.7109375" customWidth="1"/>
    <col min="11" max="11" width="13.7109375" customWidth="1"/>
    <col min="12" max="12" width="15.140625" customWidth="1"/>
    <col min="13" max="13" width="15" customWidth="1"/>
    <col min="14" max="14" width="14.28515625" customWidth="1"/>
    <col min="15" max="15" width="13.7109375" customWidth="1"/>
    <col min="16" max="16" width="14.140625" customWidth="1"/>
    <col min="17" max="17" width="16.28515625" customWidth="1"/>
    <col min="18" max="18" width="12.85546875" customWidth="1"/>
    <col min="19" max="19" width="15" customWidth="1"/>
    <col min="20" max="20" width="69.7109375" customWidth="1"/>
  </cols>
  <sheetData>
    <row r="1" spans="1:20" s="41" customFormat="1" ht="15.75" x14ac:dyDescent="0.25">
      <c r="B1" s="250" t="s">
        <v>138</v>
      </c>
    </row>
    <row r="2" spans="1:20" s="41" customFormat="1" x14ac:dyDescent="0.25">
      <c r="C2" s="251" t="s">
        <v>198</v>
      </c>
    </row>
    <row r="3" spans="1:20" ht="11.25" customHeight="1" thickBot="1" x14ac:dyDescent="0.3">
      <c r="B3" s="103"/>
      <c r="C3" s="103"/>
      <c r="D3" s="90"/>
      <c r="E3" s="90"/>
      <c r="F3" s="90"/>
      <c r="G3" s="90"/>
      <c r="H3" s="90"/>
      <c r="I3" s="90"/>
      <c r="J3" s="90"/>
      <c r="K3" s="90"/>
      <c r="L3" s="90"/>
      <c r="M3" s="23"/>
      <c r="N3" s="23"/>
      <c r="O3" s="23"/>
      <c r="P3" s="23"/>
      <c r="Q3" s="23"/>
      <c r="R3" s="23"/>
      <c r="S3" s="23"/>
      <c r="T3" s="23"/>
    </row>
    <row r="4" spans="1:20" ht="82.5" customHeight="1" thickBot="1" x14ac:dyDescent="0.3">
      <c r="A4" s="3" t="s">
        <v>77</v>
      </c>
      <c r="B4" s="4" t="s">
        <v>85</v>
      </c>
      <c r="C4" s="5" t="s">
        <v>84</v>
      </c>
      <c r="D4" s="3" t="s">
        <v>78</v>
      </c>
      <c r="E4" s="4" t="s">
        <v>80</v>
      </c>
      <c r="F4" s="8" t="s">
        <v>151</v>
      </c>
      <c r="G4" s="3" t="s">
        <v>79</v>
      </c>
      <c r="H4" s="6" t="s">
        <v>89</v>
      </c>
      <c r="I4" s="9" t="s">
        <v>150</v>
      </c>
      <c r="J4" s="7" t="s">
        <v>86</v>
      </c>
      <c r="K4" s="6" t="s">
        <v>89</v>
      </c>
      <c r="L4" s="10" t="s">
        <v>149</v>
      </c>
      <c r="M4" s="7" t="s">
        <v>87</v>
      </c>
      <c r="N4" s="6" t="s">
        <v>81</v>
      </c>
      <c r="O4" s="6" t="s">
        <v>89</v>
      </c>
      <c r="P4" s="10" t="s">
        <v>152</v>
      </c>
      <c r="Q4" s="7" t="s">
        <v>88</v>
      </c>
      <c r="R4" s="6" t="s">
        <v>82</v>
      </c>
      <c r="S4" s="10" t="s">
        <v>153</v>
      </c>
      <c r="T4" s="12" t="s">
        <v>83</v>
      </c>
    </row>
    <row r="5" spans="1:20" s="41" customFormat="1" ht="18" customHeight="1" thickBot="1" x14ac:dyDescent="0.3">
      <c r="A5" s="176"/>
      <c r="B5" s="152"/>
      <c r="C5" s="177" t="s">
        <v>147</v>
      </c>
      <c r="D5" s="289">
        <f>D6+D7+D17+D31+D50+D70+D86+D117</f>
        <v>11126334866.16</v>
      </c>
      <c r="E5" s="287">
        <f>E6+E7+E17+E31+E50+E70+E86+E117</f>
        <v>8928385022.5599995</v>
      </c>
      <c r="F5" s="288"/>
      <c r="G5" s="289">
        <f>G6+G7+G17+G31+G50+G70+G86+G117</f>
        <v>2733858405.0900002</v>
      </c>
      <c r="H5" s="294">
        <f>H6+H7+H17+H31+H50+H70+H86+H117</f>
        <v>118922</v>
      </c>
      <c r="I5" s="291"/>
      <c r="J5" s="292">
        <f>J6+J7+J17+J31+J50+J70+J86+J117</f>
        <v>7407688208.8099985</v>
      </c>
      <c r="K5" s="294">
        <f>K6+K7+K17+K31+K50+K70+K86+K117</f>
        <v>118922</v>
      </c>
      <c r="L5" s="293"/>
      <c r="M5" s="292">
        <f>M6+M7+M17+M31+M50+M70+M86+M117</f>
        <v>156661203.53</v>
      </c>
      <c r="N5" s="290">
        <f>N6+N7+N17+N31+N50+N70+N86+N117</f>
        <v>288889434.49000001</v>
      </c>
      <c r="O5" s="294">
        <f>O6+O7+O17+O31+O50+O70+O86+O117</f>
        <v>118922</v>
      </c>
      <c r="P5" s="293"/>
      <c r="Q5" s="292">
        <f>Q6+Q7+Q17+Q31+Q50+Q70+Q86+Q117</f>
        <v>4954085906.0200005</v>
      </c>
      <c r="R5" s="294">
        <f>R6+R7+R17+R31+R50+R70+R86+R117</f>
        <v>8367</v>
      </c>
      <c r="S5" s="10"/>
      <c r="T5" s="12"/>
    </row>
    <row r="6" spans="1:20" ht="15" customHeight="1" thickBot="1" x14ac:dyDescent="0.3">
      <c r="A6" s="150">
        <v>1</v>
      </c>
      <c r="B6" s="151">
        <v>50050</v>
      </c>
      <c r="C6" s="309" t="s">
        <v>93</v>
      </c>
      <c r="D6" s="280">
        <v>283941263.12</v>
      </c>
      <c r="E6" s="281">
        <v>153319092.30000001</v>
      </c>
      <c r="F6" s="282">
        <f>E6/D6</f>
        <v>0.53996763490906885</v>
      </c>
      <c r="G6" s="283">
        <v>98572882.010000005</v>
      </c>
      <c r="H6" s="310">
        <v>858</v>
      </c>
      <c r="I6" s="282">
        <f>G6/H6</f>
        <v>114886.80886946387</v>
      </c>
      <c r="J6" s="283">
        <v>103493590</v>
      </c>
      <c r="K6" s="310">
        <v>858</v>
      </c>
      <c r="L6" s="284">
        <f>J6/K6</f>
        <v>120621.89976689976</v>
      </c>
      <c r="M6" s="280">
        <v>4385560</v>
      </c>
      <c r="N6" s="281">
        <v>4134010</v>
      </c>
      <c r="O6" s="310">
        <v>858</v>
      </c>
      <c r="P6" s="284">
        <f>(N6+M6)/O6</f>
        <v>9929.5687645687649</v>
      </c>
      <c r="Q6" s="280">
        <v>61874610</v>
      </c>
      <c r="R6" s="317">
        <v>64</v>
      </c>
      <c r="S6" s="285">
        <f>Q6/R6</f>
        <v>966790.78125</v>
      </c>
      <c r="T6" s="279" t="s">
        <v>204</v>
      </c>
    </row>
    <row r="7" spans="1:20" ht="15" customHeight="1" thickBot="1" x14ac:dyDescent="0.3">
      <c r="A7" s="116"/>
      <c r="B7" s="147"/>
      <c r="C7" s="148" t="s">
        <v>0</v>
      </c>
      <c r="D7" s="158">
        <f>SUM(D8:D16)</f>
        <v>473332156.03000003</v>
      </c>
      <c r="E7" s="159">
        <f>SUM(E8:E16)</f>
        <v>338612936.28999996</v>
      </c>
      <c r="F7" s="240"/>
      <c r="G7" s="247">
        <f>SUM(G8:G16)</f>
        <v>203401990.88</v>
      </c>
      <c r="H7" s="311">
        <f>SUM(H8:H16)</f>
        <v>8814</v>
      </c>
      <c r="I7" s="242"/>
      <c r="J7" s="247">
        <f t="shared" ref="J7:K7" si="0">SUM(J8:J16)</f>
        <v>562983434.08999991</v>
      </c>
      <c r="K7" s="241">
        <f t="shared" si="0"/>
        <v>8814</v>
      </c>
      <c r="L7" s="243"/>
      <c r="M7" s="158">
        <f t="shared" ref="M7:O7" si="1">SUM(M8:M16)</f>
        <v>8250560.7000000011</v>
      </c>
      <c r="N7" s="159">
        <f t="shared" si="1"/>
        <v>20892178.600000001</v>
      </c>
      <c r="O7" s="311">
        <f t="shared" si="1"/>
        <v>8814</v>
      </c>
      <c r="P7" s="243"/>
      <c r="Q7" s="158">
        <f t="shared" ref="Q7:R7" si="2">SUM(Q8:Q16)</f>
        <v>363019575.92999995</v>
      </c>
      <c r="R7" s="311">
        <f t="shared" si="2"/>
        <v>634</v>
      </c>
      <c r="S7" s="243"/>
      <c r="T7" s="36"/>
    </row>
    <row r="8" spans="1:20" ht="15" customHeight="1" x14ac:dyDescent="0.25">
      <c r="A8" s="119">
        <v>1</v>
      </c>
      <c r="B8" s="14">
        <v>10003</v>
      </c>
      <c r="C8" s="17" t="s">
        <v>94</v>
      </c>
      <c r="D8" s="337">
        <v>36278744.289999999</v>
      </c>
      <c r="E8" s="338">
        <v>22688111.699999999</v>
      </c>
      <c r="F8" s="123">
        <f>E8/D8</f>
        <v>0.62538304850462623</v>
      </c>
      <c r="G8" s="337">
        <v>7470037.6600000001</v>
      </c>
      <c r="H8" s="312">
        <v>240</v>
      </c>
      <c r="I8" s="123">
        <f>G8/H8</f>
        <v>31125.156916666667</v>
      </c>
      <c r="J8" s="337">
        <v>41927535.520000003</v>
      </c>
      <c r="K8" s="312">
        <v>240</v>
      </c>
      <c r="L8" s="131">
        <f>J8/K8</f>
        <v>174698.06466666667</v>
      </c>
      <c r="M8" s="337">
        <v>1715236.05</v>
      </c>
      <c r="N8" s="338">
        <v>664017.96</v>
      </c>
      <c r="O8" s="312">
        <v>240</v>
      </c>
      <c r="P8" s="131">
        <f>(N8+M8)/O8</f>
        <v>9913.5583749999987</v>
      </c>
      <c r="Q8" s="337">
        <v>23745317.079999998</v>
      </c>
      <c r="R8" s="318">
        <v>24</v>
      </c>
      <c r="S8" s="135">
        <f>Q8/R8</f>
        <v>989388.21166666655</v>
      </c>
      <c r="T8" s="37" t="s">
        <v>215</v>
      </c>
    </row>
    <row r="9" spans="1:20" ht="15" customHeight="1" x14ac:dyDescent="0.25">
      <c r="A9" s="122">
        <v>2</v>
      </c>
      <c r="B9" s="14">
        <v>10002</v>
      </c>
      <c r="C9" s="17" t="s">
        <v>91</v>
      </c>
      <c r="D9" s="337">
        <v>59140193.170000002</v>
      </c>
      <c r="E9" s="338">
        <v>41401746.689999998</v>
      </c>
      <c r="F9" s="123">
        <f t="shared" ref="F9:F67" si="3">E9/D9</f>
        <v>0.70006106626993281</v>
      </c>
      <c r="G9" s="337">
        <v>19080780.039999999</v>
      </c>
      <c r="H9" s="312">
        <v>1130</v>
      </c>
      <c r="I9" s="123">
        <f t="shared" ref="I9:I67" si="4">G9/H9</f>
        <v>16885.646053097345</v>
      </c>
      <c r="J9" s="337">
        <v>65623118.170000002</v>
      </c>
      <c r="K9" s="312">
        <v>1130</v>
      </c>
      <c r="L9" s="131">
        <f t="shared" ref="L9:L67" si="5">J9/K9</f>
        <v>58073.555902654865</v>
      </c>
      <c r="M9" s="337">
        <v>810719.6</v>
      </c>
      <c r="N9" s="338">
        <v>3110536.24</v>
      </c>
      <c r="O9" s="312">
        <v>1130</v>
      </c>
      <c r="P9" s="131">
        <f t="shared" ref="P9:P67" si="6">(N9+M9)/O9</f>
        <v>3470.1379115044251</v>
      </c>
      <c r="Q9" s="337">
        <v>51640419.619999997</v>
      </c>
      <c r="R9" s="318">
        <v>83</v>
      </c>
      <c r="S9" s="135">
        <f t="shared" ref="S9:S67" si="7">Q9/R9</f>
        <v>622173.73036144581</v>
      </c>
      <c r="T9" s="37" t="s">
        <v>200</v>
      </c>
    </row>
    <row r="10" spans="1:20" ht="15" customHeight="1" x14ac:dyDescent="0.25">
      <c r="A10" s="122">
        <v>3</v>
      </c>
      <c r="B10" s="14">
        <v>10090</v>
      </c>
      <c r="C10" s="17" t="s">
        <v>96</v>
      </c>
      <c r="D10" s="337">
        <v>211670344.22999999</v>
      </c>
      <c r="E10" s="338">
        <v>188588400.94999999</v>
      </c>
      <c r="F10" s="123">
        <f>E10/D10</f>
        <v>0.89095334368181844</v>
      </c>
      <c r="G10" s="337">
        <v>49387430.020000003</v>
      </c>
      <c r="H10" s="312">
        <v>1623</v>
      </c>
      <c r="I10" s="123">
        <f>G10/H10</f>
        <v>30429.716586568087</v>
      </c>
      <c r="J10" s="337">
        <v>87540561.150000006</v>
      </c>
      <c r="K10" s="312">
        <v>1623</v>
      </c>
      <c r="L10" s="131">
        <f>J10/K10</f>
        <v>53937.499168207025</v>
      </c>
      <c r="M10" s="337">
        <v>852389.85</v>
      </c>
      <c r="N10" s="338">
        <v>3691402.46</v>
      </c>
      <c r="O10" s="312">
        <v>1623</v>
      </c>
      <c r="P10" s="131">
        <f>(N10+M10)/O10</f>
        <v>2799.6255760936533</v>
      </c>
      <c r="Q10" s="337">
        <v>67610276.959999993</v>
      </c>
      <c r="R10" s="318">
        <v>103</v>
      </c>
      <c r="S10" s="135">
        <f>Q10/R10</f>
        <v>656410.45592233003</v>
      </c>
      <c r="T10" s="37" t="s">
        <v>205</v>
      </c>
    </row>
    <row r="11" spans="1:20" s="41" customFormat="1" ht="15" customHeight="1" x14ac:dyDescent="0.25">
      <c r="A11" s="122">
        <v>4</v>
      </c>
      <c r="B11" s="14">
        <v>10004</v>
      </c>
      <c r="C11" s="38" t="s">
        <v>95</v>
      </c>
      <c r="D11" s="337">
        <v>36153432.609999999</v>
      </c>
      <c r="E11" s="338">
        <v>21545589.68</v>
      </c>
      <c r="F11" s="123">
        <f>E11/D11</f>
        <v>0.59594865893980187</v>
      </c>
      <c r="G11" s="337">
        <v>34670139.439999998</v>
      </c>
      <c r="H11" s="312">
        <v>1356</v>
      </c>
      <c r="I11" s="123">
        <f>G11/H11</f>
        <v>25567.949439528024</v>
      </c>
      <c r="J11" s="337">
        <v>96496527.069999993</v>
      </c>
      <c r="K11" s="312">
        <v>1356</v>
      </c>
      <c r="L11" s="131">
        <f>J11/K11</f>
        <v>71162.63058259587</v>
      </c>
      <c r="M11" s="337">
        <v>1798801.86</v>
      </c>
      <c r="N11" s="338">
        <v>3594033.47</v>
      </c>
      <c r="O11" s="312">
        <v>1356</v>
      </c>
      <c r="P11" s="131">
        <f>(N11+M11)/O11</f>
        <v>3977.0172050147494</v>
      </c>
      <c r="Q11" s="337">
        <v>57870814.18</v>
      </c>
      <c r="R11" s="318">
        <v>102</v>
      </c>
      <c r="S11" s="135">
        <f>Q11/R11</f>
        <v>567360.92333333334</v>
      </c>
      <c r="T11" s="37" t="s">
        <v>200</v>
      </c>
    </row>
    <row r="12" spans="1:20" ht="15" customHeight="1" x14ac:dyDescent="0.25">
      <c r="A12" s="122">
        <v>5</v>
      </c>
      <c r="B12" s="172">
        <v>10001</v>
      </c>
      <c r="C12" s="297" t="s">
        <v>90</v>
      </c>
      <c r="D12" s="340">
        <v>9712877.6600000001</v>
      </c>
      <c r="E12" s="342">
        <v>335103.93</v>
      </c>
      <c r="F12" s="169">
        <f>E12/D12</f>
        <v>3.4500993601519321E-2</v>
      </c>
      <c r="G12" s="340">
        <v>11523639.890000001</v>
      </c>
      <c r="H12" s="313">
        <v>748</v>
      </c>
      <c r="I12" s="169">
        <f>G12/H12</f>
        <v>15405.935681818182</v>
      </c>
      <c r="J12" s="340">
        <v>42827814.369999997</v>
      </c>
      <c r="K12" s="313">
        <v>748</v>
      </c>
      <c r="L12" s="170">
        <f>J12/K12</f>
        <v>57256.436323529408</v>
      </c>
      <c r="M12" s="342">
        <v>339536.16</v>
      </c>
      <c r="N12" s="342">
        <v>1831018.24</v>
      </c>
      <c r="O12" s="313">
        <v>748</v>
      </c>
      <c r="P12" s="170">
        <f>(N12+M12)/O12</f>
        <v>2901.8106951871655</v>
      </c>
      <c r="Q12" s="342">
        <v>25339161.940000001</v>
      </c>
      <c r="R12" s="319">
        <v>53</v>
      </c>
      <c r="S12" s="171">
        <f>Q12/R12</f>
        <v>478097.39509433962</v>
      </c>
      <c r="T12" s="286" t="s">
        <v>200</v>
      </c>
    </row>
    <row r="13" spans="1:20" ht="15" customHeight="1" x14ac:dyDescent="0.25">
      <c r="A13" s="122">
        <v>6</v>
      </c>
      <c r="B13" s="14">
        <v>10120</v>
      </c>
      <c r="C13" s="17" t="s">
        <v>97</v>
      </c>
      <c r="D13" s="337">
        <v>30083486.710000001</v>
      </c>
      <c r="E13" s="338">
        <v>14119857.82</v>
      </c>
      <c r="F13" s="123">
        <f t="shared" si="3"/>
        <v>0.46935576172114524</v>
      </c>
      <c r="G13" s="337">
        <v>24167475.52</v>
      </c>
      <c r="H13" s="312">
        <v>796</v>
      </c>
      <c r="I13" s="123">
        <f t="shared" si="4"/>
        <v>30361.150150753769</v>
      </c>
      <c r="J13" s="337">
        <v>52158061.619999997</v>
      </c>
      <c r="K13" s="312">
        <v>796</v>
      </c>
      <c r="L13" s="131">
        <f t="shared" si="5"/>
        <v>65525.203040200999</v>
      </c>
      <c r="M13" s="337">
        <v>860895.3</v>
      </c>
      <c r="N13" s="338">
        <v>1646606.24</v>
      </c>
      <c r="O13" s="312">
        <v>796</v>
      </c>
      <c r="P13" s="131">
        <f t="shared" si="6"/>
        <v>3150.1275628140702</v>
      </c>
      <c r="Q13" s="337">
        <v>31176044.73</v>
      </c>
      <c r="R13" s="318">
        <v>56</v>
      </c>
      <c r="S13" s="135">
        <f t="shared" si="7"/>
        <v>556715.08446428576</v>
      </c>
      <c r="T13" s="37" t="s">
        <v>200</v>
      </c>
    </row>
    <row r="14" spans="1:20" ht="15" customHeight="1" x14ac:dyDescent="0.25">
      <c r="A14" s="122">
        <v>7</v>
      </c>
      <c r="B14" s="14">
        <v>10190</v>
      </c>
      <c r="C14" s="17" t="s">
        <v>214</v>
      </c>
      <c r="D14" s="337">
        <v>40139966.710000001</v>
      </c>
      <c r="E14" s="338">
        <v>23425622.34</v>
      </c>
      <c r="F14" s="123">
        <f t="shared" si="3"/>
        <v>0.58359844962611829</v>
      </c>
      <c r="G14" s="337">
        <v>22811147.620000001</v>
      </c>
      <c r="H14" s="312">
        <v>1166</v>
      </c>
      <c r="I14" s="123">
        <f t="shared" si="4"/>
        <v>19563.591440823329</v>
      </c>
      <c r="J14" s="337">
        <v>73176659.659999996</v>
      </c>
      <c r="K14" s="312">
        <v>1166</v>
      </c>
      <c r="L14" s="131">
        <f t="shared" si="5"/>
        <v>62758.713259005141</v>
      </c>
      <c r="M14" s="337">
        <v>755235.98</v>
      </c>
      <c r="N14" s="338">
        <v>2535410.36</v>
      </c>
      <c r="O14" s="312">
        <v>1166</v>
      </c>
      <c r="P14" s="131">
        <f t="shared" si="6"/>
        <v>2822.1666723842195</v>
      </c>
      <c r="Q14" s="337">
        <v>42337629.439999998</v>
      </c>
      <c r="R14" s="318">
        <v>88</v>
      </c>
      <c r="S14" s="135">
        <f t="shared" si="7"/>
        <v>481109.42545454542</v>
      </c>
      <c r="T14" s="37" t="s">
        <v>200</v>
      </c>
    </row>
    <row r="15" spans="1:20" ht="15" customHeight="1" x14ac:dyDescent="0.25">
      <c r="A15" s="122">
        <v>8</v>
      </c>
      <c r="B15" s="14">
        <v>10320</v>
      </c>
      <c r="C15" s="17" t="s">
        <v>92</v>
      </c>
      <c r="D15" s="337">
        <v>33548991.359999999</v>
      </c>
      <c r="E15" s="338">
        <v>19681358.25</v>
      </c>
      <c r="F15" s="123">
        <f t="shared" si="3"/>
        <v>0.5866453044387443</v>
      </c>
      <c r="G15" s="337">
        <v>16926902.789999999</v>
      </c>
      <c r="H15" s="312">
        <v>876</v>
      </c>
      <c r="I15" s="123">
        <f t="shared" si="4"/>
        <v>19322.948390410958</v>
      </c>
      <c r="J15" s="337">
        <v>52729107.439999998</v>
      </c>
      <c r="K15" s="312">
        <v>876</v>
      </c>
      <c r="L15" s="131">
        <f t="shared" si="5"/>
        <v>60193.045022831051</v>
      </c>
      <c r="M15" s="337">
        <v>401749</v>
      </c>
      <c r="N15" s="338">
        <v>2033588.47</v>
      </c>
      <c r="O15" s="312">
        <v>876</v>
      </c>
      <c r="P15" s="131">
        <f t="shared" si="6"/>
        <v>2780.0656050228308</v>
      </c>
      <c r="Q15" s="337">
        <v>31927523.010000002</v>
      </c>
      <c r="R15" s="318">
        <v>69</v>
      </c>
      <c r="S15" s="135">
        <f t="shared" si="7"/>
        <v>462717.72478260874</v>
      </c>
      <c r="T15" s="37" t="s">
        <v>205</v>
      </c>
    </row>
    <row r="16" spans="1:20" ht="15" customHeight="1" thickBot="1" x14ac:dyDescent="0.3">
      <c r="A16" s="114">
        <v>9</v>
      </c>
      <c r="B16" s="14">
        <v>10860</v>
      </c>
      <c r="C16" s="17" t="s">
        <v>133</v>
      </c>
      <c r="D16" s="337">
        <v>16604119.289999999</v>
      </c>
      <c r="E16" s="338">
        <v>6827144.9299999997</v>
      </c>
      <c r="F16" s="123">
        <f t="shared" si="3"/>
        <v>0.41117175869193601</v>
      </c>
      <c r="G16" s="337">
        <v>17364437.899999999</v>
      </c>
      <c r="H16" s="312">
        <v>879</v>
      </c>
      <c r="I16" s="123">
        <f t="shared" si="4"/>
        <v>19754.764391353809</v>
      </c>
      <c r="J16" s="337">
        <v>50504049.090000004</v>
      </c>
      <c r="K16" s="312">
        <v>879</v>
      </c>
      <c r="L16" s="131">
        <f t="shared" si="5"/>
        <v>57456.25607508533</v>
      </c>
      <c r="M16" s="337">
        <v>715996.9</v>
      </c>
      <c r="N16" s="338">
        <v>1785565.16</v>
      </c>
      <c r="O16" s="312">
        <v>879</v>
      </c>
      <c r="P16" s="131">
        <f t="shared" si="6"/>
        <v>2845.9181569965872</v>
      </c>
      <c r="Q16" s="337">
        <v>31372388.969999999</v>
      </c>
      <c r="R16" s="318">
        <v>56</v>
      </c>
      <c r="S16" s="135">
        <f t="shared" si="7"/>
        <v>560221.23160714284</v>
      </c>
      <c r="T16" s="37" t="s">
        <v>205</v>
      </c>
    </row>
    <row r="17" spans="1:20" ht="15" customHeight="1" thickBot="1" x14ac:dyDescent="0.3">
      <c r="A17" s="124"/>
      <c r="B17" s="147"/>
      <c r="C17" s="148" t="s">
        <v>6</v>
      </c>
      <c r="D17" s="158">
        <f>SUM(D18:D30)</f>
        <v>1530350942.1699998</v>
      </c>
      <c r="E17" s="159">
        <f>SUM(E18:E30)</f>
        <v>1223324365.0899999</v>
      </c>
      <c r="F17" s="242"/>
      <c r="G17" s="158">
        <f>SUM(G18:G30)</f>
        <v>292187436.50999999</v>
      </c>
      <c r="H17" s="327">
        <f>SUM(H18:H30)</f>
        <v>11970</v>
      </c>
      <c r="I17" s="242"/>
      <c r="J17" s="158">
        <f>SUM(J18:J30)</f>
        <v>777461427.91000009</v>
      </c>
      <c r="K17" s="241">
        <f>SUM(K18:K30)</f>
        <v>11970</v>
      </c>
      <c r="L17" s="243"/>
      <c r="M17" s="158">
        <f>SUM(M18:M30)</f>
        <v>17823590.210000001</v>
      </c>
      <c r="N17" s="159">
        <f>SUM(N18:N30)</f>
        <v>28775818.16</v>
      </c>
      <c r="O17" s="311">
        <f>SUM(O18:O30)</f>
        <v>11970</v>
      </c>
      <c r="P17" s="243"/>
      <c r="Q17" s="158">
        <f>SUM(Q18:Q30)</f>
        <v>490041926.71999997</v>
      </c>
      <c r="R17" s="311">
        <f>SUM(R18:R30)</f>
        <v>888</v>
      </c>
      <c r="S17" s="243"/>
      <c r="T17" s="36"/>
    </row>
    <row r="18" spans="1:20" ht="15" customHeight="1" x14ac:dyDescent="0.25">
      <c r="A18" s="119">
        <v>1</v>
      </c>
      <c r="B18" s="13">
        <v>20040</v>
      </c>
      <c r="C18" s="16" t="s">
        <v>98</v>
      </c>
      <c r="D18" s="340">
        <v>146944004.33000001</v>
      </c>
      <c r="E18" s="341">
        <v>128266836.03</v>
      </c>
      <c r="F18" s="120">
        <f t="shared" si="3"/>
        <v>0.87289601651214233</v>
      </c>
      <c r="G18" s="340">
        <v>19511355.530000001</v>
      </c>
      <c r="H18" s="314">
        <v>1080</v>
      </c>
      <c r="I18" s="120">
        <f t="shared" si="4"/>
        <v>18066.069935185187</v>
      </c>
      <c r="J18" s="340">
        <v>67157871.140000001</v>
      </c>
      <c r="K18" s="314">
        <v>1080</v>
      </c>
      <c r="L18" s="130">
        <f t="shared" si="5"/>
        <v>62183.21401851852</v>
      </c>
      <c r="M18" s="340">
        <v>786063.89</v>
      </c>
      <c r="N18" s="341">
        <v>2802438.23</v>
      </c>
      <c r="O18" s="314">
        <v>1080</v>
      </c>
      <c r="P18" s="130">
        <f t="shared" si="6"/>
        <v>3322.687148148148</v>
      </c>
      <c r="Q18" s="340">
        <v>40523281</v>
      </c>
      <c r="R18" s="320">
        <v>78</v>
      </c>
      <c r="S18" s="134">
        <f t="shared" si="7"/>
        <v>519529.24358974356</v>
      </c>
      <c r="T18" s="37" t="s">
        <v>207</v>
      </c>
    </row>
    <row r="19" spans="1:20" s="41" customFormat="1" ht="15" customHeight="1" x14ac:dyDescent="0.25">
      <c r="A19" s="119">
        <v>2</v>
      </c>
      <c r="B19" s="14">
        <v>20061</v>
      </c>
      <c r="C19" s="17" t="s">
        <v>99</v>
      </c>
      <c r="D19" s="337">
        <v>101422649.98999999</v>
      </c>
      <c r="E19" s="338">
        <v>90048395.760000005</v>
      </c>
      <c r="F19" s="123">
        <f>E19/D19</f>
        <v>0.88785291814874234</v>
      </c>
      <c r="G19" s="337">
        <v>18182542.960000001</v>
      </c>
      <c r="H19" s="312">
        <v>688</v>
      </c>
      <c r="I19" s="123">
        <f>G19/H19</f>
        <v>26428.114767441861</v>
      </c>
      <c r="J19" s="337">
        <v>40935610.020000003</v>
      </c>
      <c r="K19" s="312">
        <v>688</v>
      </c>
      <c r="L19" s="131">
        <f>J19/K19</f>
        <v>59499.433168604657</v>
      </c>
      <c r="M19" s="337">
        <v>408795.92</v>
      </c>
      <c r="N19" s="338">
        <v>1449297.46</v>
      </c>
      <c r="O19" s="312">
        <v>688</v>
      </c>
      <c r="P19" s="131">
        <f>(N19+M19)/O19</f>
        <v>2700.7171220930231</v>
      </c>
      <c r="Q19" s="337">
        <v>33205702</v>
      </c>
      <c r="R19" s="318">
        <v>55</v>
      </c>
      <c r="S19" s="135">
        <f>Q19/R19</f>
        <v>603740.03636363638</v>
      </c>
      <c r="T19" s="37" t="s">
        <v>208</v>
      </c>
    </row>
    <row r="20" spans="1:20" s="41" customFormat="1" ht="15" customHeight="1" x14ac:dyDescent="0.25">
      <c r="A20" s="119">
        <v>3</v>
      </c>
      <c r="B20" s="14">
        <v>21020</v>
      </c>
      <c r="C20" s="17" t="s">
        <v>103</v>
      </c>
      <c r="D20" s="337">
        <v>137760057.81999999</v>
      </c>
      <c r="E20" s="338">
        <v>112191758.78</v>
      </c>
      <c r="F20" s="123">
        <f>E20/D20</f>
        <v>0.81439976547187554</v>
      </c>
      <c r="G20" s="337">
        <v>21269680.039999999</v>
      </c>
      <c r="H20" s="312">
        <v>1003</v>
      </c>
      <c r="I20" s="123">
        <f>G20/H20</f>
        <v>21206.061854436688</v>
      </c>
      <c r="J20" s="337">
        <v>56229311.719999999</v>
      </c>
      <c r="K20" s="312">
        <v>1003</v>
      </c>
      <c r="L20" s="131">
        <f>J20/K20</f>
        <v>56061.128334995017</v>
      </c>
      <c r="M20" s="337">
        <v>496428.76</v>
      </c>
      <c r="N20" s="338">
        <v>2480660.89</v>
      </c>
      <c r="O20" s="312">
        <v>1003</v>
      </c>
      <c r="P20" s="131">
        <f>(N20+M20)/O20</f>
        <v>2968.1850947158528</v>
      </c>
      <c r="Q20" s="337">
        <v>45470244.310000002</v>
      </c>
      <c r="R20" s="318">
        <v>75</v>
      </c>
      <c r="S20" s="135">
        <f>Q20/R20</f>
        <v>606269.92413333338</v>
      </c>
      <c r="T20" s="37" t="s">
        <v>205</v>
      </c>
    </row>
    <row r="21" spans="1:20" ht="15" customHeight="1" x14ac:dyDescent="0.25">
      <c r="A21" s="122">
        <v>4</v>
      </c>
      <c r="B21" s="14">
        <v>20060</v>
      </c>
      <c r="C21" s="17" t="s">
        <v>109</v>
      </c>
      <c r="D21" s="337">
        <v>179678020.84999999</v>
      </c>
      <c r="E21" s="338">
        <v>132117685.81</v>
      </c>
      <c r="F21" s="123">
        <f t="shared" si="3"/>
        <v>0.73530243256795091</v>
      </c>
      <c r="G21" s="337">
        <v>67409077.609999999</v>
      </c>
      <c r="H21" s="312">
        <v>1634</v>
      </c>
      <c r="I21" s="123">
        <f t="shared" si="4"/>
        <v>41254.025465116276</v>
      </c>
      <c r="J21" s="337">
        <v>122256091.48</v>
      </c>
      <c r="K21" s="312">
        <v>1634</v>
      </c>
      <c r="L21" s="131">
        <f t="shared" si="5"/>
        <v>74820.129424724611</v>
      </c>
      <c r="M21" s="337">
        <v>4120447.72</v>
      </c>
      <c r="N21" s="338">
        <v>4517198.67</v>
      </c>
      <c r="O21" s="312">
        <v>1634</v>
      </c>
      <c r="P21" s="131">
        <f t="shared" si="6"/>
        <v>5286.1973011015916</v>
      </c>
      <c r="Q21" s="337">
        <v>72980025</v>
      </c>
      <c r="R21" s="318">
        <v>126</v>
      </c>
      <c r="S21" s="135">
        <f t="shared" si="7"/>
        <v>579206.54761904757</v>
      </c>
      <c r="T21" s="37" t="s">
        <v>210</v>
      </c>
    </row>
    <row r="22" spans="1:20" ht="15" customHeight="1" x14ac:dyDescent="0.25">
      <c r="A22" s="122">
        <v>5</v>
      </c>
      <c r="B22" s="14">
        <v>20400</v>
      </c>
      <c r="C22" s="17" t="s">
        <v>101</v>
      </c>
      <c r="D22" s="337">
        <v>100114075.04000001</v>
      </c>
      <c r="E22" s="338">
        <v>74074192.079999998</v>
      </c>
      <c r="F22" s="123">
        <f>E22/D22</f>
        <v>0.73989788199515483</v>
      </c>
      <c r="G22" s="337">
        <v>41043521.740000002</v>
      </c>
      <c r="H22" s="312">
        <v>1437</v>
      </c>
      <c r="I22" s="123">
        <f>G22/H22</f>
        <v>28561.949714683371</v>
      </c>
      <c r="J22" s="337">
        <v>83936707.799999997</v>
      </c>
      <c r="K22" s="312">
        <v>1437</v>
      </c>
      <c r="L22" s="131">
        <f>J22/K22</f>
        <v>58411.070146137783</v>
      </c>
      <c r="M22" s="337">
        <v>1048913.6399999999</v>
      </c>
      <c r="N22" s="338">
        <v>3227402</v>
      </c>
      <c r="O22" s="312">
        <v>1437</v>
      </c>
      <c r="P22" s="131">
        <f>(N22+M22)/O22</f>
        <v>2975.8633542101597</v>
      </c>
      <c r="Q22" s="337">
        <v>49954672</v>
      </c>
      <c r="R22" s="318">
        <v>107</v>
      </c>
      <c r="S22" s="135">
        <f>Q22/R22</f>
        <v>466866.09345794393</v>
      </c>
      <c r="T22" s="37" t="s">
        <v>205</v>
      </c>
    </row>
    <row r="23" spans="1:20" ht="15" customHeight="1" x14ac:dyDescent="0.25">
      <c r="A23" s="122">
        <v>6</v>
      </c>
      <c r="B23" s="14">
        <v>20080</v>
      </c>
      <c r="C23" s="17" t="s">
        <v>100</v>
      </c>
      <c r="D23" s="337">
        <v>196254200.16</v>
      </c>
      <c r="E23" s="338">
        <v>177977827.80000001</v>
      </c>
      <c r="F23" s="123">
        <f t="shared" si="3"/>
        <v>0.90687398106588379</v>
      </c>
      <c r="G23" s="337">
        <v>27881131</v>
      </c>
      <c r="H23" s="312">
        <v>880</v>
      </c>
      <c r="I23" s="123">
        <f t="shared" si="4"/>
        <v>31683.103409090909</v>
      </c>
      <c r="J23" s="337">
        <v>54908181.200000003</v>
      </c>
      <c r="K23" s="312">
        <v>880</v>
      </c>
      <c r="L23" s="131">
        <f t="shared" si="5"/>
        <v>62395.660454545461</v>
      </c>
      <c r="M23" s="337">
        <v>637989.94999999995</v>
      </c>
      <c r="N23" s="338">
        <v>2034209</v>
      </c>
      <c r="O23" s="312">
        <v>880</v>
      </c>
      <c r="P23" s="131">
        <f t="shared" si="6"/>
        <v>3036.589715909091</v>
      </c>
      <c r="Q23" s="337">
        <v>32323550</v>
      </c>
      <c r="R23" s="318">
        <v>57</v>
      </c>
      <c r="S23" s="135">
        <f t="shared" si="7"/>
        <v>567079.82456140348</v>
      </c>
      <c r="T23" s="37" t="s">
        <v>208</v>
      </c>
    </row>
    <row r="24" spans="1:20" ht="15" customHeight="1" x14ac:dyDescent="0.25">
      <c r="A24" s="122">
        <v>7</v>
      </c>
      <c r="B24" s="14">
        <v>20460</v>
      </c>
      <c r="C24" s="17" t="s">
        <v>14</v>
      </c>
      <c r="D24" s="337">
        <v>149070147.34</v>
      </c>
      <c r="E24" s="338">
        <v>131949740.23999999</v>
      </c>
      <c r="F24" s="123">
        <f t="shared" si="3"/>
        <v>0.88515200792716942</v>
      </c>
      <c r="G24" s="337">
        <v>14567133.08</v>
      </c>
      <c r="H24" s="312">
        <v>1006</v>
      </c>
      <c r="I24" s="123">
        <f t="shared" si="4"/>
        <v>14480.25157057654</v>
      </c>
      <c r="J24" s="337">
        <v>54059325.689999998</v>
      </c>
      <c r="K24" s="312">
        <v>1006</v>
      </c>
      <c r="L24" s="131">
        <f t="shared" si="5"/>
        <v>53736.904264413519</v>
      </c>
      <c r="M24" s="337">
        <v>616027.65</v>
      </c>
      <c r="N24" s="338">
        <v>2391772</v>
      </c>
      <c r="O24" s="312">
        <v>1006</v>
      </c>
      <c r="P24" s="131">
        <f t="shared" si="6"/>
        <v>2989.8604870775348</v>
      </c>
      <c r="Q24" s="337">
        <v>30464708</v>
      </c>
      <c r="R24" s="318">
        <v>57</v>
      </c>
      <c r="S24" s="135">
        <f t="shared" si="7"/>
        <v>534468.56140350876</v>
      </c>
      <c r="T24" s="37" t="s">
        <v>207</v>
      </c>
    </row>
    <row r="25" spans="1:20" ht="15" customHeight="1" x14ac:dyDescent="0.25">
      <c r="A25" s="122">
        <v>8</v>
      </c>
      <c r="B25" s="14">
        <v>20490</v>
      </c>
      <c r="C25" s="17" t="s">
        <v>216</v>
      </c>
      <c r="D25" s="337">
        <v>28784620.379999999</v>
      </c>
      <c r="E25" s="338">
        <v>18290223.510000002</v>
      </c>
      <c r="F25" s="123">
        <f t="shared" si="3"/>
        <v>0.63541652690018913</v>
      </c>
      <c r="G25" s="337">
        <v>9310539.4399999995</v>
      </c>
      <c r="H25" s="312">
        <v>449</v>
      </c>
      <c r="I25" s="123">
        <f t="shared" si="4"/>
        <v>20736.16801781737</v>
      </c>
      <c r="J25" s="337">
        <v>24288176.100000001</v>
      </c>
      <c r="K25" s="312">
        <v>449</v>
      </c>
      <c r="L25" s="131">
        <f t="shared" si="5"/>
        <v>54093.933407572389</v>
      </c>
      <c r="M25" s="337">
        <v>355138.11</v>
      </c>
      <c r="N25" s="338">
        <v>954144.86</v>
      </c>
      <c r="O25" s="312">
        <v>449</v>
      </c>
      <c r="P25" s="131">
        <f t="shared" si="6"/>
        <v>2915.9977060133629</v>
      </c>
      <c r="Q25" s="337">
        <v>19000730</v>
      </c>
      <c r="R25" s="318">
        <v>28</v>
      </c>
      <c r="S25" s="135">
        <f t="shared" si="7"/>
        <v>678597.5</v>
      </c>
      <c r="T25" s="37" t="s">
        <v>205</v>
      </c>
    </row>
    <row r="26" spans="1:20" ht="15" customHeight="1" x14ac:dyDescent="0.25">
      <c r="A26" s="122">
        <v>9</v>
      </c>
      <c r="B26" s="14">
        <v>20550</v>
      </c>
      <c r="C26" s="17" t="s">
        <v>102</v>
      </c>
      <c r="D26" s="337">
        <v>101289116.95</v>
      </c>
      <c r="E26" s="338">
        <v>22917273.760000002</v>
      </c>
      <c r="F26" s="123">
        <f t="shared" si="3"/>
        <v>0.22625603273165865</v>
      </c>
      <c r="G26" s="337">
        <v>11227802.869999999</v>
      </c>
      <c r="H26" s="312">
        <v>661</v>
      </c>
      <c r="I26" s="123">
        <f t="shared" si="4"/>
        <v>16986.086036308621</v>
      </c>
      <c r="J26" s="337">
        <v>72877798.060000002</v>
      </c>
      <c r="K26" s="312">
        <v>661</v>
      </c>
      <c r="L26" s="131">
        <f t="shared" si="5"/>
        <v>110253.85485627837</v>
      </c>
      <c r="M26" s="337">
        <v>4523037.88</v>
      </c>
      <c r="N26" s="338">
        <v>1666854.66</v>
      </c>
      <c r="O26" s="312">
        <v>661</v>
      </c>
      <c r="P26" s="131">
        <f t="shared" si="6"/>
        <v>9364.4365204236001</v>
      </c>
      <c r="Q26" s="337">
        <v>39720821</v>
      </c>
      <c r="R26" s="318">
        <v>66</v>
      </c>
      <c r="S26" s="135">
        <f t="shared" si="7"/>
        <v>601830.62121212122</v>
      </c>
      <c r="T26" s="37" t="s">
        <v>207</v>
      </c>
    </row>
    <row r="27" spans="1:20" ht="15" customHeight="1" x14ac:dyDescent="0.25">
      <c r="A27" s="122">
        <v>10</v>
      </c>
      <c r="B27" s="14">
        <v>20630</v>
      </c>
      <c r="C27" s="17" t="s">
        <v>16</v>
      </c>
      <c r="D27" s="337">
        <v>77520347.760000005</v>
      </c>
      <c r="E27" s="338">
        <v>63481971.93</v>
      </c>
      <c r="F27" s="123">
        <f t="shared" si="3"/>
        <v>0.81890721293637292</v>
      </c>
      <c r="G27" s="337">
        <v>18175649.98</v>
      </c>
      <c r="H27" s="312">
        <v>768</v>
      </c>
      <c r="I27" s="123">
        <f t="shared" si="4"/>
        <v>23666.210911458333</v>
      </c>
      <c r="J27" s="337">
        <v>49403530.460000001</v>
      </c>
      <c r="K27" s="312">
        <v>768</v>
      </c>
      <c r="L27" s="131">
        <f t="shared" si="5"/>
        <v>64327.513619791665</v>
      </c>
      <c r="M27" s="337">
        <v>537062.19999999995</v>
      </c>
      <c r="N27" s="338">
        <v>1942438</v>
      </c>
      <c r="O27" s="312">
        <v>768</v>
      </c>
      <c r="P27" s="131">
        <f t="shared" si="6"/>
        <v>3228.5158854166671</v>
      </c>
      <c r="Q27" s="337">
        <v>31021238</v>
      </c>
      <c r="R27" s="318">
        <v>76</v>
      </c>
      <c r="S27" s="135">
        <f t="shared" si="7"/>
        <v>408174.18421052629</v>
      </c>
      <c r="T27" s="37" t="s">
        <v>207</v>
      </c>
    </row>
    <row r="28" spans="1:20" ht="15" customHeight="1" x14ac:dyDescent="0.25">
      <c r="A28" s="122">
        <v>11</v>
      </c>
      <c r="B28" s="14">
        <v>20810</v>
      </c>
      <c r="C28" s="17" t="s">
        <v>17</v>
      </c>
      <c r="D28" s="337">
        <v>88737685.730000004</v>
      </c>
      <c r="E28" s="338">
        <v>73637362.670000002</v>
      </c>
      <c r="F28" s="123">
        <f t="shared" si="3"/>
        <v>0.8298319035956675</v>
      </c>
      <c r="G28" s="337">
        <v>19977094.510000002</v>
      </c>
      <c r="H28" s="312">
        <v>887</v>
      </c>
      <c r="I28" s="123">
        <f t="shared" si="4"/>
        <v>22522.090766629088</v>
      </c>
      <c r="J28" s="337">
        <v>69580847.239999995</v>
      </c>
      <c r="K28" s="312">
        <v>887</v>
      </c>
      <c r="L28" s="131">
        <f t="shared" si="5"/>
        <v>78445.14908680947</v>
      </c>
      <c r="M28" s="337">
        <v>3340735.17</v>
      </c>
      <c r="N28" s="338">
        <v>1940638.64</v>
      </c>
      <c r="O28" s="312">
        <v>887</v>
      </c>
      <c r="P28" s="131">
        <f t="shared" si="6"/>
        <v>5954.1982074408115</v>
      </c>
      <c r="Q28" s="337">
        <v>40971259.009999998</v>
      </c>
      <c r="R28" s="318">
        <v>71</v>
      </c>
      <c r="S28" s="135">
        <f t="shared" si="7"/>
        <v>577059.98605633795</v>
      </c>
      <c r="T28" s="37" t="s">
        <v>207</v>
      </c>
    </row>
    <row r="29" spans="1:20" ht="15" customHeight="1" x14ac:dyDescent="0.25">
      <c r="A29" s="174">
        <v>12</v>
      </c>
      <c r="B29" s="14">
        <v>20900</v>
      </c>
      <c r="C29" s="17" t="s">
        <v>8</v>
      </c>
      <c r="D29" s="337">
        <v>110967567.31</v>
      </c>
      <c r="E29" s="338">
        <v>103901186.47</v>
      </c>
      <c r="F29" s="123">
        <f t="shared" si="3"/>
        <v>0.93632030501074881</v>
      </c>
      <c r="G29" s="337">
        <v>10888377.98</v>
      </c>
      <c r="H29" s="312">
        <v>777</v>
      </c>
      <c r="I29" s="123">
        <f t="shared" si="4"/>
        <v>14013.356473616474</v>
      </c>
      <c r="J29" s="337">
        <v>35281020.729999997</v>
      </c>
      <c r="K29" s="312">
        <v>777</v>
      </c>
      <c r="L29" s="131">
        <f t="shared" si="5"/>
        <v>45406.719086229081</v>
      </c>
      <c r="M29" s="337">
        <v>504529.02</v>
      </c>
      <c r="N29" s="338">
        <v>1557825.75</v>
      </c>
      <c r="O29" s="312">
        <v>777</v>
      </c>
      <c r="P29" s="131">
        <f t="shared" si="6"/>
        <v>2654.2532432432431</v>
      </c>
      <c r="Q29" s="337">
        <v>28810543.399999999</v>
      </c>
      <c r="R29" s="318">
        <v>51</v>
      </c>
      <c r="S29" s="135">
        <f t="shared" si="7"/>
        <v>564912.61568627448</v>
      </c>
      <c r="T29" s="37" t="s">
        <v>219</v>
      </c>
    </row>
    <row r="30" spans="1:20" ht="15" customHeight="1" thickBot="1" x14ac:dyDescent="0.3">
      <c r="A30" s="114">
        <v>13</v>
      </c>
      <c r="B30" s="18">
        <v>21350</v>
      </c>
      <c r="C30" s="19" t="s">
        <v>18</v>
      </c>
      <c r="D30" s="359">
        <v>111808448.51000001</v>
      </c>
      <c r="E30" s="360">
        <v>94469910.25</v>
      </c>
      <c r="F30" s="115">
        <f t="shared" si="3"/>
        <v>0.84492640322748713</v>
      </c>
      <c r="G30" s="359">
        <v>12743529.77</v>
      </c>
      <c r="H30" s="315">
        <v>700</v>
      </c>
      <c r="I30" s="115">
        <f t="shared" si="4"/>
        <v>18205.042528571426</v>
      </c>
      <c r="J30" s="359">
        <v>46546956.270000003</v>
      </c>
      <c r="K30" s="315">
        <v>700</v>
      </c>
      <c r="L30" s="129">
        <f t="shared" si="5"/>
        <v>66495.651814285724</v>
      </c>
      <c r="M30" s="359">
        <v>448420.3</v>
      </c>
      <c r="N30" s="360">
        <v>1810938</v>
      </c>
      <c r="O30" s="315">
        <v>700</v>
      </c>
      <c r="P30" s="129">
        <f t="shared" si="6"/>
        <v>3227.6547142857139</v>
      </c>
      <c r="Q30" s="359">
        <v>25595153</v>
      </c>
      <c r="R30" s="321">
        <v>41</v>
      </c>
      <c r="S30" s="133">
        <f t="shared" si="7"/>
        <v>624272.02439024393</v>
      </c>
      <c r="T30" s="37" t="s">
        <v>207</v>
      </c>
    </row>
    <row r="31" spans="1:20" ht="15" customHeight="1" thickBot="1" x14ac:dyDescent="0.3">
      <c r="A31" s="116"/>
      <c r="B31" s="147"/>
      <c r="C31" s="148" t="s">
        <v>19</v>
      </c>
      <c r="D31" s="158">
        <f>SUM(D32:D49)</f>
        <v>702374343.16999996</v>
      </c>
      <c r="E31" s="159">
        <f>SUM(E32:E49)</f>
        <v>387628508.31999993</v>
      </c>
      <c r="F31" s="242"/>
      <c r="G31" s="158">
        <f>SUM(G32:G49)</f>
        <v>287986801.02999997</v>
      </c>
      <c r="H31" s="327">
        <f>SUM(H32:H49)</f>
        <v>16231</v>
      </c>
      <c r="I31" s="242"/>
      <c r="J31" s="158">
        <f>SUM(J32:J49)</f>
        <v>952999656.49000001</v>
      </c>
      <c r="K31" s="241">
        <f>SUM(K32:K49)</f>
        <v>16231</v>
      </c>
      <c r="L31" s="243"/>
      <c r="M31" s="158">
        <f>SUM(M32:M49)</f>
        <v>13623361.360000001</v>
      </c>
      <c r="N31" s="159">
        <f>SUM(N32:N49)</f>
        <v>40324996.200000003</v>
      </c>
      <c r="O31" s="311">
        <f>SUM(O32:O49)</f>
        <v>16231</v>
      </c>
      <c r="P31" s="243"/>
      <c r="Q31" s="158">
        <f>SUM(Q32:Q49)</f>
        <v>687296399.49000001</v>
      </c>
      <c r="R31" s="311">
        <f>SUM(R32:R49)</f>
        <v>1154</v>
      </c>
      <c r="S31" s="243"/>
      <c r="T31" s="36"/>
    </row>
    <row r="32" spans="1:20" ht="15" customHeight="1" x14ac:dyDescent="0.25">
      <c r="A32" s="122">
        <v>1</v>
      </c>
      <c r="B32" s="14">
        <v>30070</v>
      </c>
      <c r="C32" s="17" t="s">
        <v>105</v>
      </c>
      <c r="D32" s="337">
        <v>28856523.640000001</v>
      </c>
      <c r="E32" s="338">
        <v>10761205.98</v>
      </c>
      <c r="F32" s="123">
        <f t="shared" si="3"/>
        <v>0.37292108066278495</v>
      </c>
      <c r="G32" s="337">
        <v>34877203.409999996</v>
      </c>
      <c r="H32" s="312">
        <v>1051</v>
      </c>
      <c r="I32" s="123">
        <f t="shared" si="4"/>
        <v>33184.779647954325</v>
      </c>
      <c r="J32" s="337">
        <v>57738077.579999998</v>
      </c>
      <c r="K32" s="312">
        <v>1051</v>
      </c>
      <c r="L32" s="131">
        <f t="shared" si="5"/>
        <v>54936.325004757375</v>
      </c>
      <c r="M32" s="337">
        <v>246592.02</v>
      </c>
      <c r="N32" s="338">
        <v>2662761</v>
      </c>
      <c r="O32" s="312">
        <v>1051</v>
      </c>
      <c r="P32" s="131">
        <f t="shared" si="6"/>
        <v>2768.1760418648905</v>
      </c>
      <c r="Q32" s="337">
        <v>35122461</v>
      </c>
      <c r="R32" s="318">
        <v>75</v>
      </c>
      <c r="S32" s="135">
        <f t="shared" si="7"/>
        <v>468299.48</v>
      </c>
      <c r="T32" s="37" t="s">
        <v>200</v>
      </c>
    </row>
    <row r="33" spans="1:20" s="41" customFormat="1" ht="15" customHeight="1" x14ac:dyDescent="0.25">
      <c r="A33" s="122">
        <v>2</v>
      </c>
      <c r="B33" s="14">
        <v>30480</v>
      </c>
      <c r="C33" s="357" t="s">
        <v>177</v>
      </c>
      <c r="D33" s="337">
        <v>54018179.82</v>
      </c>
      <c r="E33" s="338">
        <v>35577858.07</v>
      </c>
      <c r="F33" s="123">
        <f>E33/D33</f>
        <v>0.65862748779305313</v>
      </c>
      <c r="G33" s="337">
        <v>28590221.68</v>
      </c>
      <c r="H33" s="312">
        <v>1243</v>
      </c>
      <c r="I33" s="123">
        <f>G33/H33</f>
        <v>23000.982847948511</v>
      </c>
      <c r="J33" s="337">
        <v>70111704.430000007</v>
      </c>
      <c r="K33" s="312">
        <v>1243</v>
      </c>
      <c r="L33" s="131">
        <f>J33/K33</f>
        <v>56405.232847948515</v>
      </c>
      <c r="M33" s="337">
        <v>574580.1</v>
      </c>
      <c r="N33" s="338">
        <v>3467556.14</v>
      </c>
      <c r="O33" s="312">
        <v>1243</v>
      </c>
      <c r="P33" s="131">
        <f>(N33+M33)/O33</f>
        <v>3251.919742558327</v>
      </c>
      <c r="Q33" s="337">
        <v>42337289</v>
      </c>
      <c r="R33" s="318">
        <v>100</v>
      </c>
      <c r="S33" s="135">
        <f>Q33/R33</f>
        <v>423372.89</v>
      </c>
      <c r="T33" s="37" t="s">
        <v>217</v>
      </c>
    </row>
    <row r="34" spans="1:20" s="41" customFormat="1" ht="15" customHeight="1" x14ac:dyDescent="0.25">
      <c r="A34" s="122">
        <v>3</v>
      </c>
      <c r="B34" s="14">
        <v>30460</v>
      </c>
      <c r="C34" s="17" t="s">
        <v>106</v>
      </c>
      <c r="D34" s="337">
        <v>53550709.039999999</v>
      </c>
      <c r="E34" s="338">
        <v>38143086.450000003</v>
      </c>
      <c r="F34" s="123">
        <f>E34/D34</f>
        <v>0.712279764988897</v>
      </c>
      <c r="G34" s="337">
        <v>21017084.25</v>
      </c>
      <c r="H34" s="312">
        <v>1227</v>
      </c>
      <c r="I34" s="123">
        <f>G34/H34</f>
        <v>17128.838019559902</v>
      </c>
      <c r="J34" s="337">
        <v>69089924.239999995</v>
      </c>
      <c r="K34" s="312">
        <v>1227</v>
      </c>
      <c r="L34" s="131">
        <f>J34/K34</f>
        <v>56308.006715566415</v>
      </c>
      <c r="M34" s="337">
        <v>385359.92</v>
      </c>
      <c r="N34" s="338">
        <v>3138599</v>
      </c>
      <c r="O34" s="312">
        <v>1227</v>
      </c>
      <c r="P34" s="131">
        <f>(N34+M34)/O34</f>
        <v>2872.0121597392013</v>
      </c>
      <c r="Q34" s="337">
        <v>40437752</v>
      </c>
      <c r="R34" s="318">
        <v>83</v>
      </c>
      <c r="S34" s="135">
        <f>Q34/R34</f>
        <v>487201.8313253012</v>
      </c>
      <c r="T34" s="37" t="s">
        <v>209</v>
      </c>
    </row>
    <row r="35" spans="1:20" s="41" customFormat="1" ht="15" customHeight="1" x14ac:dyDescent="0.25">
      <c r="A35" s="122">
        <v>4</v>
      </c>
      <c r="B35" s="20">
        <v>30030</v>
      </c>
      <c r="C35" s="21" t="s">
        <v>218</v>
      </c>
      <c r="D35" s="340">
        <v>24322470.420000002</v>
      </c>
      <c r="E35" s="341">
        <v>11095023.949999999</v>
      </c>
      <c r="F35" s="120">
        <f>E35/D35</f>
        <v>0.45616352937885485</v>
      </c>
      <c r="G35" s="340">
        <v>15267272.529999999</v>
      </c>
      <c r="H35" s="314">
        <v>949</v>
      </c>
      <c r="I35" s="120">
        <f>G35/H35</f>
        <v>16087.747660695468</v>
      </c>
      <c r="J35" s="340">
        <v>50352034.490000002</v>
      </c>
      <c r="K35" s="314">
        <v>949</v>
      </c>
      <c r="L35" s="130">
        <f>J35/K35</f>
        <v>53057.992086406746</v>
      </c>
      <c r="M35" s="340">
        <v>393812</v>
      </c>
      <c r="N35" s="341">
        <v>2275273</v>
      </c>
      <c r="O35" s="314">
        <v>949</v>
      </c>
      <c r="P35" s="130">
        <f>(N35+M35)/O35</f>
        <v>2812.5237091675449</v>
      </c>
      <c r="Q35" s="340">
        <v>41873980.369999997</v>
      </c>
      <c r="R35" s="320">
        <v>73</v>
      </c>
      <c r="S35" s="134">
        <f>Q35/R35</f>
        <v>573616.16945205478</v>
      </c>
      <c r="T35" s="37" t="s">
        <v>205</v>
      </c>
    </row>
    <row r="36" spans="1:20" s="41" customFormat="1" ht="15" customHeight="1" x14ac:dyDescent="0.25">
      <c r="A36" s="122">
        <v>5</v>
      </c>
      <c r="B36" s="14">
        <v>31000</v>
      </c>
      <c r="C36" s="17" t="s">
        <v>107</v>
      </c>
      <c r="D36" s="337">
        <v>41974060.640000001</v>
      </c>
      <c r="E36" s="338">
        <v>22874956.449999999</v>
      </c>
      <c r="F36" s="123">
        <f>E36/D36</f>
        <v>0.54497840097464534</v>
      </c>
      <c r="G36" s="337">
        <v>14357468.130000001</v>
      </c>
      <c r="H36" s="312">
        <v>1055</v>
      </c>
      <c r="I36" s="123">
        <f>G36/H36</f>
        <v>13608.974530805688</v>
      </c>
      <c r="J36" s="337">
        <v>58503006.229999997</v>
      </c>
      <c r="K36" s="312">
        <v>1055</v>
      </c>
      <c r="L36" s="131">
        <f>J36/K36</f>
        <v>55453.086473933647</v>
      </c>
      <c r="M36" s="337">
        <v>518087.98</v>
      </c>
      <c r="N36" s="338">
        <v>2526619.86</v>
      </c>
      <c r="O36" s="312">
        <v>1055</v>
      </c>
      <c r="P36" s="131">
        <f>(N36+M36)/O36</f>
        <v>2885.9789952606634</v>
      </c>
      <c r="Q36" s="337">
        <v>35816277</v>
      </c>
      <c r="R36" s="318">
        <v>69</v>
      </c>
      <c r="S36" s="135">
        <f>Q36/R36</f>
        <v>519076.47826086957</v>
      </c>
      <c r="T36" s="37" t="s">
        <v>207</v>
      </c>
    </row>
    <row r="37" spans="1:20" ht="15" customHeight="1" x14ac:dyDescent="0.25">
      <c r="A37" s="122">
        <v>6</v>
      </c>
      <c r="B37" s="14">
        <v>30130</v>
      </c>
      <c r="C37" s="17" t="s">
        <v>1</v>
      </c>
      <c r="D37" s="337">
        <v>21488807.239999998</v>
      </c>
      <c r="E37" s="338">
        <v>11051270.699999999</v>
      </c>
      <c r="F37" s="123">
        <f t="shared" si="3"/>
        <v>0.51428032168434124</v>
      </c>
      <c r="G37" s="337">
        <v>13908237.300000001</v>
      </c>
      <c r="H37" s="312">
        <v>467</v>
      </c>
      <c r="I37" s="123">
        <f t="shared" si="4"/>
        <v>29782.092719486081</v>
      </c>
      <c r="J37" s="337">
        <v>40916097.299999997</v>
      </c>
      <c r="K37" s="312">
        <v>467</v>
      </c>
      <c r="L37" s="131">
        <f t="shared" si="5"/>
        <v>87614.769379014979</v>
      </c>
      <c r="M37" s="337">
        <v>1288294.1599999999</v>
      </c>
      <c r="N37" s="338">
        <v>1068782</v>
      </c>
      <c r="O37" s="312">
        <v>467</v>
      </c>
      <c r="P37" s="131">
        <f t="shared" si="6"/>
        <v>5047.2722912205572</v>
      </c>
      <c r="Q37" s="337">
        <v>23266876</v>
      </c>
      <c r="R37" s="318">
        <v>43</v>
      </c>
      <c r="S37" s="135">
        <f t="shared" si="7"/>
        <v>541090.13953488367</v>
      </c>
      <c r="T37" s="37" t="s">
        <v>205</v>
      </c>
    </row>
    <row r="38" spans="1:20" ht="15" customHeight="1" x14ac:dyDescent="0.25">
      <c r="A38" s="122">
        <v>7</v>
      </c>
      <c r="B38" s="14">
        <v>30160</v>
      </c>
      <c r="C38" s="17" t="s">
        <v>2</v>
      </c>
      <c r="D38" s="337">
        <v>40506249.619999997</v>
      </c>
      <c r="E38" s="338">
        <v>11676358.24</v>
      </c>
      <c r="F38" s="123">
        <f t="shared" si="3"/>
        <v>0.28826065976334642</v>
      </c>
      <c r="G38" s="337">
        <v>12471665.380000001</v>
      </c>
      <c r="H38" s="312">
        <v>912</v>
      </c>
      <c r="I38" s="123">
        <f t="shared" si="4"/>
        <v>13675.071688596492</v>
      </c>
      <c r="J38" s="337">
        <v>45261985.880000003</v>
      </c>
      <c r="K38" s="312">
        <v>912</v>
      </c>
      <c r="L38" s="131">
        <f t="shared" si="5"/>
        <v>49629.370482456143</v>
      </c>
      <c r="M38" s="337">
        <v>675177.52</v>
      </c>
      <c r="N38" s="338">
        <v>1855083</v>
      </c>
      <c r="O38" s="312">
        <v>912</v>
      </c>
      <c r="P38" s="131">
        <f t="shared" si="6"/>
        <v>2774.4084649122806</v>
      </c>
      <c r="Q38" s="337">
        <v>36580696.409999996</v>
      </c>
      <c r="R38" s="318">
        <v>49</v>
      </c>
      <c r="S38" s="135">
        <f t="shared" si="7"/>
        <v>746544.82469387748</v>
      </c>
      <c r="T38" s="37" t="s">
        <v>205</v>
      </c>
    </row>
    <row r="39" spans="1:20" ht="15" customHeight="1" x14ac:dyDescent="0.25">
      <c r="A39" s="122">
        <v>8</v>
      </c>
      <c r="B39" s="14">
        <v>30310</v>
      </c>
      <c r="C39" s="17" t="s">
        <v>20</v>
      </c>
      <c r="D39" s="337">
        <v>38352929.100000001</v>
      </c>
      <c r="E39" s="338">
        <v>21917812.34</v>
      </c>
      <c r="F39" s="123">
        <f t="shared" si="3"/>
        <v>0.57147688206166236</v>
      </c>
      <c r="G39" s="337">
        <v>8111452.1699999999</v>
      </c>
      <c r="H39" s="312">
        <v>583</v>
      </c>
      <c r="I39" s="123">
        <f t="shared" si="4"/>
        <v>13913.297032590051</v>
      </c>
      <c r="J39" s="337">
        <v>36702411.840000004</v>
      </c>
      <c r="K39" s="312">
        <v>583</v>
      </c>
      <c r="L39" s="131">
        <f t="shared" si="5"/>
        <v>62954.394236706699</v>
      </c>
      <c r="M39" s="337">
        <v>165244.92000000001</v>
      </c>
      <c r="N39" s="338">
        <v>1537433.6000000001</v>
      </c>
      <c r="O39" s="312">
        <v>583</v>
      </c>
      <c r="P39" s="131">
        <f t="shared" si="6"/>
        <v>2920.5463464837048</v>
      </c>
      <c r="Q39" s="337">
        <v>26591129.370000001</v>
      </c>
      <c r="R39" s="318">
        <v>40</v>
      </c>
      <c r="S39" s="135">
        <f t="shared" si="7"/>
        <v>664778.23424999998</v>
      </c>
      <c r="T39" s="37" t="s">
        <v>200</v>
      </c>
    </row>
    <row r="40" spans="1:20" ht="15" customHeight="1" x14ac:dyDescent="0.25">
      <c r="A40" s="175">
        <v>9</v>
      </c>
      <c r="B40" s="14">
        <v>30440</v>
      </c>
      <c r="C40" s="17" t="s">
        <v>21</v>
      </c>
      <c r="D40" s="337">
        <v>55459011.530000001</v>
      </c>
      <c r="E40" s="338">
        <v>35389995.759999998</v>
      </c>
      <c r="F40" s="123">
        <f t="shared" si="3"/>
        <v>0.63812885920002616</v>
      </c>
      <c r="G40" s="337">
        <v>10088160.9</v>
      </c>
      <c r="H40" s="312">
        <v>818</v>
      </c>
      <c r="I40" s="123">
        <f t="shared" si="4"/>
        <v>12332.715036674817</v>
      </c>
      <c r="J40" s="337">
        <v>43975135.539999999</v>
      </c>
      <c r="K40" s="312">
        <v>818</v>
      </c>
      <c r="L40" s="131">
        <f t="shared" si="5"/>
        <v>53759.334400977998</v>
      </c>
      <c r="M40" s="337">
        <v>275714.58</v>
      </c>
      <c r="N40" s="338">
        <v>2191601.37</v>
      </c>
      <c r="O40" s="312">
        <v>818</v>
      </c>
      <c r="P40" s="131">
        <f t="shared" si="6"/>
        <v>3016.278667481663</v>
      </c>
      <c r="Q40" s="337">
        <v>35310913.119999997</v>
      </c>
      <c r="R40" s="318">
        <v>53</v>
      </c>
      <c r="S40" s="135">
        <f t="shared" si="7"/>
        <v>666243.64377358486</v>
      </c>
      <c r="T40" s="37" t="s">
        <v>205</v>
      </c>
    </row>
    <row r="41" spans="1:20" ht="15" customHeight="1" x14ac:dyDescent="0.25">
      <c r="A41" s="173">
        <v>10</v>
      </c>
      <c r="B41" s="14">
        <v>30470</v>
      </c>
      <c r="C41" s="17" t="s">
        <v>22</v>
      </c>
      <c r="D41" s="337">
        <v>30823738.329999998</v>
      </c>
      <c r="E41" s="338">
        <v>11071440.470000001</v>
      </c>
      <c r="F41" s="123">
        <f t="shared" si="3"/>
        <v>0.35918551966243611</v>
      </c>
      <c r="G41" s="337">
        <v>12297346.630000001</v>
      </c>
      <c r="H41" s="312">
        <v>640</v>
      </c>
      <c r="I41" s="123">
        <f t="shared" si="4"/>
        <v>19214.604109375003</v>
      </c>
      <c r="J41" s="337">
        <v>34701649.75</v>
      </c>
      <c r="K41" s="312">
        <v>640</v>
      </c>
      <c r="L41" s="131">
        <f t="shared" si="5"/>
        <v>54221.327734375001</v>
      </c>
      <c r="M41" s="337">
        <v>455049.4</v>
      </c>
      <c r="N41" s="338">
        <v>1251759</v>
      </c>
      <c r="O41" s="312">
        <v>640</v>
      </c>
      <c r="P41" s="131">
        <f t="shared" si="6"/>
        <v>2666.8881249999999</v>
      </c>
      <c r="Q41" s="337">
        <v>28976117.780000001</v>
      </c>
      <c r="R41" s="318">
        <v>43</v>
      </c>
      <c r="S41" s="135">
        <f t="shared" si="7"/>
        <v>673863.2041860465</v>
      </c>
      <c r="T41" s="37" t="s">
        <v>205</v>
      </c>
    </row>
    <row r="42" spans="1:20" ht="15" customHeight="1" x14ac:dyDescent="0.25">
      <c r="A42" s="173">
        <v>11</v>
      </c>
      <c r="B42" s="14">
        <v>30500</v>
      </c>
      <c r="C42" s="17" t="s">
        <v>23</v>
      </c>
      <c r="D42" s="337">
        <v>13033526.84</v>
      </c>
      <c r="E42" s="338">
        <v>5357885.21</v>
      </c>
      <c r="F42" s="123">
        <f t="shared" si="3"/>
        <v>0.41108483342794117</v>
      </c>
      <c r="G42" s="337">
        <v>10198057.73</v>
      </c>
      <c r="H42" s="312">
        <v>394</v>
      </c>
      <c r="I42" s="123">
        <f t="shared" si="4"/>
        <v>25883.395253807106</v>
      </c>
      <c r="J42" s="337">
        <v>23444099.02</v>
      </c>
      <c r="K42" s="312">
        <v>394</v>
      </c>
      <c r="L42" s="131">
        <f t="shared" si="5"/>
        <v>59502.789390862941</v>
      </c>
      <c r="M42" s="337">
        <v>135768.56</v>
      </c>
      <c r="N42" s="338">
        <v>819844.27</v>
      </c>
      <c r="O42" s="312">
        <v>394</v>
      </c>
      <c r="P42" s="131">
        <f t="shared" si="6"/>
        <v>2425.4132741116755</v>
      </c>
      <c r="Q42" s="337">
        <v>18919245.370000001</v>
      </c>
      <c r="R42" s="318">
        <v>30</v>
      </c>
      <c r="S42" s="135">
        <f t="shared" si="7"/>
        <v>630641.51233333338</v>
      </c>
      <c r="T42" s="37" t="s">
        <v>200</v>
      </c>
    </row>
    <row r="43" spans="1:20" ht="15" customHeight="1" x14ac:dyDescent="0.25">
      <c r="A43" s="173">
        <v>12</v>
      </c>
      <c r="B43" s="14">
        <v>30530</v>
      </c>
      <c r="C43" s="17" t="s">
        <v>25</v>
      </c>
      <c r="D43" s="337">
        <v>44967989.600000001</v>
      </c>
      <c r="E43" s="338">
        <v>25046549.350000001</v>
      </c>
      <c r="F43" s="123">
        <f t="shared" si="3"/>
        <v>0.55698619335208177</v>
      </c>
      <c r="G43" s="337">
        <v>8827054.0399999991</v>
      </c>
      <c r="H43" s="312">
        <v>1479</v>
      </c>
      <c r="I43" s="123">
        <f t="shared" si="4"/>
        <v>5968.2583096686949</v>
      </c>
      <c r="J43" s="337">
        <v>72322806.109999999</v>
      </c>
      <c r="K43" s="312">
        <v>1479</v>
      </c>
      <c r="L43" s="131">
        <f t="shared" si="5"/>
        <v>48899.801291413118</v>
      </c>
      <c r="M43" s="337">
        <v>399150.4</v>
      </c>
      <c r="N43" s="338">
        <v>3843841</v>
      </c>
      <c r="O43" s="312">
        <v>1479</v>
      </c>
      <c r="P43" s="131">
        <f t="shared" si="6"/>
        <v>2868.8244759972958</v>
      </c>
      <c r="Q43" s="337">
        <v>59427281.240000002</v>
      </c>
      <c r="R43" s="318">
        <v>92</v>
      </c>
      <c r="S43" s="135">
        <f t="shared" si="7"/>
        <v>645948.70913043479</v>
      </c>
      <c r="T43" s="37" t="s">
        <v>205</v>
      </c>
    </row>
    <row r="44" spans="1:20" ht="15" customHeight="1" x14ac:dyDescent="0.25">
      <c r="A44" s="173">
        <v>13</v>
      </c>
      <c r="B44" s="14">
        <v>30640</v>
      </c>
      <c r="C44" s="17" t="s">
        <v>28</v>
      </c>
      <c r="D44" s="337">
        <v>18650013.079999998</v>
      </c>
      <c r="E44" s="338">
        <v>9600463.25</v>
      </c>
      <c r="F44" s="123">
        <f>E44/D44</f>
        <v>0.51476978642419269</v>
      </c>
      <c r="G44" s="337">
        <v>13977683</v>
      </c>
      <c r="H44" s="312">
        <v>875</v>
      </c>
      <c r="I44" s="123">
        <f t="shared" si="4"/>
        <v>15974.494857142858</v>
      </c>
      <c r="J44" s="337">
        <v>46823829.579999998</v>
      </c>
      <c r="K44" s="312">
        <v>875</v>
      </c>
      <c r="L44" s="131">
        <f t="shared" si="5"/>
        <v>53512.948091428567</v>
      </c>
      <c r="M44" s="337">
        <v>329060.08</v>
      </c>
      <c r="N44" s="338">
        <v>2490480.2000000002</v>
      </c>
      <c r="O44" s="312">
        <v>875</v>
      </c>
      <c r="P44" s="131">
        <f t="shared" si="6"/>
        <v>3222.3317485714288</v>
      </c>
      <c r="Q44" s="337">
        <v>38303497.420000002</v>
      </c>
      <c r="R44" s="318">
        <v>58</v>
      </c>
      <c r="S44" s="135">
        <f t="shared" si="7"/>
        <v>660405.12793103454</v>
      </c>
      <c r="T44" s="37" t="s">
        <v>205</v>
      </c>
    </row>
    <row r="45" spans="1:20" ht="15" customHeight="1" x14ac:dyDescent="0.25">
      <c r="A45" s="173">
        <v>14</v>
      </c>
      <c r="B45" s="14">
        <v>30650</v>
      </c>
      <c r="C45" s="17" t="s">
        <v>29</v>
      </c>
      <c r="D45" s="337">
        <v>33527415.719999999</v>
      </c>
      <c r="E45" s="338">
        <v>16813419.469999999</v>
      </c>
      <c r="F45" s="123">
        <f t="shared" si="3"/>
        <v>0.50148271523266685</v>
      </c>
      <c r="G45" s="337">
        <v>17354585.710000001</v>
      </c>
      <c r="H45" s="312">
        <v>834</v>
      </c>
      <c r="I45" s="123">
        <f t="shared" si="4"/>
        <v>20808.855767386092</v>
      </c>
      <c r="J45" s="337">
        <v>54662267.710000001</v>
      </c>
      <c r="K45" s="312">
        <v>834</v>
      </c>
      <c r="L45" s="131">
        <f t="shared" si="5"/>
        <v>65542.287422062349</v>
      </c>
      <c r="M45" s="337">
        <v>581949.67000000004</v>
      </c>
      <c r="N45" s="338">
        <v>1995802.2</v>
      </c>
      <c r="O45" s="312">
        <v>834</v>
      </c>
      <c r="P45" s="131">
        <f t="shared" si="6"/>
        <v>3090.8295803357314</v>
      </c>
      <c r="Q45" s="337">
        <v>42190631.82</v>
      </c>
      <c r="R45" s="318">
        <v>63</v>
      </c>
      <c r="S45" s="135">
        <f t="shared" si="7"/>
        <v>669692.56857142854</v>
      </c>
      <c r="T45" s="37" t="s">
        <v>205</v>
      </c>
    </row>
    <row r="46" spans="1:20" ht="15" customHeight="1" x14ac:dyDescent="0.25">
      <c r="A46" s="173">
        <v>15</v>
      </c>
      <c r="B46" s="14">
        <v>30790</v>
      </c>
      <c r="C46" s="17" t="s">
        <v>30</v>
      </c>
      <c r="D46" s="337">
        <v>14942802.859999999</v>
      </c>
      <c r="E46" s="338">
        <v>6245931.5800000001</v>
      </c>
      <c r="F46" s="123">
        <f t="shared" si="3"/>
        <v>0.41798929146817376</v>
      </c>
      <c r="G46" s="337">
        <v>15350912.48</v>
      </c>
      <c r="H46" s="312">
        <v>663</v>
      </c>
      <c r="I46" s="123">
        <f t="shared" si="4"/>
        <v>23153.714147812971</v>
      </c>
      <c r="J46" s="337">
        <v>36932410.119999997</v>
      </c>
      <c r="K46" s="312">
        <v>663</v>
      </c>
      <c r="L46" s="131">
        <f t="shared" si="5"/>
        <v>55704.992639517339</v>
      </c>
      <c r="M46" s="337">
        <v>243110.92</v>
      </c>
      <c r="N46" s="338">
        <v>1648356</v>
      </c>
      <c r="O46" s="312">
        <v>663</v>
      </c>
      <c r="P46" s="131">
        <f t="shared" si="6"/>
        <v>2852.8912820512819</v>
      </c>
      <c r="Q46" s="337">
        <v>31136419.649999999</v>
      </c>
      <c r="R46" s="318">
        <v>50</v>
      </c>
      <c r="S46" s="135">
        <f t="shared" si="7"/>
        <v>622728.39299999992</v>
      </c>
      <c r="T46" s="37" t="s">
        <v>205</v>
      </c>
    </row>
    <row r="47" spans="1:20" ht="15" customHeight="1" x14ac:dyDescent="0.25">
      <c r="A47" s="173">
        <v>16</v>
      </c>
      <c r="B47" s="14">
        <v>30890</v>
      </c>
      <c r="C47" s="17" t="s">
        <v>7</v>
      </c>
      <c r="D47" s="337">
        <v>43654745.030000001</v>
      </c>
      <c r="E47" s="338">
        <v>27709735.559999999</v>
      </c>
      <c r="F47" s="123">
        <f t="shared" si="3"/>
        <v>0.63474739208664666</v>
      </c>
      <c r="G47" s="337">
        <v>7693933.6299999999</v>
      </c>
      <c r="H47" s="312">
        <v>657</v>
      </c>
      <c r="I47" s="123">
        <f t="shared" si="4"/>
        <v>11710.705677321157</v>
      </c>
      <c r="J47" s="337">
        <v>36934792.030000001</v>
      </c>
      <c r="K47" s="312">
        <v>657</v>
      </c>
      <c r="L47" s="131">
        <f t="shared" si="5"/>
        <v>56217.339467275495</v>
      </c>
      <c r="M47" s="337">
        <v>228950.04</v>
      </c>
      <c r="N47" s="338">
        <v>1608628</v>
      </c>
      <c r="O47" s="312">
        <v>657</v>
      </c>
      <c r="P47" s="131">
        <f t="shared" si="6"/>
        <v>2796.9224353120244</v>
      </c>
      <c r="Q47" s="337">
        <v>28174556.079999998</v>
      </c>
      <c r="R47" s="318">
        <v>42</v>
      </c>
      <c r="S47" s="135">
        <f t="shared" si="7"/>
        <v>670822.76380952378</v>
      </c>
      <c r="T47" s="37" t="s">
        <v>205</v>
      </c>
    </row>
    <row r="48" spans="1:20" ht="15" customHeight="1" x14ac:dyDescent="0.25">
      <c r="A48" s="122">
        <v>17</v>
      </c>
      <c r="B48" s="14">
        <v>30940</v>
      </c>
      <c r="C48" s="17" t="s">
        <v>12</v>
      </c>
      <c r="D48" s="337">
        <v>44059512.539999999</v>
      </c>
      <c r="E48" s="338">
        <v>19801343.219999999</v>
      </c>
      <c r="F48" s="123">
        <f t="shared" si="3"/>
        <v>0.44942265763887179</v>
      </c>
      <c r="G48" s="337">
        <v>19805988.010000002</v>
      </c>
      <c r="H48" s="312">
        <v>1164</v>
      </c>
      <c r="I48" s="123">
        <f t="shared" si="4"/>
        <v>17015.453616838491</v>
      </c>
      <c r="J48" s="337">
        <v>57120086.350000001</v>
      </c>
      <c r="K48" s="312">
        <v>1164</v>
      </c>
      <c r="L48" s="131">
        <f t="shared" si="5"/>
        <v>49072.239132302406</v>
      </c>
      <c r="M48" s="337">
        <v>283879.52</v>
      </c>
      <c r="N48" s="338">
        <v>2838734.56</v>
      </c>
      <c r="O48" s="312">
        <v>1164</v>
      </c>
      <c r="P48" s="131">
        <f t="shared" si="6"/>
        <v>2682.6581443298969</v>
      </c>
      <c r="Q48" s="337">
        <v>35564396</v>
      </c>
      <c r="R48" s="318">
        <v>71</v>
      </c>
      <c r="S48" s="135">
        <f t="shared" si="7"/>
        <v>500906.98591549293</v>
      </c>
      <c r="T48" s="37" t="s">
        <v>208</v>
      </c>
    </row>
    <row r="49" spans="1:20" ht="15" customHeight="1" thickBot="1" x14ac:dyDescent="0.3">
      <c r="A49" s="361">
        <v>18</v>
      </c>
      <c r="B49" s="362">
        <v>31480</v>
      </c>
      <c r="C49" s="363" t="s">
        <v>108</v>
      </c>
      <c r="D49" s="364">
        <v>100185658.12</v>
      </c>
      <c r="E49" s="365">
        <v>67494172.269999996</v>
      </c>
      <c r="F49" s="366">
        <f t="shared" si="3"/>
        <v>0.67369096072770296</v>
      </c>
      <c r="G49" s="364">
        <v>23792474.050000001</v>
      </c>
      <c r="H49" s="367">
        <v>1220</v>
      </c>
      <c r="I49" s="366">
        <f t="shared" si="4"/>
        <v>19502.027909836066</v>
      </c>
      <c r="J49" s="364">
        <v>117407338.29000001</v>
      </c>
      <c r="K49" s="367">
        <v>1220</v>
      </c>
      <c r="L49" s="368">
        <f t="shared" si="5"/>
        <v>96235.523188524588</v>
      </c>
      <c r="M49" s="364">
        <v>6443579.5700000003</v>
      </c>
      <c r="N49" s="365">
        <v>3103842</v>
      </c>
      <c r="O49" s="367">
        <v>1220</v>
      </c>
      <c r="P49" s="368">
        <f t="shared" si="6"/>
        <v>7825.7553852459023</v>
      </c>
      <c r="Q49" s="364">
        <v>87266879.859999999</v>
      </c>
      <c r="R49" s="369">
        <v>120</v>
      </c>
      <c r="S49" s="370">
        <f t="shared" si="7"/>
        <v>727223.99883333337</v>
      </c>
      <c r="T49" s="345" t="s">
        <v>200</v>
      </c>
    </row>
    <row r="50" spans="1:20" ht="15" customHeight="1" thickBot="1" x14ac:dyDescent="0.3">
      <c r="A50" s="11"/>
      <c r="B50" s="147"/>
      <c r="C50" s="149" t="s">
        <v>31</v>
      </c>
      <c r="D50" s="245">
        <f>SUM(D51:D69)</f>
        <v>653859915.85000002</v>
      </c>
      <c r="E50" s="159">
        <f>SUM(E51:E69)</f>
        <v>335509649.18000001</v>
      </c>
      <c r="F50" s="242"/>
      <c r="G50" s="158">
        <f>SUM(G51:G69)</f>
        <v>394791539.34999996</v>
      </c>
      <c r="H50" s="327">
        <f>SUM(H51:H69)</f>
        <v>18060</v>
      </c>
      <c r="I50" s="242"/>
      <c r="J50" s="158">
        <f>SUM(J51:J69)</f>
        <v>1275280222.6600001</v>
      </c>
      <c r="K50" s="241">
        <f>SUM(K51:K69)</f>
        <v>18060</v>
      </c>
      <c r="L50" s="243"/>
      <c r="M50" s="158">
        <f>SUM(M51:M69)</f>
        <v>53859273.130000003</v>
      </c>
      <c r="N50" s="159">
        <f>SUM(N51:N69)</f>
        <v>45767163.160000004</v>
      </c>
      <c r="O50" s="311">
        <f>SUM(O51:O69)</f>
        <v>18060</v>
      </c>
      <c r="P50" s="243"/>
      <c r="Q50" s="158">
        <f>SUM(Q51:Q69)</f>
        <v>891132553.69000006</v>
      </c>
      <c r="R50" s="311">
        <f>SUM(R51:R69)</f>
        <v>1415</v>
      </c>
      <c r="S50" s="243"/>
      <c r="T50" s="36"/>
    </row>
    <row r="51" spans="1:20" ht="15" customHeight="1" x14ac:dyDescent="0.25">
      <c r="A51" s="128">
        <v>1</v>
      </c>
      <c r="B51" s="20">
        <v>40010</v>
      </c>
      <c r="C51" s="39" t="s">
        <v>110</v>
      </c>
      <c r="D51" s="342">
        <v>187870591.36000001</v>
      </c>
      <c r="E51" s="341">
        <v>102172150.78</v>
      </c>
      <c r="F51" s="120">
        <f t="shared" si="3"/>
        <v>0.54384323826509084</v>
      </c>
      <c r="G51" s="340">
        <v>89392829.870000005</v>
      </c>
      <c r="H51" s="314">
        <v>2232</v>
      </c>
      <c r="I51" s="120">
        <f t="shared" si="4"/>
        <v>40050.551017025093</v>
      </c>
      <c r="J51" s="340">
        <v>273922062.49000001</v>
      </c>
      <c r="K51" s="314">
        <v>2232</v>
      </c>
      <c r="L51" s="130">
        <f t="shared" si="5"/>
        <v>122724.93839157706</v>
      </c>
      <c r="M51" s="343">
        <v>24739856.120000001</v>
      </c>
      <c r="N51" s="344">
        <v>6800818</v>
      </c>
      <c r="O51" s="316">
        <v>2232</v>
      </c>
      <c r="P51" s="132">
        <f t="shared" si="6"/>
        <v>14131.126397849463</v>
      </c>
      <c r="Q51" s="340">
        <v>148685334</v>
      </c>
      <c r="R51" s="320">
        <v>230</v>
      </c>
      <c r="S51" s="134">
        <f t="shared" si="7"/>
        <v>646457.9739130435</v>
      </c>
      <c r="T51" s="37" t="s">
        <v>200</v>
      </c>
    </row>
    <row r="52" spans="1:20" s="41" customFormat="1" ht="15" customHeight="1" x14ac:dyDescent="0.25">
      <c r="A52" s="128">
        <v>2</v>
      </c>
      <c r="B52" s="14">
        <v>40030</v>
      </c>
      <c r="C52" s="38" t="s">
        <v>187</v>
      </c>
      <c r="D52" s="339">
        <v>7766921.0199999996</v>
      </c>
      <c r="E52" s="339">
        <v>2307398.2200000002</v>
      </c>
      <c r="F52" s="123">
        <f>E52/D52</f>
        <v>0.29708017038648865</v>
      </c>
      <c r="G52" s="337">
        <v>10324210.73</v>
      </c>
      <c r="H52" s="312">
        <v>637</v>
      </c>
      <c r="I52" s="123">
        <f>G52/H52</f>
        <v>16207.552166405025</v>
      </c>
      <c r="J52" s="337">
        <v>32016648.940000001</v>
      </c>
      <c r="K52" s="312">
        <v>637</v>
      </c>
      <c r="L52" s="131">
        <f>J52/K52</f>
        <v>50261.615290423862</v>
      </c>
      <c r="M52" s="337">
        <v>352805.66</v>
      </c>
      <c r="N52" s="338">
        <v>1353910</v>
      </c>
      <c r="O52" s="312">
        <v>637</v>
      </c>
      <c r="P52" s="131">
        <f>(N52+M52)/O52</f>
        <v>2679.3024489795916</v>
      </c>
      <c r="Q52" s="337">
        <v>27213823.059999999</v>
      </c>
      <c r="R52" s="318">
        <v>49</v>
      </c>
      <c r="S52" s="135">
        <f>Q52/R52</f>
        <v>555384.14408163261</v>
      </c>
      <c r="T52" s="37" t="s">
        <v>208</v>
      </c>
    </row>
    <row r="53" spans="1:20" s="41" customFormat="1" ht="15" customHeight="1" x14ac:dyDescent="0.25">
      <c r="A53" s="128">
        <v>3</v>
      </c>
      <c r="B53" s="14">
        <v>40410</v>
      </c>
      <c r="C53" s="38" t="s">
        <v>115</v>
      </c>
      <c r="D53" s="339">
        <v>88857878.819999993</v>
      </c>
      <c r="E53" s="338">
        <v>41622860.960000001</v>
      </c>
      <c r="F53" s="123">
        <f>E53/D53</f>
        <v>0.46842060054478357</v>
      </c>
      <c r="G53" s="337">
        <v>51264435.009999998</v>
      </c>
      <c r="H53" s="312">
        <v>1866</v>
      </c>
      <c r="I53" s="123">
        <f>G53/H53</f>
        <v>27472.901934619505</v>
      </c>
      <c r="J53" s="337">
        <v>119118112.59999999</v>
      </c>
      <c r="K53" s="312">
        <v>1866</v>
      </c>
      <c r="L53" s="131">
        <f>J53/K53</f>
        <v>63836.073204715969</v>
      </c>
      <c r="M53" s="337">
        <v>1589060.6</v>
      </c>
      <c r="N53" s="338">
        <v>5582145</v>
      </c>
      <c r="O53" s="312">
        <v>1866</v>
      </c>
      <c r="P53" s="131">
        <f>(N53+M53)/O53</f>
        <v>3843.0898177920685</v>
      </c>
      <c r="Q53" s="337">
        <v>71814602</v>
      </c>
      <c r="R53" s="318">
        <v>142</v>
      </c>
      <c r="S53" s="135">
        <f>Q53/R53</f>
        <v>505736.63380281691</v>
      </c>
      <c r="T53" s="37" t="s">
        <v>207</v>
      </c>
    </row>
    <row r="54" spans="1:20" ht="15" customHeight="1" x14ac:dyDescent="0.25">
      <c r="A54" s="126">
        <v>4</v>
      </c>
      <c r="B54" s="14">
        <v>40011</v>
      </c>
      <c r="C54" s="38" t="s">
        <v>111</v>
      </c>
      <c r="D54" s="339">
        <v>78684939.109999999</v>
      </c>
      <c r="E54" s="358">
        <v>52440932.859999999</v>
      </c>
      <c r="F54" s="120">
        <f t="shared" si="3"/>
        <v>0.66646722299280936</v>
      </c>
      <c r="G54" s="337">
        <v>44708094.140000001</v>
      </c>
      <c r="H54" s="312">
        <v>2201</v>
      </c>
      <c r="I54" s="123">
        <f t="shared" si="4"/>
        <v>20312.627960018173</v>
      </c>
      <c r="J54" s="337">
        <v>124371404.48999999</v>
      </c>
      <c r="K54" s="312">
        <v>2201</v>
      </c>
      <c r="L54" s="131">
        <f t="shared" si="5"/>
        <v>56506.771690140842</v>
      </c>
      <c r="M54" s="337">
        <v>1467487.65</v>
      </c>
      <c r="N54" s="338">
        <v>5305187</v>
      </c>
      <c r="O54" s="312">
        <v>2201</v>
      </c>
      <c r="P54" s="131">
        <f t="shared" si="6"/>
        <v>3077.0898000908678</v>
      </c>
      <c r="Q54" s="337">
        <v>76227447.659999996</v>
      </c>
      <c r="R54" s="318">
        <v>147</v>
      </c>
      <c r="S54" s="135">
        <f t="shared" si="7"/>
        <v>518554.06571428571</v>
      </c>
      <c r="T54" s="37" t="s">
        <v>207</v>
      </c>
    </row>
    <row r="55" spans="1:20" s="41" customFormat="1" ht="15" customHeight="1" x14ac:dyDescent="0.25">
      <c r="A55" s="126">
        <v>5</v>
      </c>
      <c r="B55" s="14">
        <v>40080</v>
      </c>
      <c r="C55" s="38" t="s">
        <v>113</v>
      </c>
      <c r="D55" s="339">
        <v>17613469.829999998</v>
      </c>
      <c r="E55" s="338">
        <v>2793461.93</v>
      </c>
      <c r="F55" s="123">
        <f>E55/D55</f>
        <v>0.15859804779873976</v>
      </c>
      <c r="G55" s="337">
        <v>15510280.5</v>
      </c>
      <c r="H55" s="312">
        <v>1252</v>
      </c>
      <c r="I55" s="123">
        <f>G55/H55</f>
        <v>12388.402955271566</v>
      </c>
      <c r="J55" s="337">
        <v>62241581.649999999</v>
      </c>
      <c r="K55" s="312">
        <v>1252</v>
      </c>
      <c r="L55" s="131">
        <f>J55/K55</f>
        <v>49713.723362619807</v>
      </c>
      <c r="M55" s="337">
        <v>752891.75</v>
      </c>
      <c r="N55" s="338">
        <v>3161203</v>
      </c>
      <c r="O55" s="312">
        <v>1252</v>
      </c>
      <c r="P55" s="131">
        <f>(N55+M55)/O55</f>
        <v>3126.2737619808308</v>
      </c>
      <c r="Q55" s="337">
        <v>52618081.549999997</v>
      </c>
      <c r="R55" s="318">
        <v>72</v>
      </c>
      <c r="S55" s="135">
        <f>Q55/R55</f>
        <v>730806.6881944444</v>
      </c>
      <c r="T55" s="37" t="s">
        <v>206</v>
      </c>
    </row>
    <row r="56" spans="1:20" s="41" customFormat="1" ht="15" customHeight="1" x14ac:dyDescent="0.25">
      <c r="A56" s="126">
        <v>6</v>
      </c>
      <c r="B56" s="14">
        <v>40100</v>
      </c>
      <c r="C56" s="38" t="s">
        <v>114</v>
      </c>
      <c r="D56" s="339">
        <v>11389762.59</v>
      </c>
      <c r="E56" s="338">
        <v>4830634.04</v>
      </c>
      <c r="F56" s="123">
        <f>E56/D56</f>
        <v>0.42412069626817395</v>
      </c>
      <c r="G56" s="337">
        <v>13945552.92</v>
      </c>
      <c r="H56" s="312">
        <v>999</v>
      </c>
      <c r="I56" s="123">
        <f>G56/H56</f>
        <v>13959.512432432432</v>
      </c>
      <c r="J56" s="337">
        <v>57050007.579999998</v>
      </c>
      <c r="K56" s="312">
        <v>999</v>
      </c>
      <c r="L56" s="131">
        <f>J56/K56</f>
        <v>57107.11469469469</v>
      </c>
      <c r="M56" s="337">
        <v>674305.85</v>
      </c>
      <c r="N56" s="338">
        <v>2488019.2400000002</v>
      </c>
      <c r="O56" s="312">
        <v>999</v>
      </c>
      <c r="P56" s="131">
        <f>(N56+M56)/O56</f>
        <v>3165.4905805805811</v>
      </c>
      <c r="Q56" s="337">
        <v>35077211.390000001</v>
      </c>
      <c r="R56" s="318">
        <v>73</v>
      </c>
      <c r="S56" s="135">
        <f>Q56/R56</f>
        <v>480509.74506849318</v>
      </c>
      <c r="T56" s="37" t="s">
        <v>207</v>
      </c>
    </row>
    <row r="57" spans="1:20" ht="15" customHeight="1" x14ac:dyDescent="0.25">
      <c r="A57" s="126">
        <v>7</v>
      </c>
      <c r="B57" s="14">
        <v>40020</v>
      </c>
      <c r="C57" s="38" t="s">
        <v>178</v>
      </c>
      <c r="D57" s="339">
        <v>56093092.469999999</v>
      </c>
      <c r="E57" s="338">
        <v>41087794.090000004</v>
      </c>
      <c r="F57" s="123">
        <f t="shared" si="3"/>
        <v>0.732492937735155</v>
      </c>
      <c r="G57" s="337">
        <v>28630524.899999999</v>
      </c>
      <c r="H57" s="312">
        <v>340</v>
      </c>
      <c r="I57" s="123">
        <f t="shared" si="4"/>
        <v>84207.426176470588</v>
      </c>
      <c r="J57" s="337">
        <v>90435323.689999998</v>
      </c>
      <c r="K57" s="312">
        <v>340</v>
      </c>
      <c r="L57" s="131">
        <f t="shared" si="5"/>
        <v>265986.24614705879</v>
      </c>
      <c r="M57" s="337">
        <v>10524479.529999999</v>
      </c>
      <c r="N57" s="338">
        <v>1022181</v>
      </c>
      <c r="O57" s="312">
        <v>340</v>
      </c>
      <c r="P57" s="131">
        <f t="shared" si="6"/>
        <v>33960.766264705882</v>
      </c>
      <c r="Q57" s="337">
        <v>71497996.709999993</v>
      </c>
      <c r="R57" s="318">
        <v>76</v>
      </c>
      <c r="S57" s="135">
        <f t="shared" si="7"/>
        <v>940763.11460526311</v>
      </c>
      <c r="T57" s="37" t="s">
        <v>207</v>
      </c>
    </row>
    <row r="58" spans="1:20" ht="15" customHeight="1" x14ac:dyDescent="0.25">
      <c r="A58" s="126">
        <v>8</v>
      </c>
      <c r="B58" s="14">
        <v>40031</v>
      </c>
      <c r="C58" s="38" t="s">
        <v>32</v>
      </c>
      <c r="D58" s="339">
        <v>8759990.1699999999</v>
      </c>
      <c r="E58" s="338">
        <v>3904922.76</v>
      </c>
      <c r="F58" s="123">
        <f>E58/D58</f>
        <v>0.44576793857292646</v>
      </c>
      <c r="G58" s="337">
        <v>9697747.2300000004</v>
      </c>
      <c r="H58" s="312">
        <v>921</v>
      </c>
      <c r="I58" s="123">
        <f t="shared" si="4"/>
        <v>10529.584397394137</v>
      </c>
      <c r="J58" s="337">
        <v>28073776.66</v>
      </c>
      <c r="K58" s="312">
        <v>921</v>
      </c>
      <c r="L58" s="131">
        <f t="shared" si="5"/>
        <v>30481.842193268189</v>
      </c>
      <c r="M58" s="337">
        <v>792310.22</v>
      </c>
      <c r="N58" s="338">
        <v>2166935.85</v>
      </c>
      <c r="O58" s="312">
        <v>921</v>
      </c>
      <c r="P58" s="131">
        <f t="shared" si="6"/>
        <v>3213.0793376764391</v>
      </c>
      <c r="Q58" s="337">
        <v>23960154.43</v>
      </c>
      <c r="R58" s="318">
        <v>48</v>
      </c>
      <c r="S58" s="135">
        <f t="shared" si="7"/>
        <v>499169.88395833335</v>
      </c>
      <c r="T58" s="37" t="s">
        <v>220</v>
      </c>
    </row>
    <row r="59" spans="1:20" ht="15" customHeight="1" x14ac:dyDescent="0.25">
      <c r="A59" s="126">
        <v>9</v>
      </c>
      <c r="B59" s="14">
        <v>40210</v>
      </c>
      <c r="C59" s="38" t="s">
        <v>33</v>
      </c>
      <c r="D59" s="339">
        <v>18210888.079999998</v>
      </c>
      <c r="E59" s="338">
        <v>5339157.91</v>
      </c>
      <c r="F59" s="123">
        <f t="shared" si="3"/>
        <v>0.29318492796975121</v>
      </c>
      <c r="G59" s="337">
        <v>9401982.9399999995</v>
      </c>
      <c r="H59" s="312">
        <v>495</v>
      </c>
      <c r="I59" s="123">
        <f t="shared" si="4"/>
        <v>18993.904929292927</v>
      </c>
      <c r="J59" s="337">
        <v>32152767.280000001</v>
      </c>
      <c r="K59" s="312">
        <v>495</v>
      </c>
      <c r="L59" s="131">
        <f t="shared" si="5"/>
        <v>64955.085414141417</v>
      </c>
      <c r="M59" s="337">
        <v>359232.87</v>
      </c>
      <c r="N59" s="338">
        <v>1093954</v>
      </c>
      <c r="O59" s="312">
        <v>495</v>
      </c>
      <c r="P59" s="131">
        <f t="shared" si="6"/>
        <v>2935.7310505050509</v>
      </c>
      <c r="Q59" s="337">
        <v>26640789</v>
      </c>
      <c r="R59" s="318">
        <v>38</v>
      </c>
      <c r="S59" s="135">
        <f t="shared" si="7"/>
        <v>701073.39473684214</v>
      </c>
      <c r="T59" s="37" t="s">
        <v>207</v>
      </c>
    </row>
    <row r="60" spans="1:20" ht="15" customHeight="1" x14ac:dyDescent="0.25">
      <c r="A60" s="126">
        <v>10</v>
      </c>
      <c r="B60" s="14">
        <v>40300</v>
      </c>
      <c r="C60" s="38" t="s">
        <v>34</v>
      </c>
      <c r="D60" s="339">
        <v>13687520.539999999</v>
      </c>
      <c r="E60" s="338">
        <v>6343344.1900000004</v>
      </c>
      <c r="F60" s="123">
        <f t="shared" si="3"/>
        <v>0.46343997595929826</v>
      </c>
      <c r="G60" s="337">
        <v>4615603.7699999996</v>
      </c>
      <c r="H60" s="312">
        <v>279</v>
      </c>
      <c r="I60" s="123">
        <f t="shared" si="4"/>
        <v>16543.382688172042</v>
      </c>
      <c r="J60" s="337">
        <v>20488587.940000001</v>
      </c>
      <c r="K60" s="312">
        <v>279</v>
      </c>
      <c r="L60" s="131">
        <f t="shared" si="5"/>
        <v>73435.799068100358</v>
      </c>
      <c r="M60" s="337">
        <v>199527.21</v>
      </c>
      <c r="N60" s="338">
        <v>737381</v>
      </c>
      <c r="O60" s="312">
        <v>279</v>
      </c>
      <c r="P60" s="131">
        <f t="shared" si="6"/>
        <v>3358.0939426523296</v>
      </c>
      <c r="Q60" s="337">
        <v>17329717</v>
      </c>
      <c r="R60" s="318">
        <v>23</v>
      </c>
      <c r="S60" s="135">
        <f t="shared" si="7"/>
        <v>753465.95652173914</v>
      </c>
      <c r="T60" s="37" t="s">
        <v>205</v>
      </c>
    </row>
    <row r="61" spans="1:20" ht="15" customHeight="1" x14ac:dyDescent="0.25">
      <c r="A61" s="126">
        <v>11</v>
      </c>
      <c r="B61" s="14">
        <v>40360</v>
      </c>
      <c r="C61" s="38" t="s">
        <v>35</v>
      </c>
      <c r="D61" s="339">
        <v>8603658.8699999992</v>
      </c>
      <c r="E61" s="338">
        <v>1649958.83</v>
      </c>
      <c r="F61" s="123">
        <f t="shared" si="3"/>
        <v>0.19177408762139825</v>
      </c>
      <c r="G61" s="337">
        <v>7435627.7599999998</v>
      </c>
      <c r="H61" s="312">
        <v>581</v>
      </c>
      <c r="I61" s="123">
        <f t="shared" si="4"/>
        <v>12797.982375215146</v>
      </c>
      <c r="J61" s="337">
        <v>36228814.57</v>
      </c>
      <c r="K61" s="312">
        <v>581</v>
      </c>
      <c r="L61" s="131">
        <f t="shared" si="5"/>
        <v>62355.963115318416</v>
      </c>
      <c r="M61" s="337">
        <v>461730.4</v>
      </c>
      <c r="N61" s="338">
        <v>1212809</v>
      </c>
      <c r="O61" s="312">
        <v>581</v>
      </c>
      <c r="P61" s="131">
        <f t="shared" si="6"/>
        <v>2882.1676419965574</v>
      </c>
      <c r="Q61" s="337">
        <v>28883733</v>
      </c>
      <c r="R61" s="318">
        <v>48</v>
      </c>
      <c r="S61" s="135">
        <f t="shared" si="7"/>
        <v>601744.4375</v>
      </c>
      <c r="T61" s="37" t="s">
        <v>205</v>
      </c>
    </row>
    <row r="62" spans="1:20" ht="15" customHeight="1" x14ac:dyDescent="0.25">
      <c r="A62" s="126">
        <v>12</v>
      </c>
      <c r="B62" s="14">
        <v>40390</v>
      </c>
      <c r="C62" s="38" t="s">
        <v>36</v>
      </c>
      <c r="D62" s="339">
        <v>19410331.170000002</v>
      </c>
      <c r="E62" s="338">
        <v>9858114.5199999996</v>
      </c>
      <c r="F62" s="123">
        <f t="shared" si="3"/>
        <v>0.50787976947226909</v>
      </c>
      <c r="G62" s="337">
        <v>19015716.420000002</v>
      </c>
      <c r="H62" s="312">
        <v>692</v>
      </c>
      <c r="I62" s="123">
        <f t="shared" si="4"/>
        <v>27479.358988439308</v>
      </c>
      <c r="J62" s="337">
        <v>40131085.369999997</v>
      </c>
      <c r="K62" s="312">
        <v>692</v>
      </c>
      <c r="L62" s="131">
        <f t="shared" si="5"/>
        <v>57992.897933526008</v>
      </c>
      <c r="M62" s="337">
        <v>328578.81</v>
      </c>
      <c r="N62" s="338">
        <v>1818263</v>
      </c>
      <c r="O62" s="312">
        <v>692</v>
      </c>
      <c r="P62" s="131">
        <f t="shared" si="6"/>
        <v>3102.3725578034682</v>
      </c>
      <c r="Q62" s="337">
        <v>32920584</v>
      </c>
      <c r="R62" s="318">
        <v>51</v>
      </c>
      <c r="S62" s="135">
        <f t="shared" si="7"/>
        <v>645501.6470588235</v>
      </c>
      <c r="T62" s="37" t="s">
        <v>221</v>
      </c>
    </row>
    <row r="63" spans="1:20" ht="15" customHeight="1" x14ac:dyDescent="0.25">
      <c r="A63" s="126">
        <v>13</v>
      </c>
      <c r="B63" s="14">
        <v>40720</v>
      </c>
      <c r="C63" s="38" t="s">
        <v>179</v>
      </c>
      <c r="D63" s="339">
        <v>10576978.800000001</v>
      </c>
      <c r="E63" s="338">
        <v>3687921.55</v>
      </c>
      <c r="F63" s="123">
        <f t="shared" si="3"/>
        <v>0.34867438232929043</v>
      </c>
      <c r="G63" s="337">
        <v>14891952.75</v>
      </c>
      <c r="H63" s="312">
        <v>962</v>
      </c>
      <c r="I63" s="123">
        <f t="shared" si="4"/>
        <v>15480.200363825365</v>
      </c>
      <c r="J63" s="337">
        <v>53256091.689999998</v>
      </c>
      <c r="K63" s="312">
        <v>962</v>
      </c>
      <c r="L63" s="131">
        <f t="shared" si="5"/>
        <v>55359.762671517667</v>
      </c>
      <c r="M63" s="337">
        <v>1542911.6</v>
      </c>
      <c r="N63" s="338">
        <v>2038373</v>
      </c>
      <c r="O63" s="312">
        <v>962</v>
      </c>
      <c r="P63" s="131">
        <f t="shared" si="6"/>
        <v>3722.7490644490645</v>
      </c>
      <c r="Q63" s="337">
        <v>43589074.700000003</v>
      </c>
      <c r="R63" s="318">
        <v>63</v>
      </c>
      <c r="S63" s="135">
        <f t="shared" si="7"/>
        <v>691890.0746031747</v>
      </c>
      <c r="T63" s="37" t="s">
        <v>207</v>
      </c>
    </row>
    <row r="64" spans="1:20" ht="15" customHeight="1" x14ac:dyDescent="0.25">
      <c r="A64" s="126">
        <v>14</v>
      </c>
      <c r="B64" s="14">
        <v>40730</v>
      </c>
      <c r="C64" s="38" t="s">
        <v>37</v>
      </c>
      <c r="D64" s="339">
        <v>16564536.08</v>
      </c>
      <c r="E64" s="338">
        <v>6967484.9400000004</v>
      </c>
      <c r="F64" s="123">
        <f t="shared" si="3"/>
        <v>0.42062662705130227</v>
      </c>
      <c r="G64" s="337">
        <v>8588954.8699999992</v>
      </c>
      <c r="H64" s="312">
        <v>250</v>
      </c>
      <c r="I64" s="123">
        <f t="shared" si="4"/>
        <v>34355.819479999998</v>
      </c>
      <c r="J64" s="337">
        <v>30623496</v>
      </c>
      <c r="K64" s="312">
        <v>250</v>
      </c>
      <c r="L64" s="131">
        <f t="shared" si="5"/>
        <v>122493.984</v>
      </c>
      <c r="M64" s="337">
        <v>343061.22</v>
      </c>
      <c r="N64" s="338">
        <v>667257</v>
      </c>
      <c r="O64" s="312">
        <v>250</v>
      </c>
      <c r="P64" s="131">
        <f t="shared" si="6"/>
        <v>4041.27288</v>
      </c>
      <c r="Q64" s="337">
        <v>22782890.379999999</v>
      </c>
      <c r="R64" s="318">
        <v>32</v>
      </c>
      <c r="S64" s="135">
        <f t="shared" si="7"/>
        <v>711965.32437499997</v>
      </c>
      <c r="T64" s="37" t="s">
        <v>206</v>
      </c>
    </row>
    <row r="65" spans="1:20" ht="15" customHeight="1" x14ac:dyDescent="0.25">
      <c r="A65" s="126">
        <v>15</v>
      </c>
      <c r="B65" s="14">
        <v>40820</v>
      </c>
      <c r="C65" s="38" t="s">
        <v>38</v>
      </c>
      <c r="D65" s="339">
        <v>9463477.1500000004</v>
      </c>
      <c r="E65" s="338">
        <v>3730091.97</v>
      </c>
      <c r="F65" s="123">
        <f t="shared" si="3"/>
        <v>0.39415659919462054</v>
      </c>
      <c r="G65" s="337">
        <v>9971405.1300000008</v>
      </c>
      <c r="H65" s="312">
        <v>789</v>
      </c>
      <c r="I65" s="123">
        <f t="shared" si="4"/>
        <v>12638.029315589354</v>
      </c>
      <c r="J65" s="337">
        <v>39818446.880000003</v>
      </c>
      <c r="K65" s="312">
        <v>789</v>
      </c>
      <c r="L65" s="131">
        <f t="shared" si="5"/>
        <v>50466.979569074785</v>
      </c>
      <c r="M65" s="337">
        <v>330797.81</v>
      </c>
      <c r="N65" s="338">
        <v>2285254</v>
      </c>
      <c r="O65" s="312">
        <v>789</v>
      </c>
      <c r="P65" s="131">
        <f t="shared" si="6"/>
        <v>3315.6550190114067</v>
      </c>
      <c r="Q65" s="337">
        <v>32772977</v>
      </c>
      <c r="R65" s="318">
        <v>47</v>
      </c>
      <c r="S65" s="135">
        <f t="shared" si="7"/>
        <v>697297.38297872338</v>
      </c>
      <c r="T65" s="37" t="s">
        <v>207</v>
      </c>
    </row>
    <row r="66" spans="1:20" ht="15" customHeight="1" x14ac:dyDescent="0.25">
      <c r="A66" s="126">
        <v>16</v>
      </c>
      <c r="B66" s="14">
        <v>40840</v>
      </c>
      <c r="C66" s="38" t="s">
        <v>39</v>
      </c>
      <c r="D66" s="339">
        <v>8168157.4900000002</v>
      </c>
      <c r="E66" s="338">
        <v>2452948.9500000002</v>
      </c>
      <c r="F66" s="123">
        <f t="shared" si="3"/>
        <v>0.30030627506914048</v>
      </c>
      <c r="G66" s="337">
        <v>8282157.3799999999</v>
      </c>
      <c r="H66" s="312">
        <v>741</v>
      </c>
      <c r="I66" s="123">
        <f t="shared" si="4"/>
        <v>11177.000512820512</v>
      </c>
      <c r="J66" s="337">
        <v>43837377.590000004</v>
      </c>
      <c r="K66" s="312">
        <v>741</v>
      </c>
      <c r="L66" s="131">
        <f t="shared" si="5"/>
        <v>59159.753832658571</v>
      </c>
      <c r="M66" s="337">
        <v>465506.12</v>
      </c>
      <c r="N66" s="338">
        <v>1552127</v>
      </c>
      <c r="O66" s="312">
        <v>741</v>
      </c>
      <c r="P66" s="131">
        <f t="shared" si="6"/>
        <v>2722.8517139001351</v>
      </c>
      <c r="Q66" s="337">
        <v>34156369</v>
      </c>
      <c r="R66" s="318">
        <v>55</v>
      </c>
      <c r="S66" s="135">
        <f t="shared" si="7"/>
        <v>621024.89090909087</v>
      </c>
      <c r="T66" s="37" t="s">
        <v>206</v>
      </c>
    </row>
    <row r="67" spans="1:20" ht="15" customHeight="1" x14ac:dyDescent="0.25">
      <c r="A67" s="126">
        <v>17</v>
      </c>
      <c r="B67" s="14">
        <v>40950</v>
      </c>
      <c r="C67" s="38" t="s">
        <v>13</v>
      </c>
      <c r="D67" s="339">
        <v>12725142.25</v>
      </c>
      <c r="E67" s="338">
        <v>5258656.76</v>
      </c>
      <c r="F67" s="123">
        <f t="shared" si="3"/>
        <v>0.41324934972730853</v>
      </c>
      <c r="G67" s="337">
        <v>12962292.84</v>
      </c>
      <c r="H67" s="312">
        <v>859</v>
      </c>
      <c r="I67" s="123">
        <f t="shared" si="4"/>
        <v>15089.980023282887</v>
      </c>
      <c r="J67" s="337">
        <v>51255993</v>
      </c>
      <c r="K67" s="312">
        <v>859</v>
      </c>
      <c r="L67" s="131">
        <f t="shared" si="5"/>
        <v>59669.374854481954</v>
      </c>
      <c r="M67" s="337">
        <v>682335.17</v>
      </c>
      <c r="N67" s="338">
        <v>1857344.07</v>
      </c>
      <c r="O67" s="312">
        <v>859</v>
      </c>
      <c r="P67" s="131">
        <f t="shared" si="6"/>
        <v>2956.5532479627477</v>
      </c>
      <c r="Q67" s="337">
        <v>39608219.810000002</v>
      </c>
      <c r="R67" s="318">
        <v>61</v>
      </c>
      <c r="S67" s="135">
        <f t="shared" si="7"/>
        <v>649315.07885245909</v>
      </c>
      <c r="T67" s="37" t="s">
        <v>205</v>
      </c>
    </row>
    <row r="68" spans="1:20" s="41" customFormat="1" ht="15" customHeight="1" x14ac:dyDescent="0.25">
      <c r="A68" s="127">
        <v>18</v>
      </c>
      <c r="B68" s="14">
        <v>40990</v>
      </c>
      <c r="C68" s="38" t="s">
        <v>40</v>
      </c>
      <c r="D68" s="339">
        <v>30413339.649999999</v>
      </c>
      <c r="E68" s="338">
        <v>14348532.93</v>
      </c>
      <c r="F68" s="123">
        <f>E68/D68</f>
        <v>0.47178419388085846</v>
      </c>
      <c r="G68" s="337">
        <v>15250617.99</v>
      </c>
      <c r="H68" s="312">
        <v>1149</v>
      </c>
      <c r="I68" s="123">
        <f>G68/H68</f>
        <v>13272.94864229765</v>
      </c>
      <c r="J68" s="337">
        <v>57401266.740000002</v>
      </c>
      <c r="K68" s="312">
        <v>1149</v>
      </c>
      <c r="L68" s="131">
        <f>J68/K68</f>
        <v>49957.586370757184</v>
      </c>
      <c r="M68" s="337">
        <v>753806.05</v>
      </c>
      <c r="N68" s="338">
        <v>2425452</v>
      </c>
      <c r="O68" s="312">
        <v>1149</v>
      </c>
      <c r="P68" s="131">
        <f>(N68+M68)/O68</f>
        <v>2766.9782854656223</v>
      </c>
      <c r="Q68" s="337">
        <v>45107890</v>
      </c>
      <c r="R68" s="318">
        <v>64</v>
      </c>
      <c r="S68" s="135">
        <f>Q68/R68</f>
        <v>704810.78125</v>
      </c>
      <c r="T68" s="37" t="s">
        <v>206</v>
      </c>
    </row>
    <row r="69" spans="1:20" ht="15" customHeight="1" thickBot="1" x14ac:dyDescent="0.3">
      <c r="A69" s="127">
        <v>19</v>
      </c>
      <c r="B69" s="14">
        <v>40133</v>
      </c>
      <c r="C69" s="38" t="s">
        <v>41</v>
      </c>
      <c r="D69" s="339">
        <v>48999240.399999999</v>
      </c>
      <c r="E69" s="338">
        <v>24713280.989999998</v>
      </c>
      <c r="F69" s="123">
        <f>E69/D69</f>
        <v>0.50436049188223742</v>
      </c>
      <c r="G69" s="337">
        <v>20901552.199999999</v>
      </c>
      <c r="H69" s="312">
        <v>815</v>
      </c>
      <c r="I69" s="123">
        <f>G69/H69</f>
        <v>25646.076319018404</v>
      </c>
      <c r="J69" s="337">
        <v>82857377.5</v>
      </c>
      <c r="K69" s="312">
        <v>815</v>
      </c>
      <c r="L69" s="131">
        <f>J69/K69</f>
        <v>101665.49386503067</v>
      </c>
      <c r="M69" s="337">
        <v>7498588.4900000002</v>
      </c>
      <c r="N69" s="338">
        <v>2198550</v>
      </c>
      <c r="O69" s="312">
        <v>815</v>
      </c>
      <c r="P69" s="131">
        <f>(N69+M69)/O69</f>
        <v>11898.329435582822</v>
      </c>
      <c r="Q69" s="337">
        <v>60245659</v>
      </c>
      <c r="R69" s="318">
        <v>96</v>
      </c>
      <c r="S69" s="135">
        <f>Q69/R69</f>
        <v>627558.94791666663</v>
      </c>
      <c r="T69" s="37" t="s">
        <v>219</v>
      </c>
    </row>
    <row r="70" spans="1:20" ht="15" customHeight="1" thickBot="1" x14ac:dyDescent="0.3">
      <c r="A70" s="124"/>
      <c r="B70" s="147"/>
      <c r="C70" s="148" t="s">
        <v>42</v>
      </c>
      <c r="D70" s="245">
        <f>SUM(D71:D85)</f>
        <v>317054379.06</v>
      </c>
      <c r="E70" s="159">
        <f>SUM(E71:E85)</f>
        <v>152244869.32000002</v>
      </c>
      <c r="F70" s="242"/>
      <c r="G70" s="158">
        <f>SUM(G71:G85)</f>
        <v>318723548.00999999</v>
      </c>
      <c r="H70" s="327">
        <f>SUM(H71:H85)</f>
        <v>14368</v>
      </c>
      <c r="I70" s="242"/>
      <c r="J70" s="158">
        <f>SUM(J71:J85)</f>
        <v>880338099.23000002</v>
      </c>
      <c r="K70" s="244">
        <f>SUM(K71:K85)</f>
        <v>14368</v>
      </c>
      <c r="L70" s="243"/>
      <c r="M70" s="158">
        <f>SUM(M71:M85)</f>
        <v>18332079.190000001</v>
      </c>
      <c r="N70" s="159">
        <f>SUM(N71:N85)</f>
        <v>33472651.989999998</v>
      </c>
      <c r="O70" s="311">
        <f>SUM(O71:O85)</f>
        <v>14368</v>
      </c>
      <c r="P70" s="243"/>
      <c r="Q70" s="158">
        <f>SUM(Q71:Q85)</f>
        <v>657825556.15999997</v>
      </c>
      <c r="R70" s="311">
        <f>SUM(R71:R85)</f>
        <v>1003</v>
      </c>
      <c r="S70" s="243"/>
      <c r="T70" s="36"/>
    </row>
    <row r="71" spans="1:20" ht="15" customHeight="1" x14ac:dyDescent="0.25">
      <c r="A71" s="173">
        <v>1</v>
      </c>
      <c r="B71" s="14">
        <v>50040</v>
      </c>
      <c r="C71" s="38" t="s">
        <v>119</v>
      </c>
      <c r="D71" s="339">
        <v>31888867.190000001</v>
      </c>
      <c r="E71" s="338">
        <v>10820204.439999999</v>
      </c>
      <c r="F71" s="123">
        <f>E71/D71</f>
        <v>0.33930977778329791</v>
      </c>
      <c r="G71" s="337">
        <v>27740624.43</v>
      </c>
      <c r="H71" s="312">
        <v>1033</v>
      </c>
      <c r="I71" s="123">
        <f>G71/H71</f>
        <v>26854.428296224589</v>
      </c>
      <c r="J71" s="337">
        <v>76843704.939999998</v>
      </c>
      <c r="K71" s="312">
        <v>1033</v>
      </c>
      <c r="L71" s="131">
        <f>J71/K71</f>
        <v>74388.872158760889</v>
      </c>
      <c r="M71" s="337">
        <v>3160840.72</v>
      </c>
      <c r="N71" s="338">
        <v>2553029</v>
      </c>
      <c r="O71" s="312">
        <v>1033</v>
      </c>
      <c r="P71" s="131">
        <f>(N71+M71)/O71</f>
        <v>5531.3356437560506</v>
      </c>
      <c r="Q71" s="337">
        <v>47220797</v>
      </c>
      <c r="R71" s="318">
        <v>82</v>
      </c>
      <c r="S71" s="135">
        <f>Q71/R71</f>
        <v>575863.37804878049</v>
      </c>
      <c r="T71" s="37" t="s">
        <v>206</v>
      </c>
    </row>
    <row r="72" spans="1:20" ht="15" customHeight="1" x14ac:dyDescent="0.25">
      <c r="A72" s="173">
        <v>2</v>
      </c>
      <c r="B72" s="14">
        <v>50003</v>
      </c>
      <c r="C72" s="38" t="s">
        <v>118</v>
      </c>
      <c r="D72" s="339">
        <v>47128284.979999997</v>
      </c>
      <c r="E72" s="338">
        <v>29302455.16</v>
      </c>
      <c r="F72" s="123">
        <f t="shared" ref="F72:F123" si="8">E72/D72</f>
        <v>0.62175942053556987</v>
      </c>
      <c r="G72" s="337">
        <v>25425339.280000001</v>
      </c>
      <c r="H72" s="312">
        <v>1149</v>
      </c>
      <c r="I72" s="123">
        <f t="shared" ref="I72:I123" si="9">G72/H72</f>
        <v>22128.232619669277</v>
      </c>
      <c r="J72" s="337">
        <v>120004414.62</v>
      </c>
      <c r="K72" s="312">
        <v>1149</v>
      </c>
      <c r="L72" s="131">
        <f t="shared" ref="L72:L123" si="10">J72/K72</f>
        <v>104442.48443864231</v>
      </c>
      <c r="M72" s="337">
        <v>4918127.63</v>
      </c>
      <c r="N72" s="338">
        <v>3225715</v>
      </c>
      <c r="O72" s="312">
        <v>1149</v>
      </c>
      <c r="P72" s="131">
        <f t="shared" ref="P72:P123" si="11">(N72+M72)/O72</f>
        <v>7087.7655613577026</v>
      </c>
      <c r="Q72" s="337">
        <v>73762493</v>
      </c>
      <c r="R72" s="318">
        <v>140</v>
      </c>
      <c r="S72" s="135">
        <f t="shared" ref="S72:S123" si="12">Q72/R72</f>
        <v>526874.94999999995</v>
      </c>
      <c r="T72" s="37" t="s">
        <v>205</v>
      </c>
    </row>
    <row r="73" spans="1:20" ht="15" customHeight="1" x14ac:dyDescent="0.25">
      <c r="A73" s="173">
        <v>3</v>
      </c>
      <c r="B73" s="14">
        <v>50060</v>
      </c>
      <c r="C73" s="38" t="s">
        <v>43</v>
      </c>
      <c r="D73" s="339">
        <v>12892006.65</v>
      </c>
      <c r="E73" s="338">
        <v>4475372.72</v>
      </c>
      <c r="F73" s="123">
        <f t="shared" si="8"/>
        <v>0.34714322149376176</v>
      </c>
      <c r="G73" s="337">
        <v>14082491.300000001</v>
      </c>
      <c r="H73" s="312">
        <v>804</v>
      </c>
      <c r="I73" s="123">
        <f t="shared" si="9"/>
        <v>17515.53644278607</v>
      </c>
      <c r="J73" s="337">
        <v>82436483.409999996</v>
      </c>
      <c r="K73" s="312">
        <v>804</v>
      </c>
      <c r="L73" s="131">
        <f t="shared" si="10"/>
        <v>102532.93956467661</v>
      </c>
      <c r="M73" s="337">
        <v>1155401.33</v>
      </c>
      <c r="N73" s="338">
        <v>2997437.26</v>
      </c>
      <c r="O73" s="312">
        <v>804</v>
      </c>
      <c r="P73" s="131">
        <f t="shared" si="11"/>
        <v>5165.2221268656713</v>
      </c>
      <c r="Q73" s="337">
        <v>66923295.880000003</v>
      </c>
      <c r="R73" s="318">
        <v>99</v>
      </c>
      <c r="S73" s="135">
        <f t="shared" si="12"/>
        <v>675992.88767676766</v>
      </c>
      <c r="T73" s="37" t="s">
        <v>206</v>
      </c>
    </row>
    <row r="74" spans="1:20" ht="15" customHeight="1" x14ac:dyDescent="0.25">
      <c r="A74" s="173">
        <v>4</v>
      </c>
      <c r="B74" s="14">
        <v>50170</v>
      </c>
      <c r="C74" s="38" t="s">
        <v>3</v>
      </c>
      <c r="D74" s="339">
        <v>11419298.26</v>
      </c>
      <c r="E74" s="338">
        <v>5913380.9100000001</v>
      </c>
      <c r="F74" s="123">
        <f t="shared" si="8"/>
        <v>0.51784100698320845</v>
      </c>
      <c r="G74" s="337">
        <v>17938006.59</v>
      </c>
      <c r="H74" s="312">
        <v>745</v>
      </c>
      <c r="I74" s="123">
        <f t="shared" si="9"/>
        <v>24077.861194630874</v>
      </c>
      <c r="J74" s="337">
        <v>45243729.049999997</v>
      </c>
      <c r="K74" s="312">
        <v>745</v>
      </c>
      <c r="L74" s="131">
        <f t="shared" si="10"/>
        <v>60729.83765100671</v>
      </c>
      <c r="M74" s="337">
        <v>537439.34</v>
      </c>
      <c r="N74" s="338">
        <v>1715553</v>
      </c>
      <c r="O74" s="312">
        <v>745</v>
      </c>
      <c r="P74" s="131">
        <f t="shared" si="11"/>
        <v>3024.1507919463083</v>
      </c>
      <c r="Q74" s="337">
        <v>36825017</v>
      </c>
      <c r="R74" s="318">
        <v>56</v>
      </c>
      <c r="S74" s="135">
        <f t="shared" si="12"/>
        <v>657589.58928571432</v>
      </c>
      <c r="T74" s="37" t="s">
        <v>205</v>
      </c>
    </row>
    <row r="75" spans="1:20" ht="15" customHeight="1" x14ac:dyDescent="0.25">
      <c r="A75" s="173">
        <v>5</v>
      </c>
      <c r="B75" s="14">
        <v>50230</v>
      </c>
      <c r="C75" s="38" t="s">
        <v>116</v>
      </c>
      <c r="D75" s="339">
        <v>12718727.43</v>
      </c>
      <c r="E75" s="338">
        <v>4232676.32</v>
      </c>
      <c r="F75" s="123">
        <f t="shared" si="8"/>
        <v>0.33279086632647498</v>
      </c>
      <c r="G75" s="337">
        <v>15788228.01</v>
      </c>
      <c r="H75" s="312">
        <v>879</v>
      </c>
      <c r="I75" s="123">
        <f t="shared" si="9"/>
        <v>17961.579078498293</v>
      </c>
      <c r="J75" s="337">
        <v>49735737.090000004</v>
      </c>
      <c r="K75" s="312">
        <v>879</v>
      </c>
      <c r="L75" s="131">
        <f t="shared" si="10"/>
        <v>56582.180989761095</v>
      </c>
      <c r="M75" s="337">
        <v>605141.04</v>
      </c>
      <c r="N75" s="338">
        <v>2136526</v>
      </c>
      <c r="O75" s="312">
        <v>879</v>
      </c>
      <c r="P75" s="131">
        <f t="shared" si="11"/>
        <v>3119.0751308304893</v>
      </c>
      <c r="Q75" s="337">
        <v>31452449</v>
      </c>
      <c r="R75" s="318">
        <v>64</v>
      </c>
      <c r="S75" s="135">
        <f t="shared" si="12"/>
        <v>491444.515625</v>
      </c>
      <c r="T75" s="37" t="s">
        <v>207</v>
      </c>
    </row>
    <row r="76" spans="1:20" ht="15" customHeight="1" x14ac:dyDescent="0.25">
      <c r="A76" s="173">
        <v>6</v>
      </c>
      <c r="B76" s="14">
        <v>50340</v>
      </c>
      <c r="C76" s="38" t="s">
        <v>45</v>
      </c>
      <c r="D76" s="339">
        <v>11609076.33</v>
      </c>
      <c r="E76" s="338">
        <v>4966673.82</v>
      </c>
      <c r="F76" s="123">
        <f t="shared" si="8"/>
        <v>0.42782678645717892</v>
      </c>
      <c r="G76" s="337">
        <v>13656692.51</v>
      </c>
      <c r="H76" s="312">
        <v>737</v>
      </c>
      <c r="I76" s="123">
        <f t="shared" si="9"/>
        <v>18530.111953867028</v>
      </c>
      <c r="J76" s="337">
        <v>45371684.090000004</v>
      </c>
      <c r="K76" s="312">
        <v>737</v>
      </c>
      <c r="L76" s="131">
        <f t="shared" si="10"/>
        <v>61562.664979647227</v>
      </c>
      <c r="M76" s="337">
        <v>784283.87</v>
      </c>
      <c r="N76" s="338">
        <v>1614813</v>
      </c>
      <c r="O76" s="312">
        <v>737</v>
      </c>
      <c r="P76" s="131">
        <f t="shared" si="11"/>
        <v>3255.2196336499323</v>
      </c>
      <c r="Q76" s="337">
        <v>37969046</v>
      </c>
      <c r="R76" s="318">
        <v>55</v>
      </c>
      <c r="S76" s="135">
        <f t="shared" si="12"/>
        <v>690346.29090909089</v>
      </c>
      <c r="T76" s="37" t="s">
        <v>206</v>
      </c>
    </row>
    <row r="77" spans="1:20" ht="15" customHeight="1" x14ac:dyDescent="0.25">
      <c r="A77" s="173">
        <v>7</v>
      </c>
      <c r="B77" s="14">
        <v>50420</v>
      </c>
      <c r="C77" s="38" t="s">
        <v>46</v>
      </c>
      <c r="D77" s="339">
        <v>10044159.92</v>
      </c>
      <c r="E77" s="338">
        <v>3586669.37</v>
      </c>
      <c r="F77" s="123">
        <f t="shared" si="8"/>
        <v>0.35709003028299058</v>
      </c>
      <c r="G77" s="337">
        <v>18362106.399999999</v>
      </c>
      <c r="H77" s="312">
        <v>909</v>
      </c>
      <c r="I77" s="123">
        <f t="shared" si="9"/>
        <v>20200.337073707367</v>
      </c>
      <c r="J77" s="337">
        <v>48742921.57</v>
      </c>
      <c r="K77" s="312">
        <v>909</v>
      </c>
      <c r="L77" s="131">
        <f t="shared" si="10"/>
        <v>53622.575984598458</v>
      </c>
      <c r="M77" s="337">
        <v>855788.16</v>
      </c>
      <c r="N77" s="338">
        <v>1953235</v>
      </c>
      <c r="O77" s="312">
        <v>909</v>
      </c>
      <c r="P77" s="131">
        <f t="shared" si="11"/>
        <v>3090.2344994499454</v>
      </c>
      <c r="Q77" s="337">
        <v>39418249</v>
      </c>
      <c r="R77" s="318">
        <v>54</v>
      </c>
      <c r="S77" s="135">
        <f t="shared" si="12"/>
        <v>729967.57407407404</v>
      </c>
      <c r="T77" s="37" t="s">
        <v>206</v>
      </c>
    </row>
    <row r="78" spans="1:20" ht="15" customHeight="1" x14ac:dyDescent="0.25">
      <c r="A78" s="173">
        <v>8</v>
      </c>
      <c r="B78" s="14">
        <v>50450</v>
      </c>
      <c r="C78" s="38" t="s">
        <v>47</v>
      </c>
      <c r="D78" s="339">
        <v>9369062.9700000007</v>
      </c>
      <c r="E78" s="338">
        <v>5300117.1500000004</v>
      </c>
      <c r="F78" s="123">
        <f t="shared" si="8"/>
        <v>0.56570408022351037</v>
      </c>
      <c r="G78" s="337">
        <v>45461138.020000003</v>
      </c>
      <c r="H78" s="312">
        <v>1427</v>
      </c>
      <c r="I78" s="123">
        <f t="shared" si="9"/>
        <v>31857.840238262092</v>
      </c>
      <c r="J78" s="337">
        <v>81006452.299999997</v>
      </c>
      <c r="K78" s="312">
        <v>1427</v>
      </c>
      <c r="L78" s="131">
        <f t="shared" si="10"/>
        <v>56766.960266292917</v>
      </c>
      <c r="M78" s="337">
        <v>1237189.81</v>
      </c>
      <c r="N78" s="338">
        <v>3461502</v>
      </c>
      <c r="O78" s="312">
        <v>1427</v>
      </c>
      <c r="P78" s="131">
        <f t="shared" si="11"/>
        <v>3292.7062438682556</v>
      </c>
      <c r="Q78" s="337">
        <v>60880513</v>
      </c>
      <c r="R78" s="318">
        <v>75</v>
      </c>
      <c r="S78" s="135">
        <f t="shared" si="12"/>
        <v>811740.17333333334</v>
      </c>
      <c r="T78" s="37" t="s">
        <v>206</v>
      </c>
    </row>
    <row r="79" spans="1:20" ht="15" customHeight="1" x14ac:dyDescent="0.25">
      <c r="A79" s="173">
        <v>9</v>
      </c>
      <c r="B79" s="14">
        <v>50620</v>
      </c>
      <c r="C79" s="38" t="s">
        <v>27</v>
      </c>
      <c r="D79" s="339">
        <v>12398230.390000001</v>
      </c>
      <c r="E79" s="338">
        <v>3629665.66</v>
      </c>
      <c r="F79" s="123">
        <f t="shared" si="8"/>
        <v>0.29275675203838503</v>
      </c>
      <c r="G79" s="337">
        <v>14058051.91</v>
      </c>
      <c r="H79" s="312">
        <v>701</v>
      </c>
      <c r="I79" s="123">
        <f t="shared" si="9"/>
        <v>20054.282325249642</v>
      </c>
      <c r="J79" s="337">
        <v>42775348.969999999</v>
      </c>
      <c r="K79" s="312">
        <v>701</v>
      </c>
      <c r="L79" s="131">
        <f t="shared" si="10"/>
        <v>61020.469286733234</v>
      </c>
      <c r="M79" s="337">
        <v>600308.15</v>
      </c>
      <c r="N79" s="338">
        <v>1413717</v>
      </c>
      <c r="O79" s="312">
        <v>701</v>
      </c>
      <c r="P79" s="131">
        <f t="shared" si="11"/>
        <v>2873.0743937232523</v>
      </c>
      <c r="Q79" s="337">
        <v>34198376</v>
      </c>
      <c r="R79" s="318">
        <v>46</v>
      </c>
      <c r="S79" s="135">
        <f t="shared" si="12"/>
        <v>743442.95652173914</v>
      </c>
      <c r="T79" s="37" t="s">
        <v>206</v>
      </c>
    </row>
    <row r="80" spans="1:20" ht="15" customHeight="1" x14ac:dyDescent="0.25">
      <c r="A80" s="173">
        <v>10</v>
      </c>
      <c r="B80" s="14">
        <v>50760</v>
      </c>
      <c r="C80" s="38" t="s">
        <v>222</v>
      </c>
      <c r="D80" s="339">
        <v>35948338.060000002</v>
      </c>
      <c r="E80" s="338">
        <v>18501215.140000001</v>
      </c>
      <c r="F80" s="123">
        <f t="shared" si="8"/>
        <v>0.51466120934771242</v>
      </c>
      <c r="G80" s="337">
        <v>17109550.850000001</v>
      </c>
      <c r="H80" s="312">
        <v>1206</v>
      </c>
      <c r="I80" s="123">
        <f t="shared" si="9"/>
        <v>14187.023922056385</v>
      </c>
      <c r="J80" s="337">
        <v>52451059.630000003</v>
      </c>
      <c r="K80" s="312">
        <v>1206</v>
      </c>
      <c r="L80" s="131">
        <f t="shared" si="10"/>
        <v>43491.757570480928</v>
      </c>
      <c r="M80" s="337">
        <v>875687.65</v>
      </c>
      <c r="N80" s="338">
        <v>2606725.73</v>
      </c>
      <c r="O80" s="312">
        <v>1206</v>
      </c>
      <c r="P80" s="131">
        <f t="shared" si="11"/>
        <v>2887.5732835820895</v>
      </c>
      <c r="Q80" s="337">
        <v>51363356.68</v>
      </c>
      <c r="R80" s="318">
        <v>89</v>
      </c>
      <c r="S80" s="135">
        <f t="shared" si="12"/>
        <v>577116.3671910112</v>
      </c>
      <c r="T80" s="37" t="s">
        <v>205</v>
      </c>
    </row>
    <row r="81" spans="1:20" ht="15" customHeight="1" x14ac:dyDescent="0.25">
      <c r="A81" s="173">
        <v>11</v>
      </c>
      <c r="B81" s="14">
        <v>50780</v>
      </c>
      <c r="C81" s="38" t="s">
        <v>49</v>
      </c>
      <c r="D81" s="339">
        <v>41283016.869999997</v>
      </c>
      <c r="E81" s="338">
        <v>23997391.309999999</v>
      </c>
      <c r="F81" s="123">
        <f t="shared" si="8"/>
        <v>0.58128967138151888</v>
      </c>
      <c r="G81" s="337">
        <v>56256487.729999997</v>
      </c>
      <c r="H81" s="312">
        <v>1252</v>
      </c>
      <c r="I81" s="123">
        <f t="shared" si="9"/>
        <v>44933.296908945682</v>
      </c>
      <c r="J81" s="337">
        <v>78250637.540000007</v>
      </c>
      <c r="K81" s="312">
        <v>1252</v>
      </c>
      <c r="L81" s="131">
        <f t="shared" si="10"/>
        <v>62500.509217252402</v>
      </c>
      <c r="M81" s="337">
        <v>1791653.98</v>
      </c>
      <c r="N81" s="338">
        <v>2878575</v>
      </c>
      <c r="O81" s="312">
        <v>1252</v>
      </c>
      <c r="P81" s="131">
        <f t="shared" si="11"/>
        <v>3730.2148402555913</v>
      </c>
      <c r="Q81" s="337">
        <v>59916491</v>
      </c>
      <c r="R81" s="318">
        <v>77</v>
      </c>
      <c r="S81" s="135">
        <f t="shared" si="12"/>
        <v>778136.24675324676</v>
      </c>
      <c r="T81" s="37" t="s">
        <v>205</v>
      </c>
    </row>
    <row r="82" spans="1:20" s="41" customFormat="1" ht="15" customHeight="1" x14ac:dyDescent="0.25">
      <c r="A82" s="173">
        <v>12</v>
      </c>
      <c r="B82" s="20">
        <v>50001</v>
      </c>
      <c r="C82" s="39" t="s">
        <v>223</v>
      </c>
      <c r="D82" s="342">
        <v>12533744.640000001</v>
      </c>
      <c r="E82" s="341">
        <v>4406553.09</v>
      </c>
      <c r="F82" s="120">
        <f>E82/D82</f>
        <v>0.35157514506375004</v>
      </c>
      <c r="G82" s="340">
        <v>13060925.130000001</v>
      </c>
      <c r="H82" s="314">
        <v>843</v>
      </c>
      <c r="I82" s="120">
        <f>G82/H82</f>
        <v>15493.386868327403</v>
      </c>
      <c r="J82" s="340">
        <v>47504815.439999998</v>
      </c>
      <c r="K82" s="314">
        <v>843</v>
      </c>
      <c r="L82" s="130">
        <f>J82/K82</f>
        <v>56352.09423487544</v>
      </c>
      <c r="M82" s="340">
        <v>433055.12</v>
      </c>
      <c r="N82" s="341">
        <v>1928010</v>
      </c>
      <c r="O82" s="314">
        <v>843</v>
      </c>
      <c r="P82" s="130">
        <f>(N82+M82)/O82</f>
        <v>2800.7889916963227</v>
      </c>
      <c r="Q82" s="340">
        <v>37607710</v>
      </c>
      <c r="R82" s="320">
        <v>46</v>
      </c>
      <c r="S82" s="134">
        <f>Q82/R82</f>
        <v>817558.91304347827</v>
      </c>
      <c r="T82" s="37" t="s">
        <v>205</v>
      </c>
    </row>
    <row r="83" spans="1:20" ht="15" customHeight="1" x14ac:dyDescent="0.25">
      <c r="A83" s="126">
        <v>13</v>
      </c>
      <c r="B83" s="14">
        <v>50930</v>
      </c>
      <c r="C83" s="38" t="s">
        <v>224</v>
      </c>
      <c r="D83" s="339">
        <v>13152711.689999999</v>
      </c>
      <c r="E83" s="338">
        <v>4678022.9800000004</v>
      </c>
      <c r="F83" s="123">
        <f t="shared" si="8"/>
        <v>0.35566984894504294</v>
      </c>
      <c r="G83" s="337">
        <v>9282816.8900000006</v>
      </c>
      <c r="H83" s="312">
        <v>716</v>
      </c>
      <c r="I83" s="123">
        <f t="shared" si="9"/>
        <v>12964.828058659219</v>
      </c>
      <c r="J83" s="337">
        <v>41020892.549999997</v>
      </c>
      <c r="K83" s="312">
        <v>716</v>
      </c>
      <c r="L83" s="131">
        <f t="shared" si="10"/>
        <v>57291.749371508376</v>
      </c>
      <c r="M83" s="337">
        <v>528540.41</v>
      </c>
      <c r="N83" s="338">
        <v>2006177</v>
      </c>
      <c r="O83" s="312">
        <v>716</v>
      </c>
      <c r="P83" s="131">
        <f t="shared" si="11"/>
        <v>3540.1081145251401</v>
      </c>
      <c r="Q83" s="337">
        <v>26495513.600000001</v>
      </c>
      <c r="R83" s="318">
        <v>43</v>
      </c>
      <c r="S83" s="135">
        <f t="shared" si="12"/>
        <v>616174.73488372099</v>
      </c>
      <c r="T83" s="37" t="s">
        <v>206</v>
      </c>
    </row>
    <row r="84" spans="1:20" ht="15" customHeight="1" x14ac:dyDescent="0.25">
      <c r="A84" s="126">
        <v>14</v>
      </c>
      <c r="B84" s="14">
        <v>50970</v>
      </c>
      <c r="C84" s="372" t="s">
        <v>50</v>
      </c>
      <c r="D84" s="339">
        <v>22829845.100000001</v>
      </c>
      <c r="E84" s="338">
        <v>9804346.3100000005</v>
      </c>
      <c r="F84" s="123">
        <f t="shared" si="8"/>
        <v>0.42945303689336023</v>
      </c>
      <c r="G84" s="337">
        <v>13675316.77</v>
      </c>
      <c r="H84" s="312">
        <v>694</v>
      </c>
      <c r="I84" s="123">
        <f t="shared" si="9"/>
        <v>19705.067391930836</v>
      </c>
      <c r="J84" s="337"/>
      <c r="K84" s="312">
        <v>694</v>
      </c>
      <c r="L84" s="131">
        <f t="shared" si="10"/>
        <v>0</v>
      </c>
      <c r="M84" s="337"/>
      <c r="N84" s="338"/>
      <c r="O84" s="312">
        <v>694</v>
      </c>
      <c r="P84" s="131">
        <f t="shared" si="11"/>
        <v>0</v>
      </c>
      <c r="Q84" s="337"/>
      <c r="R84" s="318">
        <v>1</v>
      </c>
      <c r="S84" s="135">
        <f t="shared" si="12"/>
        <v>0</v>
      </c>
      <c r="T84" s="37" t="s">
        <v>230</v>
      </c>
    </row>
    <row r="85" spans="1:20" ht="15" customHeight="1" thickBot="1" x14ac:dyDescent="0.3">
      <c r="A85" s="127">
        <v>15</v>
      </c>
      <c r="B85" s="15">
        <v>51370</v>
      </c>
      <c r="C85" s="22" t="s">
        <v>117</v>
      </c>
      <c r="D85" s="371">
        <v>31839008.579999998</v>
      </c>
      <c r="E85" s="360">
        <v>18630124.940000001</v>
      </c>
      <c r="F85" s="115">
        <f t="shared" si="8"/>
        <v>0.5851352090059333</v>
      </c>
      <c r="G85" s="359">
        <v>16825772.190000001</v>
      </c>
      <c r="H85" s="315">
        <v>1273</v>
      </c>
      <c r="I85" s="115">
        <f t="shared" si="9"/>
        <v>13217.417274155539</v>
      </c>
      <c r="J85" s="359">
        <v>68950218.030000001</v>
      </c>
      <c r="K85" s="315">
        <v>1273</v>
      </c>
      <c r="L85" s="129">
        <f t="shared" si="10"/>
        <v>54163.564831107622</v>
      </c>
      <c r="M85" s="359">
        <v>848621.98</v>
      </c>
      <c r="N85" s="360">
        <v>2981637</v>
      </c>
      <c r="O85" s="315">
        <v>1273</v>
      </c>
      <c r="P85" s="129">
        <f t="shared" si="11"/>
        <v>3008.8444461901022</v>
      </c>
      <c r="Q85" s="359">
        <v>53792249</v>
      </c>
      <c r="R85" s="321">
        <v>76</v>
      </c>
      <c r="S85" s="133">
        <f t="shared" si="12"/>
        <v>707792.75</v>
      </c>
      <c r="T85" s="37" t="s">
        <v>206</v>
      </c>
    </row>
    <row r="86" spans="1:20" ht="15" customHeight="1" thickBot="1" x14ac:dyDescent="0.3">
      <c r="A86" s="116"/>
      <c r="B86" s="147"/>
      <c r="C86" s="149" t="s">
        <v>51</v>
      </c>
      <c r="D86" s="158">
        <f>SUM(D87:D116)</f>
        <v>4750889218.2000008</v>
      </c>
      <c r="E86" s="159">
        <f>SUM(E87:E116)</f>
        <v>4227892963.9399996</v>
      </c>
      <c r="F86" s="242"/>
      <c r="G86" s="158">
        <f>SUM(G87:G116)</f>
        <v>860677306.82000005</v>
      </c>
      <c r="H86" s="327">
        <f>SUM(H87:H116)</f>
        <v>38595</v>
      </c>
      <c r="I86" s="243"/>
      <c r="J86" s="158">
        <f>SUM(J87:J116)</f>
        <v>2097537515.3999996</v>
      </c>
      <c r="K86" s="246">
        <f>SUM(K87:K116)</f>
        <v>38595</v>
      </c>
      <c r="L86" s="243"/>
      <c r="M86" s="158">
        <f>SUM(M87:M116)</f>
        <v>22888396.84</v>
      </c>
      <c r="N86" s="159">
        <f>SUM(N87:N116)</f>
        <v>89830005.180000007</v>
      </c>
      <c r="O86" s="311">
        <f>SUM(O87:O116)</f>
        <v>38595</v>
      </c>
      <c r="P86" s="243"/>
      <c r="Q86" s="158">
        <f>SUM(Q87:Q116)</f>
        <v>1299988901.27</v>
      </c>
      <c r="R86" s="311">
        <f>SUM(R87:R116)</f>
        <v>2418</v>
      </c>
      <c r="S86" s="243"/>
      <c r="T86" s="36"/>
    </row>
    <row r="87" spans="1:20" ht="15" customHeight="1" x14ac:dyDescent="0.25">
      <c r="A87" s="128">
        <v>1</v>
      </c>
      <c r="B87" s="20">
        <v>60010</v>
      </c>
      <c r="C87" s="17" t="s">
        <v>174</v>
      </c>
      <c r="D87" s="337">
        <v>24517152.390000001</v>
      </c>
      <c r="E87" s="338">
        <v>14987902.300000001</v>
      </c>
      <c r="F87" s="123">
        <f t="shared" si="8"/>
        <v>0.61132312846059689</v>
      </c>
      <c r="G87" s="337">
        <v>34953068.140000001</v>
      </c>
      <c r="H87" s="328">
        <v>892</v>
      </c>
      <c r="I87" s="123">
        <f t="shared" si="9"/>
        <v>39185.053968609864</v>
      </c>
      <c r="J87" s="337">
        <v>55053983.960000001</v>
      </c>
      <c r="K87" s="312">
        <v>892</v>
      </c>
      <c r="L87" s="131">
        <f t="shared" si="10"/>
        <v>61719.712959641256</v>
      </c>
      <c r="M87" s="337">
        <v>417430</v>
      </c>
      <c r="N87" s="338">
        <v>2190413</v>
      </c>
      <c r="O87" s="312">
        <v>892</v>
      </c>
      <c r="P87" s="131">
        <f t="shared" si="11"/>
        <v>2923.5908071748877</v>
      </c>
      <c r="Q87" s="337">
        <v>29916833</v>
      </c>
      <c r="R87" s="318">
        <v>68</v>
      </c>
      <c r="S87" s="135">
        <f t="shared" si="12"/>
        <v>439953.42647058825</v>
      </c>
      <c r="T87" s="37" t="s">
        <v>205</v>
      </c>
    </row>
    <row r="88" spans="1:20" ht="15" customHeight="1" x14ac:dyDescent="0.25">
      <c r="A88" s="126">
        <v>2</v>
      </c>
      <c r="B88" s="14">
        <v>60020</v>
      </c>
      <c r="C88" s="17" t="s">
        <v>52</v>
      </c>
      <c r="D88" s="337">
        <v>8570099.6999999993</v>
      </c>
      <c r="E88" s="338">
        <v>2905838.96</v>
      </c>
      <c r="F88" s="123">
        <f t="shared" si="8"/>
        <v>0.33906711260313577</v>
      </c>
      <c r="G88" s="337">
        <v>9934582.0299999993</v>
      </c>
      <c r="H88" s="328">
        <v>560</v>
      </c>
      <c r="I88" s="123">
        <f t="shared" si="9"/>
        <v>17740.325053571429</v>
      </c>
      <c r="J88" s="337">
        <v>34379573.710000001</v>
      </c>
      <c r="K88" s="312">
        <v>560</v>
      </c>
      <c r="L88" s="131">
        <f t="shared" si="10"/>
        <v>61392.095910714284</v>
      </c>
      <c r="M88" s="337">
        <v>436895</v>
      </c>
      <c r="N88" s="338">
        <v>1254332</v>
      </c>
      <c r="O88" s="312">
        <v>560</v>
      </c>
      <c r="P88" s="131">
        <f t="shared" si="11"/>
        <v>3020.0482142857145</v>
      </c>
      <c r="Q88" s="337">
        <v>20636780</v>
      </c>
      <c r="R88" s="318">
        <v>30</v>
      </c>
      <c r="S88" s="135">
        <f t="shared" si="12"/>
        <v>687892.66666666663</v>
      </c>
      <c r="T88" s="37" t="s">
        <v>200</v>
      </c>
    </row>
    <row r="89" spans="1:20" ht="15" customHeight="1" x14ac:dyDescent="0.25">
      <c r="A89" s="126">
        <v>3</v>
      </c>
      <c r="B89" s="14">
        <v>60050</v>
      </c>
      <c r="C89" s="17" t="s">
        <v>54</v>
      </c>
      <c r="D89" s="337">
        <v>10847689.32</v>
      </c>
      <c r="E89" s="338">
        <v>3550447.84</v>
      </c>
      <c r="F89" s="123">
        <f t="shared" si="8"/>
        <v>0.32729991938965297</v>
      </c>
      <c r="G89" s="337">
        <v>16645359.68</v>
      </c>
      <c r="H89" s="328">
        <v>1096</v>
      </c>
      <c r="I89" s="123">
        <f t="shared" si="9"/>
        <v>15187.37197080292</v>
      </c>
      <c r="J89" s="337">
        <v>60074187.520000003</v>
      </c>
      <c r="K89" s="312">
        <v>1096</v>
      </c>
      <c r="L89" s="131">
        <f t="shared" si="10"/>
        <v>54812.21489051095</v>
      </c>
      <c r="M89" s="337">
        <v>765506</v>
      </c>
      <c r="N89" s="338">
        <v>2535165</v>
      </c>
      <c r="O89" s="312">
        <v>1096</v>
      </c>
      <c r="P89" s="131">
        <f t="shared" si="11"/>
        <v>3011.5611313868612</v>
      </c>
      <c r="Q89" s="337">
        <v>50614069</v>
      </c>
      <c r="R89" s="318">
        <v>70</v>
      </c>
      <c r="S89" s="135">
        <f t="shared" si="12"/>
        <v>723058.12857142859</v>
      </c>
      <c r="T89" s="37" t="s">
        <v>200</v>
      </c>
    </row>
    <row r="90" spans="1:20" ht="15" customHeight="1" x14ac:dyDescent="0.25">
      <c r="A90" s="126">
        <v>4</v>
      </c>
      <c r="B90" s="14">
        <v>60070</v>
      </c>
      <c r="C90" s="17" t="s">
        <v>44</v>
      </c>
      <c r="D90" s="337">
        <v>22732949.640000001</v>
      </c>
      <c r="E90" s="338">
        <v>13558552.279999999</v>
      </c>
      <c r="F90" s="123">
        <f t="shared" si="8"/>
        <v>0.59642732222231765</v>
      </c>
      <c r="G90" s="337">
        <v>16761540.720000001</v>
      </c>
      <c r="H90" s="328">
        <v>1199</v>
      </c>
      <c r="I90" s="123">
        <f t="shared" si="9"/>
        <v>13979.600266889074</v>
      </c>
      <c r="J90" s="337">
        <v>68432358.310000002</v>
      </c>
      <c r="K90" s="312">
        <v>1199</v>
      </c>
      <c r="L90" s="131">
        <f t="shared" si="10"/>
        <v>57074.527364470392</v>
      </c>
      <c r="M90" s="337"/>
      <c r="N90" s="338"/>
      <c r="O90" s="312">
        <v>1199</v>
      </c>
      <c r="P90" s="131">
        <f t="shared" si="11"/>
        <v>0</v>
      </c>
      <c r="Q90" s="337">
        <v>41211571</v>
      </c>
      <c r="R90" s="318">
        <v>80</v>
      </c>
      <c r="S90" s="135">
        <f t="shared" si="12"/>
        <v>515144.63750000001</v>
      </c>
      <c r="T90" s="37" t="s">
        <v>200</v>
      </c>
    </row>
    <row r="91" spans="1:20" ht="15" customHeight="1" x14ac:dyDescent="0.25">
      <c r="A91" s="126">
        <v>5</v>
      </c>
      <c r="B91" s="14">
        <v>60180</v>
      </c>
      <c r="C91" s="17" t="s">
        <v>4</v>
      </c>
      <c r="D91" s="337">
        <v>109356440</v>
      </c>
      <c r="E91" s="338">
        <v>85272632.719999999</v>
      </c>
      <c r="F91" s="123">
        <f t="shared" si="8"/>
        <v>0.77976781906945758</v>
      </c>
      <c r="G91" s="337">
        <v>48417038.789999999</v>
      </c>
      <c r="H91" s="328">
        <v>1410</v>
      </c>
      <c r="I91" s="123">
        <f t="shared" si="9"/>
        <v>34338.325382978721</v>
      </c>
      <c r="J91" s="337">
        <v>70380367.569999993</v>
      </c>
      <c r="K91" s="312">
        <v>1410</v>
      </c>
      <c r="L91" s="131">
        <f t="shared" si="10"/>
        <v>49915.154304964533</v>
      </c>
      <c r="M91" s="337">
        <v>752073</v>
      </c>
      <c r="N91" s="338">
        <v>2115889.4900000002</v>
      </c>
      <c r="O91" s="312">
        <v>1410</v>
      </c>
      <c r="P91" s="131">
        <f t="shared" si="11"/>
        <v>2034.0159503546101</v>
      </c>
      <c r="Q91" s="337">
        <v>42946629</v>
      </c>
      <c r="R91" s="318">
        <v>75</v>
      </c>
      <c r="S91" s="135">
        <f t="shared" si="12"/>
        <v>572621.72</v>
      </c>
      <c r="T91" s="37" t="s">
        <v>200</v>
      </c>
    </row>
    <row r="92" spans="1:20" ht="15" customHeight="1" x14ac:dyDescent="0.25">
      <c r="A92" s="126">
        <v>6</v>
      </c>
      <c r="B92" s="14">
        <v>60240</v>
      </c>
      <c r="C92" s="17" t="s">
        <v>196</v>
      </c>
      <c r="D92" s="337">
        <v>112897229.12</v>
      </c>
      <c r="E92" s="338">
        <v>89863737.450000003</v>
      </c>
      <c r="F92" s="123">
        <f t="shared" si="8"/>
        <v>0.79597823746836704</v>
      </c>
      <c r="G92" s="337">
        <v>26990755.699999999</v>
      </c>
      <c r="H92" s="328">
        <v>1873</v>
      </c>
      <c r="I92" s="123">
        <f t="shared" si="9"/>
        <v>14410.44084356647</v>
      </c>
      <c r="J92" s="337">
        <v>81720649.590000004</v>
      </c>
      <c r="K92" s="312">
        <v>1873</v>
      </c>
      <c r="L92" s="131">
        <f t="shared" si="10"/>
        <v>43630.886059797122</v>
      </c>
      <c r="M92" s="337">
        <v>1235114</v>
      </c>
      <c r="N92" s="338">
        <v>4173352</v>
      </c>
      <c r="O92" s="312">
        <v>1873</v>
      </c>
      <c r="P92" s="131">
        <f t="shared" si="11"/>
        <v>2887.5953016550989</v>
      </c>
      <c r="Q92" s="337">
        <v>57445110</v>
      </c>
      <c r="R92" s="318">
        <v>105</v>
      </c>
      <c r="S92" s="135">
        <f t="shared" si="12"/>
        <v>547096.28571428568</v>
      </c>
      <c r="T92" s="37" t="s">
        <v>200</v>
      </c>
    </row>
    <row r="93" spans="1:20" ht="15" customHeight="1" x14ac:dyDescent="0.25">
      <c r="A93" s="126">
        <v>7</v>
      </c>
      <c r="B93" s="14">
        <v>60560</v>
      </c>
      <c r="C93" s="17" t="s">
        <v>26</v>
      </c>
      <c r="D93" s="337">
        <v>18319126.77</v>
      </c>
      <c r="E93" s="338">
        <v>7333913.2300000004</v>
      </c>
      <c r="F93" s="123">
        <f t="shared" si="8"/>
        <v>0.40034185701527303</v>
      </c>
      <c r="G93" s="337">
        <v>12472141.24</v>
      </c>
      <c r="H93" s="328">
        <v>504</v>
      </c>
      <c r="I93" s="123">
        <f t="shared" si="9"/>
        <v>24746.311984126984</v>
      </c>
      <c r="J93" s="337">
        <v>32932113.120000001</v>
      </c>
      <c r="K93" s="312">
        <v>504</v>
      </c>
      <c r="L93" s="131">
        <f t="shared" si="10"/>
        <v>65341.494285714289</v>
      </c>
      <c r="M93" s="337">
        <v>363158</v>
      </c>
      <c r="N93" s="338">
        <v>1234439</v>
      </c>
      <c r="O93" s="312">
        <v>504</v>
      </c>
      <c r="P93" s="131">
        <f t="shared" si="11"/>
        <v>3169.8353174603176</v>
      </c>
      <c r="Q93" s="337">
        <v>20240267</v>
      </c>
      <c r="R93" s="318">
        <v>42</v>
      </c>
      <c r="S93" s="135">
        <f t="shared" si="12"/>
        <v>481911.11904761905</v>
      </c>
      <c r="T93" s="37" t="s">
        <v>209</v>
      </c>
    </row>
    <row r="94" spans="1:20" ht="15" customHeight="1" x14ac:dyDescent="0.25">
      <c r="A94" s="126">
        <v>8</v>
      </c>
      <c r="B94" s="14">
        <v>60660</v>
      </c>
      <c r="C94" s="17" t="s">
        <v>56</v>
      </c>
      <c r="D94" s="337">
        <v>12445219.039999999</v>
      </c>
      <c r="E94" s="338">
        <v>3776618.55</v>
      </c>
      <c r="F94" s="123">
        <f t="shared" si="8"/>
        <v>0.30345938772645337</v>
      </c>
      <c r="G94" s="337">
        <v>24904038.02</v>
      </c>
      <c r="H94" s="328">
        <v>418</v>
      </c>
      <c r="I94" s="123">
        <f t="shared" si="9"/>
        <v>59579.038325358852</v>
      </c>
      <c r="J94" s="337">
        <v>25048080.32</v>
      </c>
      <c r="K94" s="312">
        <v>418</v>
      </c>
      <c r="L94" s="131">
        <f t="shared" si="10"/>
        <v>59923.637129186602</v>
      </c>
      <c r="M94" s="337">
        <v>345914</v>
      </c>
      <c r="N94" s="338">
        <v>995907</v>
      </c>
      <c r="O94" s="312">
        <v>418</v>
      </c>
      <c r="P94" s="131">
        <f t="shared" si="11"/>
        <v>3210.098086124402</v>
      </c>
      <c r="Q94" s="337">
        <v>14963254</v>
      </c>
      <c r="R94" s="318">
        <v>28</v>
      </c>
      <c r="S94" s="135">
        <f t="shared" si="12"/>
        <v>534401.92857142852</v>
      </c>
      <c r="T94" s="37" t="s">
        <v>200</v>
      </c>
    </row>
    <row r="95" spans="1:20" s="41" customFormat="1" ht="15" customHeight="1" x14ac:dyDescent="0.25">
      <c r="A95" s="126">
        <v>9</v>
      </c>
      <c r="B95" s="121">
        <v>60001</v>
      </c>
      <c r="C95" s="21" t="s">
        <v>57</v>
      </c>
      <c r="D95" s="340">
        <v>27419141.550000001</v>
      </c>
      <c r="E95" s="341">
        <v>16803846.609999999</v>
      </c>
      <c r="F95" s="120">
        <f>E95/D95</f>
        <v>0.61285093770559707</v>
      </c>
      <c r="G95" s="340">
        <v>10713268.08</v>
      </c>
      <c r="H95" s="329">
        <v>930</v>
      </c>
      <c r="I95" s="120">
        <f>G95/H95</f>
        <v>11519.643096774194</v>
      </c>
      <c r="J95" s="340">
        <v>54166790.780000001</v>
      </c>
      <c r="K95" s="314">
        <v>930</v>
      </c>
      <c r="L95" s="130">
        <f>J95/K95</f>
        <v>58243.861053763445</v>
      </c>
      <c r="M95" s="340">
        <v>509815</v>
      </c>
      <c r="N95" s="341">
        <v>2323955</v>
      </c>
      <c r="O95" s="314">
        <v>930</v>
      </c>
      <c r="P95" s="130">
        <f>(N95+M95)/O95</f>
        <v>3047.0645161290322</v>
      </c>
      <c r="Q95" s="340">
        <v>29767943</v>
      </c>
      <c r="R95" s="320">
        <v>53</v>
      </c>
      <c r="S95" s="134">
        <f>Q95/R95</f>
        <v>561659.30188679241</v>
      </c>
      <c r="T95" s="37" t="s">
        <v>200</v>
      </c>
    </row>
    <row r="96" spans="1:20" ht="15" customHeight="1" x14ac:dyDescent="0.25">
      <c r="A96" s="126">
        <v>10</v>
      </c>
      <c r="B96" s="14">
        <v>60701</v>
      </c>
      <c r="C96" s="17" t="s">
        <v>58</v>
      </c>
      <c r="D96" s="337">
        <v>9363585.3900000006</v>
      </c>
      <c r="E96" s="338">
        <v>2636172.16</v>
      </c>
      <c r="F96" s="123">
        <f t="shared" si="8"/>
        <v>0.28153448173979861</v>
      </c>
      <c r="G96" s="337">
        <v>8103949.0800000001</v>
      </c>
      <c r="H96" s="328">
        <v>545</v>
      </c>
      <c r="I96" s="123">
        <f t="shared" si="9"/>
        <v>14869.631339449541</v>
      </c>
      <c r="J96" s="337">
        <v>34242953.810000002</v>
      </c>
      <c r="K96" s="312">
        <v>545</v>
      </c>
      <c r="L96" s="131">
        <f t="shared" si="10"/>
        <v>62831.107908256883</v>
      </c>
      <c r="M96" s="337">
        <v>299520</v>
      </c>
      <c r="N96" s="338">
        <v>1300121</v>
      </c>
      <c r="O96" s="312">
        <v>545</v>
      </c>
      <c r="P96" s="131">
        <f t="shared" si="11"/>
        <v>2935.1211009174312</v>
      </c>
      <c r="Q96" s="337">
        <v>20315925</v>
      </c>
      <c r="R96" s="318">
        <v>46</v>
      </c>
      <c r="S96" s="135">
        <f t="shared" si="12"/>
        <v>441650.54347826086</v>
      </c>
      <c r="T96" s="37" t="s">
        <v>205</v>
      </c>
    </row>
    <row r="97" spans="1:20" ht="15" customHeight="1" x14ac:dyDescent="0.25">
      <c r="A97" s="126">
        <v>11</v>
      </c>
      <c r="B97" s="14">
        <v>60850</v>
      </c>
      <c r="C97" s="17" t="s">
        <v>59</v>
      </c>
      <c r="D97" s="337">
        <v>29598706.609999999</v>
      </c>
      <c r="E97" s="338">
        <v>18172041.18</v>
      </c>
      <c r="F97" s="123">
        <f t="shared" si="8"/>
        <v>0.61394713692862946</v>
      </c>
      <c r="G97" s="337">
        <v>18263786</v>
      </c>
      <c r="H97" s="328">
        <v>1051</v>
      </c>
      <c r="I97" s="123">
        <f t="shared" si="9"/>
        <v>17377.531874405329</v>
      </c>
      <c r="J97" s="337">
        <v>56836905.640000001</v>
      </c>
      <c r="K97" s="312">
        <v>1051</v>
      </c>
      <c r="L97" s="131">
        <f t="shared" si="10"/>
        <v>54078.882626070408</v>
      </c>
      <c r="M97" s="337">
        <v>807914</v>
      </c>
      <c r="N97" s="338">
        <v>2492199</v>
      </c>
      <c r="O97" s="312">
        <v>1051</v>
      </c>
      <c r="P97" s="131">
        <f t="shared" si="11"/>
        <v>3139.9743101807803</v>
      </c>
      <c r="Q97" s="337">
        <v>33134285</v>
      </c>
      <c r="R97" s="318">
        <v>59</v>
      </c>
      <c r="S97" s="135">
        <f t="shared" si="12"/>
        <v>561598.05084745761</v>
      </c>
      <c r="T97" s="37" t="s">
        <v>205</v>
      </c>
    </row>
    <row r="98" spans="1:20" ht="15" customHeight="1" x14ac:dyDescent="0.25">
      <c r="A98" s="126">
        <v>12</v>
      </c>
      <c r="B98" s="14">
        <v>60910</v>
      </c>
      <c r="C98" s="17" t="s">
        <v>9</v>
      </c>
      <c r="D98" s="337">
        <v>35943952.390000001</v>
      </c>
      <c r="E98" s="338">
        <v>21593666.18</v>
      </c>
      <c r="F98" s="123">
        <f t="shared" si="8"/>
        <v>0.60075936963480936</v>
      </c>
      <c r="G98" s="337">
        <v>15103317.85</v>
      </c>
      <c r="H98" s="328">
        <v>891</v>
      </c>
      <c r="I98" s="123">
        <f t="shared" si="9"/>
        <v>16950.974017957349</v>
      </c>
      <c r="J98" s="337">
        <v>55364650.229999997</v>
      </c>
      <c r="K98" s="312">
        <v>891</v>
      </c>
      <c r="L98" s="131">
        <f t="shared" si="10"/>
        <v>62137.654579124574</v>
      </c>
      <c r="M98" s="337">
        <v>449723.98</v>
      </c>
      <c r="N98" s="338">
        <v>2131284</v>
      </c>
      <c r="O98" s="312">
        <v>891</v>
      </c>
      <c r="P98" s="131">
        <f t="shared" si="11"/>
        <v>2896.7541863075198</v>
      </c>
      <c r="Q98" s="337">
        <v>32336257</v>
      </c>
      <c r="R98" s="318">
        <v>65</v>
      </c>
      <c r="S98" s="135">
        <f t="shared" si="12"/>
        <v>497480.87692307692</v>
      </c>
      <c r="T98" s="37" t="s">
        <v>227</v>
      </c>
    </row>
    <row r="99" spans="1:20" ht="15" customHeight="1" x14ac:dyDescent="0.25">
      <c r="A99" s="126">
        <v>13</v>
      </c>
      <c r="B99" s="14">
        <v>60980</v>
      </c>
      <c r="C99" s="17" t="s">
        <v>60</v>
      </c>
      <c r="D99" s="337">
        <v>15465688.949999999</v>
      </c>
      <c r="E99" s="338">
        <v>7676285.0199999996</v>
      </c>
      <c r="F99" s="123">
        <f t="shared" si="8"/>
        <v>0.49634290750429194</v>
      </c>
      <c r="G99" s="337">
        <v>28795920.420000002</v>
      </c>
      <c r="H99" s="328">
        <v>822</v>
      </c>
      <c r="I99" s="123">
        <f t="shared" si="9"/>
        <v>35031.533357664237</v>
      </c>
      <c r="J99" s="337">
        <v>45344428.25</v>
      </c>
      <c r="K99" s="312">
        <v>822</v>
      </c>
      <c r="L99" s="131">
        <f t="shared" si="10"/>
        <v>55163.538017031628</v>
      </c>
      <c r="M99" s="337">
        <v>360449</v>
      </c>
      <c r="N99" s="338">
        <v>2656671</v>
      </c>
      <c r="O99" s="312">
        <v>822</v>
      </c>
      <c r="P99" s="131">
        <f t="shared" si="11"/>
        <v>3670.4622871046226</v>
      </c>
      <c r="Q99" s="337">
        <v>27784647</v>
      </c>
      <c r="R99" s="318">
        <v>59</v>
      </c>
      <c r="S99" s="135">
        <f t="shared" si="12"/>
        <v>470926.22033898305</v>
      </c>
      <c r="T99" s="37" t="s">
        <v>219</v>
      </c>
    </row>
    <row r="100" spans="1:20" ht="15" customHeight="1" x14ac:dyDescent="0.25">
      <c r="A100" s="126">
        <v>14</v>
      </c>
      <c r="B100" s="14">
        <v>61080</v>
      </c>
      <c r="C100" s="17" t="s">
        <v>61</v>
      </c>
      <c r="D100" s="337">
        <v>26452958.91</v>
      </c>
      <c r="E100" s="338">
        <v>12928702.67</v>
      </c>
      <c r="F100" s="123">
        <f t="shared" si="8"/>
        <v>0.48874315776873523</v>
      </c>
      <c r="G100" s="337">
        <v>28262738.359999999</v>
      </c>
      <c r="H100" s="328">
        <v>1589</v>
      </c>
      <c r="I100" s="123">
        <f t="shared" si="9"/>
        <v>17786.493618628068</v>
      </c>
      <c r="J100" s="337">
        <v>93334147.640000001</v>
      </c>
      <c r="K100" s="312">
        <v>1589</v>
      </c>
      <c r="L100" s="131">
        <f t="shared" si="10"/>
        <v>58737.663713027061</v>
      </c>
      <c r="M100" s="337">
        <v>613247</v>
      </c>
      <c r="N100" s="338">
        <v>4051028</v>
      </c>
      <c r="O100" s="312">
        <v>1589</v>
      </c>
      <c r="P100" s="131">
        <f t="shared" si="11"/>
        <v>2935.3524229074892</v>
      </c>
      <c r="Q100" s="337">
        <v>55732645</v>
      </c>
      <c r="R100" s="318">
        <v>105</v>
      </c>
      <c r="S100" s="135">
        <f t="shared" si="12"/>
        <v>530787.09523809527</v>
      </c>
      <c r="T100" s="37" t="s">
        <v>205</v>
      </c>
    </row>
    <row r="101" spans="1:20" ht="15" customHeight="1" x14ac:dyDescent="0.25">
      <c r="A101" s="126">
        <v>15</v>
      </c>
      <c r="B101" s="14">
        <v>61150</v>
      </c>
      <c r="C101" s="17" t="s">
        <v>62</v>
      </c>
      <c r="D101" s="337">
        <v>30733635.379999999</v>
      </c>
      <c r="E101" s="338">
        <v>20272464.09</v>
      </c>
      <c r="F101" s="123">
        <f t="shared" si="8"/>
        <v>0.6596181622949937</v>
      </c>
      <c r="G101" s="337">
        <v>12893140.880000001</v>
      </c>
      <c r="H101" s="328">
        <v>939</v>
      </c>
      <c r="I101" s="123">
        <f t="shared" si="9"/>
        <v>13730.714462193824</v>
      </c>
      <c r="J101" s="337">
        <v>54794126.789999999</v>
      </c>
      <c r="K101" s="312">
        <v>939</v>
      </c>
      <c r="L101" s="131">
        <f t="shared" si="10"/>
        <v>58353.702651757187</v>
      </c>
      <c r="M101" s="338">
        <v>425452</v>
      </c>
      <c r="N101" s="375">
        <v>2142969</v>
      </c>
      <c r="O101" s="312">
        <v>939</v>
      </c>
      <c r="P101" s="131">
        <f t="shared" si="11"/>
        <v>2735.2726304579342</v>
      </c>
      <c r="Q101" s="337">
        <v>32473582</v>
      </c>
      <c r="R101" s="318">
        <v>61</v>
      </c>
      <c r="S101" s="135">
        <f t="shared" si="12"/>
        <v>532353.80327868857</v>
      </c>
      <c r="T101" s="37" t="s">
        <v>200</v>
      </c>
    </row>
    <row r="102" spans="1:20" ht="15" customHeight="1" x14ac:dyDescent="0.25">
      <c r="A102" s="126">
        <v>16</v>
      </c>
      <c r="B102" s="14">
        <v>61210</v>
      </c>
      <c r="C102" s="17" t="s">
        <v>63</v>
      </c>
      <c r="D102" s="337">
        <v>53514356.149999999</v>
      </c>
      <c r="E102" s="338">
        <v>36157260.770000003</v>
      </c>
      <c r="F102" s="123">
        <f t="shared" si="8"/>
        <v>0.67565534505641256</v>
      </c>
      <c r="G102" s="337">
        <v>15035734.18</v>
      </c>
      <c r="H102" s="328">
        <v>731</v>
      </c>
      <c r="I102" s="123">
        <f t="shared" si="9"/>
        <v>20568.719808481532</v>
      </c>
      <c r="J102" s="337">
        <v>44887264.439999998</v>
      </c>
      <c r="K102" s="312">
        <v>731</v>
      </c>
      <c r="L102" s="131">
        <f t="shared" si="10"/>
        <v>61405.286511627906</v>
      </c>
      <c r="M102" s="337">
        <v>335209.19</v>
      </c>
      <c r="N102" s="338">
        <v>1918545</v>
      </c>
      <c r="O102" s="312">
        <v>731</v>
      </c>
      <c r="P102" s="131">
        <f t="shared" si="11"/>
        <v>3083.1110670314638</v>
      </c>
      <c r="Q102" s="337">
        <v>19901242</v>
      </c>
      <c r="R102" s="318">
        <v>60</v>
      </c>
      <c r="S102" s="135">
        <f t="shared" si="12"/>
        <v>331687.36666666664</v>
      </c>
      <c r="T102" s="37" t="s">
        <v>200</v>
      </c>
    </row>
    <row r="103" spans="1:20" ht="15" customHeight="1" x14ac:dyDescent="0.25">
      <c r="A103" s="126">
        <v>17</v>
      </c>
      <c r="B103" s="14">
        <v>61290</v>
      </c>
      <c r="C103" s="17" t="s">
        <v>64</v>
      </c>
      <c r="D103" s="337">
        <v>26409300.43</v>
      </c>
      <c r="E103" s="338">
        <v>15753516.390000001</v>
      </c>
      <c r="F103" s="123">
        <f t="shared" si="8"/>
        <v>0.59651396036619664</v>
      </c>
      <c r="G103" s="337">
        <v>16389289.73</v>
      </c>
      <c r="H103" s="328">
        <v>758</v>
      </c>
      <c r="I103" s="123">
        <f t="shared" si="9"/>
        <v>21621.754261213722</v>
      </c>
      <c r="J103" s="337">
        <v>48695466.25</v>
      </c>
      <c r="K103" s="312">
        <v>758</v>
      </c>
      <c r="L103" s="131">
        <f t="shared" si="10"/>
        <v>64242.039907651713</v>
      </c>
      <c r="M103" s="337">
        <v>553165</v>
      </c>
      <c r="N103" s="338">
        <v>1608871</v>
      </c>
      <c r="O103" s="312">
        <v>758</v>
      </c>
      <c r="P103" s="131">
        <f t="shared" si="11"/>
        <v>2852.2902374670184</v>
      </c>
      <c r="Q103" s="337">
        <v>28888146.170000002</v>
      </c>
      <c r="R103" s="318">
        <v>60</v>
      </c>
      <c r="S103" s="135">
        <f t="shared" si="12"/>
        <v>481469.10283333337</v>
      </c>
      <c r="T103" s="37" t="s">
        <v>228</v>
      </c>
    </row>
    <row r="104" spans="1:20" ht="15" customHeight="1" x14ac:dyDescent="0.25">
      <c r="A104" s="126">
        <v>18</v>
      </c>
      <c r="B104" s="14">
        <v>61340</v>
      </c>
      <c r="C104" s="17" t="s">
        <v>229</v>
      </c>
      <c r="D104" s="337">
        <v>31473142.82</v>
      </c>
      <c r="E104" s="338">
        <v>14701421.07</v>
      </c>
      <c r="F104" s="123">
        <f t="shared" si="8"/>
        <v>0.46711004217404684</v>
      </c>
      <c r="G104" s="337">
        <v>17959633.850000001</v>
      </c>
      <c r="H104" s="328">
        <v>1274</v>
      </c>
      <c r="I104" s="123">
        <f t="shared" si="9"/>
        <v>14097.043838304553</v>
      </c>
      <c r="J104" s="337">
        <v>71187854.5</v>
      </c>
      <c r="K104" s="312">
        <v>1274</v>
      </c>
      <c r="L104" s="131">
        <f t="shared" si="10"/>
        <v>55877.43681318681</v>
      </c>
      <c r="M104" s="337">
        <v>1172948.17</v>
      </c>
      <c r="N104" s="338">
        <v>3160540.69</v>
      </c>
      <c r="O104" s="312">
        <v>1274</v>
      </c>
      <c r="P104" s="131">
        <f t="shared" si="11"/>
        <v>3401.4826216640499</v>
      </c>
      <c r="Q104" s="337">
        <v>42715807</v>
      </c>
      <c r="R104" s="318">
        <v>71</v>
      </c>
      <c r="S104" s="135">
        <f t="shared" si="12"/>
        <v>601631.08450704231</v>
      </c>
      <c r="T104" s="37" t="s">
        <v>205</v>
      </c>
    </row>
    <row r="105" spans="1:20" ht="15" customHeight="1" x14ac:dyDescent="0.25">
      <c r="A105" s="126">
        <v>19</v>
      </c>
      <c r="B105" s="14">
        <v>61390</v>
      </c>
      <c r="C105" s="17" t="s">
        <v>66</v>
      </c>
      <c r="D105" s="337">
        <v>24410123.690000001</v>
      </c>
      <c r="E105" s="338">
        <v>15229540.73</v>
      </c>
      <c r="F105" s="123">
        <f t="shared" si="8"/>
        <v>0.62390264479647128</v>
      </c>
      <c r="G105" s="337">
        <v>15019605.18</v>
      </c>
      <c r="H105" s="328">
        <v>923</v>
      </c>
      <c r="I105" s="123">
        <f t="shared" si="9"/>
        <v>16272.594994582882</v>
      </c>
      <c r="J105" s="337">
        <v>48420476.280000001</v>
      </c>
      <c r="K105" s="312">
        <v>923</v>
      </c>
      <c r="L105" s="131">
        <f t="shared" si="10"/>
        <v>52459.887627302276</v>
      </c>
      <c r="M105" s="337">
        <v>569831</v>
      </c>
      <c r="N105" s="338">
        <v>2243941</v>
      </c>
      <c r="O105" s="312">
        <v>923</v>
      </c>
      <c r="P105" s="131">
        <f t="shared" si="11"/>
        <v>3048.5070422535209</v>
      </c>
      <c r="Q105" s="337">
        <v>37839652.100000001</v>
      </c>
      <c r="R105" s="318">
        <v>65</v>
      </c>
      <c r="S105" s="135">
        <f t="shared" si="12"/>
        <v>582148.49384615384</v>
      </c>
      <c r="T105" s="37" t="s">
        <v>209</v>
      </c>
    </row>
    <row r="106" spans="1:20" ht="15" customHeight="1" x14ac:dyDescent="0.25">
      <c r="A106" s="126">
        <v>20</v>
      </c>
      <c r="B106" s="14">
        <v>61410</v>
      </c>
      <c r="C106" s="17" t="s">
        <v>67</v>
      </c>
      <c r="D106" s="337">
        <v>37295822.25</v>
      </c>
      <c r="E106" s="338">
        <v>20875015.350000001</v>
      </c>
      <c r="F106" s="123">
        <f t="shared" si="8"/>
        <v>0.55971457634239452</v>
      </c>
      <c r="G106" s="337">
        <v>17925420.460000001</v>
      </c>
      <c r="H106" s="328">
        <v>974</v>
      </c>
      <c r="I106" s="123">
        <f t="shared" si="9"/>
        <v>18403.922443531828</v>
      </c>
      <c r="J106" s="337">
        <v>55700819.710000001</v>
      </c>
      <c r="K106" s="312">
        <v>974</v>
      </c>
      <c r="L106" s="131">
        <f t="shared" si="10"/>
        <v>57187.69990759754</v>
      </c>
      <c r="M106" s="337">
        <v>622322</v>
      </c>
      <c r="N106" s="338">
        <v>2313745</v>
      </c>
      <c r="O106" s="312">
        <v>974</v>
      </c>
      <c r="P106" s="131">
        <f t="shared" si="11"/>
        <v>3014.4425051334701</v>
      </c>
      <c r="Q106" s="337">
        <v>33754413</v>
      </c>
      <c r="R106" s="318">
        <v>64</v>
      </c>
      <c r="S106" s="135">
        <f t="shared" si="12"/>
        <v>527412.703125</v>
      </c>
      <c r="T106" s="37" t="s">
        <v>200</v>
      </c>
    </row>
    <row r="107" spans="1:20" ht="15" customHeight="1" x14ac:dyDescent="0.25">
      <c r="A107" s="126">
        <v>21</v>
      </c>
      <c r="B107" s="14">
        <v>61430</v>
      </c>
      <c r="C107" s="17" t="s">
        <v>143</v>
      </c>
      <c r="D107" s="337">
        <v>56748029.759999998</v>
      </c>
      <c r="E107" s="338">
        <v>35274520.390000001</v>
      </c>
      <c r="F107" s="123">
        <f t="shared" si="8"/>
        <v>0.62159903241017833</v>
      </c>
      <c r="G107" s="337">
        <v>28139347.129999999</v>
      </c>
      <c r="H107" s="328">
        <v>2419</v>
      </c>
      <c r="I107" s="123">
        <f t="shared" si="9"/>
        <v>11632.636267052501</v>
      </c>
      <c r="J107" s="337">
        <v>114158882.92</v>
      </c>
      <c r="K107" s="312">
        <v>2419</v>
      </c>
      <c r="L107" s="131">
        <f t="shared" si="10"/>
        <v>47192.59318726747</v>
      </c>
      <c r="M107" s="337">
        <v>1256912</v>
      </c>
      <c r="N107" s="338">
        <v>6426027</v>
      </c>
      <c r="O107" s="312">
        <v>2419</v>
      </c>
      <c r="P107" s="131">
        <f t="shared" si="11"/>
        <v>3176.0806118230676</v>
      </c>
      <c r="Q107" s="337">
        <v>92291146</v>
      </c>
      <c r="R107" s="318">
        <v>140</v>
      </c>
      <c r="S107" s="135">
        <f t="shared" si="12"/>
        <v>659222.47142857139</v>
      </c>
      <c r="T107" s="37" t="s">
        <v>205</v>
      </c>
    </row>
    <row r="108" spans="1:20" ht="15" customHeight="1" x14ac:dyDescent="0.25">
      <c r="A108" s="126">
        <v>22</v>
      </c>
      <c r="B108" s="14">
        <v>61440</v>
      </c>
      <c r="C108" s="17" t="s">
        <v>69</v>
      </c>
      <c r="D108" s="337">
        <v>35259638.07</v>
      </c>
      <c r="E108" s="338">
        <v>25121947.199999999</v>
      </c>
      <c r="F108" s="123">
        <f t="shared" si="8"/>
        <v>0.71248454536391104</v>
      </c>
      <c r="G108" s="337">
        <v>65261661.630000003</v>
      </c>
      <c r="H108" s="328">
        <v>2366</v>
      </c>
      <c r="I108" s="123">
        <f t="shared" si="9"/>
        <v>27583.119877430265</v>
      </c>
      <c r="J108" s="337">
        <v>115653811.84</v>
      </c>
      <c r="K108" s="312">
        <v>2366</v>
      </c>
      <c r="L108" s="131">
        <f t="shared" si="10"/>
        <v>48881.57727810651</v>
      </c>
      <c r="M108" s="337">
        <v>1217534</v>
      </c>
      <c r="N108" s="338">
        <v>6687980</v>
      </c>
      <c r="O108" s="312">
        <v>2366</v>
      </c>
      <c r="P108" s="131">
        <f t="shared" si="11"/>
        <v>3341.2992392223159</v>
      </c>
      <c r="Q108" s="337">
        <v>70717097</v>
      </c>
      <c r="R108" s="318">
        <v>121</v>
      </c>
      <c r="S108" s="135">
        <f t="shared" si="12"/>
        <v>584438.81818181823</v>
      </c>
      <c r="T108" s="37" t="s">
        <v>200</v>
      </c>
    </row>
    <row r="109" spans="1:20" ht="15" customHeight="1" x14ac:dyDescent="0.25">
      <c r="A109" s="126">
        <v>23</v>
      </c>
      <c r="B109" s="14">
        <v>61450</v>
      </c>
      <c r="C109" s="17" t="s">
        <v>144</v>
      </c>
      <c r="D109" s="337">
        <v>44635808.770000003</v>
      </c>
      <c r="E109" s="338">
        <v>31185027.940000001</v>
      </c>
      <c r="F109" s="123">
        <f t="shared" si="8"/>
        <v>0.69865493197828299</v>
      </c>
      <c r="G109" s="337">
        <v>22176262.41</v>
      </c>
      <c r="H109" s="328">
        <v>1514</v>
      </c>
      <c r="I109" s="123">
        <f t="shared" si="9"/>
        <v>14647.465264200793</v>
      </c>
      <c r="J109" s="337">
        <v>82736766.010000005</v>
      </c>
      <c r="K109" s="312">
        <v>1514</v>
      </c>
      <c r="L109" s="131">
        <f t="shared" si="10"/>
        <v>54647.797892998686</v>
      </c>
      <c r="M109" s="337">
        <v>1105157.8500000001</v>
      </c>
      <c r="N109" s="338">
        <v>4075662</v>
      </c>
      <c r="O109" s="312">
        <v>1514</v>
      </c>
      <c r="P109" s="131">
        <f t="shared" si="11"/>
        <v>3421.9417767503301</v>
      </c>
      <c r="Q109" s="337">
        <v>49601271</v>
      </c>
      <c r="R109" s="318">
        <v>98</v>
      </c>
      <c r="S109" s="135">
        <f t="shared" si="12"/>
        <v>506135.41836734692</v>
      </c>
      <c r="T109" s="37" t="s">
        <v>200</v>
      </c>
    </row>
    <row r="110" spans="1:20" ht="15" customHeight="1" x14ac:dyDescent="0.25">
      <c r="A110" s="126">
        <v>24</v>
      </c>
      <c r="B110" s="14">
        <v>61470</v>
      </c>
      <c r="C110" s="17" t="s">
        <v>71</v>
      </c>
      <c r="D110" s="337">
        <v>48488906.719999999</v>
      </c>
      <c r="E110" s="338">
        <v>32695932.010000002</v>
      </c>
      <c r="F110" s="123">
        <f t="shared" si="8"/>
        <v>0.67429715829237413</v>
      </c>
      <c r="G110" s="337">
        <v>17663423.84</v>
      </c>
      <c r="H110" s="328">
        <v>1202</v>
      </c>
      <c r="I110" s="123">
        <f t="shared" si="9"/>
        <v>14695.028153078203</v>
      </c>
      <c r="J110" s="337">
        <v>68939499.609999999</v>
      </c>
      <c r="K110" s="312">
        <v>1202</v>
      </c>
      <c r="L110" s="131">
        <f t="shared" si="10"/>
        <v>57353.993019966721</v>
      </c>
      <c r="M110" s="337">
        <v>788156.53</v>
      </c>
      <c r="N110" s="338">
        <v>2813954</v>
      </c>
      <c r="O110" s="312">
        <v>1202</v>
      </c>
      <c r="P110" s="131">
        <f t="shared" si="11"/>
        <v>2996.7641680532447</v>
      </c>
      <c r="Q110" s="337">
        <v>39490891</v>
      </c>
      <c r="R110" s="318">
        <v>79</v>
      </c>
      <c r="S110" s="135">
        <f t="shared" si="12"/>
        <v>499884.69620253163</v>
      </c>
      <c r="T110" s="37" t="s">
        <v>205</v>
      </c>
    </row>
    <row r="111" spans="1:20" ht="15" customHeight="1" x14ac:dyDescent="0.25">
      <c r="A111" s="126">
        <v>25</v>
      </c>
      <c r="B111" s="14">
        <v>61490</v>
      </c>
      <c r="C111" s="17" t="s">
        <v>145</v>
      </c>
      <c r="D111" s="337">
        <v>39216418.560000002</v>
      </c>
      <c r="E111" s="338">
        <v>27527823.809999999</v>
      </c>
      <c r="F111" s="123">
        <f t="shared" si="8"/>
        <v>0.70194639951333682</v>
      </c>
      <c r="G111" s="337">
        <v>52304626.240000002</v>
      </c>
      <c r="H111" s="328">
        <v>2468</v>
      </c>
      <c r="I111" s="123">
        <f t="shared" si="9"/>
        <v>21193.122463533226</v>
      </c>
      <c r="J111" s="337">
        <v>110728456.52</v>
      </c>
      <c r="K111" s="312">
        <v>2468</v>
      </c>
      <c r="L111" s="131">
        <f t="shared" si="10"/>
        <v>44865.663095623982</v>
      </c>
      <c r="M111" s="337">
        <v>1599191</v>
      </c>
      <c r="N111" s="338">
        <v>5345112</v>
      </c>
      <c r="O111" s="312">
        <v>2468</v>
      </c>
      <c r="P111" s="131">
        <f t="shared" si="11"/>
        <v>2813.7370340356565</v>
      </c>
      <c r="Q111" s="337">
        <v>68988155</v>
      </c>
      <c r="R111" s="318">
        <v>142</v>
      </c>
      <c r="S111" s="135">
        <f t="shared" si="12"/>
        <v>485832.07746478874</v>
      </c>
      <c r="T111" s="37" t="s">
        <v>225</v>
      </c>
    </row>
    <row r="112" spans="1:20" ht="15" customHeight="1" x14ac:dyDescent="0.25">
      <c r="A112" s="126">
        <v>26</v>
      </c>
      <c r="B112" s="14">
        <v>61500</v>
      </c>
      <c r="C112" s="17" t="s">
        <v>146</v>
      </c>
      <c r="D112" s="337">
        <v>447396481.42000002</v>
      </c>
      <c r="E112" s="338">
        <v>403636748.58999997</v>
      </c>
      <c r="F112" s="123">
        <f t="shared" si="8"/>
        <v>0.90219026155254911</v>
      </c>
      <c r="G112" s="337">
        <v>56240143.850000001</v>
      </c>
      <c r="H112" s="328">
        <v>2646</v>
      </c>
      <c r="I112" s="123">
        <f t="shared" si="9"/>
        <v>21254.778476946336</v>
      </c>
      <c r="J112" s="337">
        <v>122540672.29000001</v>
      </c>
      <c r="K112" s="312">
        <v>2646</v>
      </c>
      <c r="L112" s="131">
        <f t="shared" si="10"/>
        <v>46311.66753212396</v>
      </c>
      <c r="M112" s="337">
        <v>1329117</v>
      </c>
      <c r="N112" s="338">
        <v>6358366</v>
      </c>
      <c r="O112" s="312">
        <v>2646</v>
      </c>
      <c r="P112" s="131">
        <f t="shared" si="11"/>
        <v>2905.3223733938021</v>
      </c>
      <c r="Q112" s="337">
        <v>74946399</v>
      </c>
      <c r="R112" s="318">
        <v>137</v>
      </c>
      <c r="S112" s="135">
        <f t="shared" si="12"/>
        <v>547054.00729927002</v>
      </c>
      <c r="T112" s="37" t="s">
        <v>225</v>
      </c>
    </row>
    <row r="113" spans="1:20" ht="15" customHeight="1" x14ac:dyDescent="0.25">
      <c r="A113" s="126">
        <v>27</v>
      </c>
      <c r="B113" s="14">
        <v>61510</v>
      </c>
      <c r="C113" s="17" t="s">
        <v>75</v>
      </c>
      <c r="D113" s="337">
        <v>672416658.10000002</v>
      </c>
      <c r="E113" s="338">
        <v>617801519.79999995</v>
      </c>
      <c r="F113" s="123">
        <f t="shared" si="8"/>
        <v>0.91877783269926394</v>
      </c>
      <c r="G113" s="337">
        <v>60537736.909999996</v>
      </c>
      <c r="H113" s="328">
        <v>1643</v>
      </c>
      <c r="I113" s="123">
        <f t="shared" si="9"/>
        <v>36845.853262325014</v>
      </c>
      <c r="J113" s="337">
        <v>100386975.76000001</v>
      </c>
      <c r="K113" s="312">
        <v>1643</v>
      </c>
      <c r="L113" s="131">
        <f t="shared" si="10"/>
        <v>61099.802653682294</v>
      </c>
      <c r="M113" s="337">
        <v>1208432</v>
      </c>
      <c r="N113" s="338">
        <v>4074481</v>
      </c>
      <c r="O113" s="312">
        <v>1643</v>
      </c>
      <c r="P113" s="131">
        <f t="shared" si="11"/>
        <v>3215.4065733414486</v>
      </c>
      <c r="Q113" s="337">
        <v>59969022</v>
      </c>
      <c r="R113" s="318">
        <v>126</v>
      </c>
      <c r="S113" s="135">
        <f t="shared" si="12"/>
        <v>475944.61904761905</v>
      </c>
      <c r="T113" s="37" t="s">
        <v>212</v>
      </c>
    </row>
    <row r="114" spans="1:20" ht="15" customHeight="1" x14ac:dyDescent="0.25">
      <c r="A114" s="126">
        <v>28</v>
      </c>
      <c r="B114" s="14">
        <v>61520</v>
      </c>
      <c r="C114" s="295" t="s">
        <v>175</v>
      </c>
      <c r="D114" s="337">
        <v>848794560.45000005</v>
      </c>
      <c r="E114" s="338">
        <v>759323322.13999999</v>
      </c>
      <c r="F114" s="123">
        <f t="shared" si="8"/>
        <v>0.89459023127744164</v>
      </c>
      <c r="G114" s="337">
        <v>66385504.780000001</v>
      </c>
      <c r="H114" s="328">
        <v>2107</v>
      </c>
      <c r="I114" s="123">
        <f t="shared" si="9"/>
        <v>31507.121395348837</v>
      </c>
      <c r="J114" s="337">
        <v>126075243.12</v>
      </c>
      <c r="K114" s="312">
        <v>2107</v>
      </c>
      <c r="L114" s="131">
        <f t="shared" si="10"/>
        <v>59836.375472235406</v>
      </c>
      <c r="M114" s="337">
        <v>1357402.17</v>
      </c>
      <c r="N114" s="338">
        <v>5325729</v>
      </c>
      <c r="O114" s="312">
        <v>2107</v>
      </c>
      <c r="P114" s="131">
        <f t="shared" si="11"/>
        <v>3171.8705125771239</v>
      </c>
      <c r="Q114" s="337">
        <v>74329090</v>
      </c>
      <c r="R114" s="318">
        <v>136</v>
      </c>
      <c r="S114" s="135">
        <f t="shared" si="12"/>
        <v>546537.42647058819</v>
      </c>
      <c r="T114" s="37" t="s">
        <v>225</v>
      </c>
    </row>
    <row r="115" spans="1:20" s="41" customFormat="1" ht="15" customHeight="1" x14ac:dyDescent="0.25">
      <c r="A115" s="126">
        <v>29</v>
      </c>
      <c r="B115" s="14">
        <v>61540</v>
      </c>
      <c r="C115" s="325" t="s">
        <v>195</v>
      </c>
      <c r="D115" s="337">
        <v>793989245.85000002</v>
      </c>
      <c r="E115" s="338">
        <v>780580282.26999998</v>
      </c>
      <c r="F115" s="123">
        <f t="shared" ref="F115" si="13">E115/D115</f>
        <v>0.983111907812246</v>
      </c>
      <c r="G115" s="337">
        <v>83717201.25</v>
      </c>
      <c r="H115" s="328">
        <v>1633</v>
      </c>
      <c r="I115" s="123">
        <f t="shared" ref="I115" si="14">G115/H115</f>
        <v>51265.89176362523</v>
      </c>
      <c r="J115" s="337">
        <v>89111374.609999999</v>
      </c>
      <c r="K115" s="312">
        <v>1633</v>
      </c>
      <c r="L115" s="131">
        <f t="shared" ref="L115" si="15">J115/K115</f>
        <v>54569.121010410287</v>
      </c>
      <c r="M115" s="337">
        <v>1223686.46</v>
      </c>
      <c r="N115" s="338">
        <v>3365856</v>
      </c>
      <c r="O115" s="312">
        <v>1633</v>
      </c>
      <c r="P115" s="131">
        <f t="shared" ref="P115" si="16">(N115+M115)/O115</f>
        <v>2810.4975260257197</v>
      </c>
      <c r="Q115" s="337">
        <v>51274049</v>
      </c>
      <c r="R115" s="318">
        <v>98</v>
      </c>
      <c r="S115" s="135">
        <f t="shared" ref="S115" si="17">Q115/R115</f>
        <v>523204.58163265308</v>
      </c>
      <c r="T115" s="326" t="s">
        <v>226</v>
      </c>
    </row>
    <row r="116" spans="1:20" s="41" customFormat="1" ht="15" customHeight="1" thickBot="1" x14ac:dyDescent="0.3">
      <c r="A116" s="324">
        <v>30</v>
      </c>
      <c r="B116" s="373">
        <v>61560</v>
      </c>
      <c r="C116" s="296" t="s">
        <v>202</v>
      </c>
      <c r="D116" s="349">
        <v>1096177150</v>
      </c>
      <c r="E116" s="350">
        <v>1090696264.24</v>
      </c>
      <c r="F116" s="352">
        <f t="shared" si="8"/>
        <v>0.9949999999908774</v>
      </c>
      <c r="G116" s="349">
        <v>12707070.390000001</v>
      </c>
      <c r="H116" s="374">
        <v>1218</v>
      </c>
      <c r="I116" s="352">
        <f t="shared" si="9"/>
        <v>10432.734310344827</v>
      </c>
      <c r="J116" s="349">
        <v>76208634.299999997</v>
      </c>
      <c r="K116" s="353">
        <v>1218</v>
      </c>
      <c r="L116" s="354">
        <f t="shared" si="10"/>
        <v>62568.665270935955</v>
      </c>
      <c r="M116" s="349">
        <v>767121.49</v>
      </c>
      <c r="N116" s="350">
        <v>2513471</v>
      </c>
      <c r="O116" s="353">
        <v>1218</v>
      </c>
      <c r="P116" s="354">
        <f t="shared" si="11"/>
        <v>2693.4256896551724</v>
      </c>
      <c r="Q116" s="349">
        <v>45762724</v>
      </c>
      <c r="R116" s="355">
        <v>75</v>
      </c>
      <c r="S116" s="356">
        <f t="shared" si="12"/>
        <v>610169.65333333332</v>
      </c>
      <c r="T116" s="345" t="s">
        <v>209</v>
      </c>
    </row>
    <row r="117" spans="1:20" ht="15" customHeight="1" thickBot="1" x14ac:dyDescent="0.3">
      <c r="A117" s="124"/>
      <c r="B117" s="147"/>
      <c r="C117" s="148" t="s">
        <v>76</v>
      </c>
      <c r="D117" s="158">
        <f t="shared" ref="D117:E117" si="18">SUM(D118:D126)</f>
        <v>2414532648.5599999</v>
      </c>
      <c r="E117" s="159">
        <f t="shared" si="18"/>
        <v>2109852638.1199999</v>
      </c>
      <c r="F117" s="242"/>
      <c r="G117" s="158">
        <f t="shared" ref="G117:H117" si="19">SUM(G118:G126)</f>
        <v>277516900.48000002</v>
      </c>
      <c r="H117" s="327">
        <f t="shared" si="19"/>
        <v>10026</v>
      </c>
      <c r="I117" s="242"/>
      <c r="J117" s="158">
        <f t="shared" ref="J117:K117" si="20">SUM(J118:J126)</f>
        <v>757594263.02999997</v>
      </c>
      <c r="K117" s="244">
        <f t="shared" si="20"/>
        <v>10026</v>
      </c>
      <c r="L117" s="243"/>
      <c r="M117" s="158">
        <f t="shared" ref="M117:N117" si="21">SUM(M118:M126)</f>
        <v>17498382.100000001</v>
      </c>
      <c r="N117" s="159">
        <f t="shared" si="21"/>
        <v>25692611.199999999</v>
      </c>
      <c r="O117" s="327">
        <f>SUM(O118:O126)</f>
        <v>10026</v>
      </c>
      <c r="P117" s="243"/>
      <c r="Q117" s="158">
        <f t="shared" ref="Q117:R117" si="22">SUM(Q118:Q126)</f>
        <v>502906382.75999999</v>
      </c>
      <c r="R117" s="322">
        <f t="shared" si="22"/>
        <v>791</v>
      </c>
      <c r="S117" s="243"/>
      <c r="T117" s="36"/>
    </row>
    <row r="118" spans="1:20" ht="15" customHeight="1" x14ac:dyDescent="0.25">
      <c r="A118" s="119">
        <v>1</v>
      </c>
      <c r="B118" s="20">
        <v>70020</v>
      </c>
      <c r="C118" s="21" t="s">
        <v>120</v>
      </c>
      <c r="D118" s="343">
        <v>30014381.010000002</v>
      </c>
      <c r="E118" s="344">
        <v>16692158.93</v>
      </c>
      <c r="F118" s="120">
        <f t="shared" si="8"/>
        <v>0.55613870312496572</v>
      </c>
      <c r="G118" s="348">
        <v>23457267.09</v>
      </c>
      <c r="H118" s="314">
        <v>1085</v>
      </c>
      <c r="I118" s="120">
        <f t="shared" si="9"/>
        <v>21619.601004608296</v>
      </c>
      <c r="J118" s="343">
        <v>66908595</v>
      </c>
      <c r="K118" s="314">
        <v>1085</v>
      </c>
      <c r="L118" s="130">
        <f t="shared" si="10"/>
        <v>61666.907834101381</v>
      </c>
      <c r="M118" s="343">
        <v>323913.53000000003</v>
      </c>
      <c r="N118" s="344">
        <v>3128021.53</v>
      </c>
      <c r="O118" s="314">
        <v>1085</v>
      </c>
      <c r="P118" s="130">
        <f t="shared" si="11"/>
        <v>3181.5069677419351</v>
      </c>
      <c r="Q118" s="343">
        <v>40685769.210000001</v>
      </c>
      <c r="R118" s="320">
        <v>70</v>
      </c>
      <c r="S118" s="134">
        <f t="shared" si="12"/>
        <v>581225.27442857146</v>
      </c>
      <c r="T118" s="37" t="s">
        <v>211</v>
      </c>
    </row>
    <row r="119" spans="1:20" s="41" customFormat="1" ht="15" customHeight="1" x14ac:dyDescent="0.25">
      <c r="A119" s="119">
        <v>2</v>
      </c>
      <c r="B119" s="14">
        <v>70110</v>
      </c>
      <c r="C119" s="38" t="s">
        <v>122</v>
      </c>
      <c r="D119" s="337">
        <v>44137785.329999998</v>
      </c>
      <c r="E119" s="346">
        <v>32737598</v>
      </c>
      <c r="F119" s="123">
        <f>E119/D119</f>
        <v>0.74171365317118876</v>
      </c>
      <c r="G119" s="347">
        <v>45469916.93</v>
      </c>
      <c r="H119" s="312">
        <v>939</v>
      </c>
      <c r="I119" s="123">
        <f>G119/H119</f>
        <v>48423.766698615545</v>
      </c>
      <c r="J119" s="337">
        <v>58021151.240000002</v>
      </c>
      <c r="K119" s="312">
        <v>939</v>
      </c>
      <c r="L119" s="131">
        <f>J119/K119</f>
        <v>61790.36340788073</v>
      </c>
      <c r="M119" s="337">
        <v>468860.06</v>
      </c>
      <c r="N119" s="338">
        <v>1871594.92</v>
      </c>
      <c r="O119" s="312">
        <v>939</v>
      </c>
      <c r="P119" s="131">
        <f>(N119+M119)/O119</f>
        <v>2492.4973162939295</v>
      </c>
      <c r="Q119" s="337">
        <v>36043448.390000001</v>
      </c>
      <c r="R119" s="318">
        <v>71</v>
      </c>
      <c r="S119" s="135">
        <f>Q119/R119</f>
        <v>507654.20267605636</v>
      </c>
      <c r="T119" s="37" t="s">
        <v>212</v>
      </c>
    </row>
    <row r="120" spans="1:20" ht="15" customHeight="1" x14ac:dyDescent="0.25">
      <c r="A120" s="122">
        <v>3</v>
      </c>
      <c r="B120" s="14">
        <v>70021</v>
      </c>
      <c r="C120" s="17" t="s">
        <v>121</v>
      </c>
      <c r="D120" s="347">
        <v>18565389.510000002</v>
      </c>
      <c r="E120" s="346">
        <v>4470141.24</v>
      </c>
      <c r="F120" s="123">
        <f t="shared" si="8"/>
        <v>0.24077820923672072</v>
      </c>
      <c r="G120" s="347">
        <v>18269420.100000001</v>
      </c>
      <c r="H120" s="312">
        <v>862</v>
      </c>
      <c r="I120" s="123">
        <f t="shared" si="9"/>
        <v>21194.222853828309</v>
      </c>
      <c r="J120" s="347">
        <v>55429162.329999998</v>
      </c>
      <c r="K120" s="312">
        <v>862</v>
      </c>
      <c r="L120" s="131">
        <f t="shared" si="10"/>
        <v>64302.972540603245</v>
      </c>
      <c r="M120" s="347">
        <v>771775.97</v>
      </c>
      <c r="N120" s="346">
        <v>2580630.17</v>
      </c>
      <c r="O120" s="312">
        <v>862</v>
      </c>
      <c r="P120" s="131">
        <f t="shared" si="11"/>
        <v>3889.1022505800461</v>
      </c>
      <c r="Q120" s="347">
        <v>46334344.590000004</v>
      </c>
      <c r="R120" s="318">
        <v>67</v>
      </c>
      <c r="S120" s="135">
        <f t="shared" si="12"/>
        <v>691557.3819402986</v>
      </c>
      <c r="T120" s="37" t="s">
        <v>213</v>
      </c>
    </row>
    <row r="121" spans="1:20" ht="15" customHeight="1" x14ac:dyDescent="0.25">
      <c r="A121" s="122">
        <v>4</v>
      </c>
      <c r="B121" s="14">
        <v>70040</v>
      </c>
      <c r="C121" s="17" t="s">
        <v>53</v>
      </c>
      <c r="D121" s="347">
        <v>31126416.350000001</v>
      </c>
      <c r="E121" s="346">
        <v>12654596.57</v>
      </c>
      <c r="F121" s="123">
        <f t="shared" si="8"/>
        <v>0.40655488340532975</v>
      </c>
      <c r="G121" s="347">
        <v>22236267.710000001</v>
      </c>
      <c r="H121" s="312">
        <v>574</v>
      </c>
      <c r="I121" s="123">
        <f t="shared" si="9"/>
        <v>38739.14235191638</v>
      </c>
      <c r="J121" s="347">
        <v>36163279.880000003</v>
      </c>
      <c r="K121" s="312">
        <v>574</v>
      </c>
      <c r="L121" s="131">
        <f t="shared" si="10"/>
        <v>63002.229756097564</v>
      </c>
      <c r="M121" s="347">
        <v>355699.91</v>
      </c>
      <c r="N121" s="346">
        <v>1326458.05</v>
      </c>
      <c r="O121" s="312">
        <v>574</v>
      </c>
      <c r="P121" s="131">
        <f t="shared" si="11"/>
        <v>2930.5887804878048</v>
      </c>
      <c r="Q121" s="347">
        <v>21645215.829999998</v>
      </c>
      <c r="R121" s="318">
        <v>52</v>
      </c>
      <c r="S121" s="135">
        <f t="shared" si="12"/>
        <v>416254.15057692304</v>
      </c>
      <c r="T121" s="37" t="s">
        <v>205</v>
      </c>
    </row>
    <row r="122" spans="1:20" ht="15" customHeight="1" x14ac:dyDescent="0.25">
      <c r="A122" s="122">
        <v>5</v>
      </c>
      <c r="B122" s="14">
        <v>70100</v>
      </c>
      <c r="C122" s="17" t="s">
        <v>176</v>
      </c>
      <c r="D122" s="347">
        <v>68282441.989999995</v>
      </c>
      <c r="E122" s="346">
        <v>46679017.289999999</v>
      </c>
      <c r="F122" s="123">
        <f t="shared" si="8"/>
        <v>0.68361669456455831</v>
      </c>
      <c r="G122" s="347">
        <v>26324413.07</v>
      </c>
      <c r="H122" s="312">
        <v>990</v>
      </c>
      <c r="I122" s="123">
        <f t="shared" si="9"/>
        <v>26590.316232323232</v>
      </c>
      <c r="J122" s="347">
        <v>61799313.689999998</v>
      </c>
      <c r="K122" s="312">
        <v>990</v>
      </c>
      <c r="L122" s="131">
        <f t="shared" si="10"/>
        <v>62423.549181818176</v>
      </c>
      <c r="M122" s="347">
        <v>595640.14</v>
      </c>
      <c r="N122" s="346">
        <v>2513904.79</v>
      </c>
      <c r="O122" s="312">
        <v>990</v>
      </c>
      <c r="P122" s="131">
        <f t="shared" si="11"/>
        <v>3140.9544747474747</v>
      </c>
      <c r="Q122" s="347">
        <v>37885735.100000001</v>
      </c>
      <c r="R122" s="318">
        <v>70</v>
      </c>
      <c r="S122" s="135">
        <f t="shared" si="12"/>
        <v>541224.78714285721</v>
      </c>
      <c r="T122" s="37" t="s">
        <v>212</v>
      </c>
    </row>
    <row r="123" spans="1:20" ht="15" customHeight="1" x14ac:dyDescent="0.25">
      <c r="A123" s="122">
        <v>6</v>
      </c>
      <c r="B123" s="14">
        <v>70270</v>
      </c>
      <c r="C123" s="17" t="s">
        <v>55</v>
      </c>
      <c r="D123" s="347">
        <v>33432980.600000001</v>
      </c>
      <c r="E123" s="346">
        <v>20262410.109999999</v>
      </c>
      <c r="F123" s="123">
        <f t="shared" si="8"/>
        <v>0.60606053502749913</v>
      </c>
      <c r="G123" s="347">
        <v>15270581.789999999</v>
      </c>
      <c r="H123" s="312">
        <v>668</v>
      </c>
      <c r="I123" s="123">
        <f t="shared" si="9"/>
        <v>22860.15238023952</v>
      </c>
      <c r="J123" s="347">
        <v>42028381.380000003</v>
      </c>
      <c r="K123" s="312">
        <v>668</v>
      </c>
      <c r="L123" s="131">
        <f t="shared" si="10"/>
        <v>62916.738592814378</v>
      </c>
      <c r="M123" s="347">
        <v>248670.48</v>
      </c>
      <c r="N123" s="346">
        <v>1745095.29</v>
      </c>
      <c r="O123" s="312">
        <v>668</v>
      </c>
      <c r="P123" s="131">
        <f t="shared" si="11"/>
        <v>2984.6792964071856</v>
      </c>
      <c r="Q123" s="347">
        <v>31789864.57</v>
      </c>
      <c r="R123" s="318">
        <v>49</v>
      </c>
      <c r="S123" s="135">
        <f t="shared" si="12"/>
        <v>648772.74632653059</v>
      </c>
      <c r="T123" s="37" t="s">
        <v>200</v>
      </c>
    </row>
    <row r="124" spans="1:20" s="41" customFormat="1" ht="15" customHeight="1" x14ac:dyDescent="0.25">
      <c r="A124" s="122">
        <v>7</v>
      </c>
      <c r="B124" s="14">
        <v>70510</v>
      </c>
      <c r="C124" s="38" t="s">
        <v>24</v>
      </c>
      <c r="D124" s="347">
        <v>16712671.560000001</v>
      </c>
      <c r="E124" s="346">
        <v>3627488.66</v>
      </c>
      <c r="F124" s="123">
        <f>E124/D124</f>
        <v>0.21705019732943284</v>
      </c>
      <c r="G124" s="347">
        <v>12058593.789999999</v>
      </c>
      <c r="H124" s="312">
        <v>441</v>
      </c>
      <c r="I124" s="123">
        <f>G124/H124</f>
        <v>27343.750090702946</v>
      </c>
      <c r="J124" s="347">
        <v>32193990.43</v>
      </c>
      <c r="K124" s="312">
        <v>441</v>
      </c>
      <c r="L124" s="131">
        <f>J124/K124</f>
        <v>73002.245873015869</v>
      </c>
      <c r="M124" s="347">
        <v>337452.55</v>
      </c>
      <c r="N124" s="346">
        <v>944971.08</v>
      </c>
      <c r="O124" s="312">
        <v>441</v>
      </c>
      <c r="P124" s="131">
        <f>(N124+M124)/O124</f>
        <v>2907.9900907029478</v>
      </c>
      <c r="Q124" s="347">
        <v>19487361.609999999</v>
      </c>
      <c r="R124" s="318">
        <v>39</v>
      </c>
      <c r="S124" s="135">
        <f>Q124/R124</f>
        <v>499675.93871794868</v>
      </c>
      <c r="T124" s="37" t="s">
        <v>200</v>
      </c>
    </row>
    <row r="125" spans="1:20" ht="15" customHeight="1" x14ac:dyDescent="0.25">
      <c r="A125" s="122">
        <v>8</v>
      </c>
      <c r="B125" s="14">
        <v>10880</v>
      </c>
      <c r="C125" s="17" t="s">
        <v>199</v>
      </c>
      <c r="D125" s="347">
        <v>1345030728.9100001</v>
      </c>
      <c r="E125" s="346">
        <v>1150070060</v>
      </c>
      <c r="F125" s="123">
        <f>E125/D125</f>
        <v>0.85505114142039396</v>
      </c>
      <c r="G125" s="347">
        <v>114207040</v>
      </c>
      <c r="H125" s="312">
        <v>3332</v>
      </c>
      <c r="I125" s="123">
        <f>G125/H125</f>
        <v>34275.822328931572</v>
      </c>
      <c r="J125" s="347">
        <v>328930502.18000001</v>
      </c>
      <c r="K125" s="312">
        <v>3332</v>
      </c>
      <c r="L125" s="131">
        <f>J125/K125</f>
        <v>98718.638109243693</v>
      </c>
      <c r="M125" s="347">
        <v>13719090.18</v>
      </c>
      <c r="N125" s="346">
        <v>9516027.4700000007</v>
      </c>
      <c r="O125" s="312">
        <v>3332</v>
      </c>
      <c r="P125" s="131">
        <f>(N125+M125)/O125</f>
        <v>6973.3246248499399</v>
      </c>
      <c r="Q125" s="347">
        <v>225901021.86000001</v>
      </c>
      <c r="R125" s="318">
        <v>318</v>
      </c>
      <c r="S125" s="135">
        <f>Q125/R125</f>
        <v>710380.57188679255</v>
      </c>
      <c r="T125" s="345" t="s">
        <v>200</v>
      </c>
    </row>
    <row r="126" spans="1:20" s="41" customFormat="1" ht="15" customHeight="1" thickBot="1" x14ac:dyDescent="0.3">
      <c r="A126" s="351">
        <v>9</v>
      </c>
      <c r="B126" s="335">
        <v>10890</v>
      </c>
      <c r="C126" s="336" t="s">
        <v>201</v>
      </c>
      <c r="D126" s="349">
        <v>827229853.29999995</v>
      </c>
      <c r="E126" s="350">
        <v>822659167.32000005</v>
      </c>
      <c r="F126" s="352">
        <f>E126/D126</f>
        <v>0.99447470861724052</v>
      </c>
      <c r="G126" s="349">
        <v>223400</v>
      </c>
      <c r="H126" s="353">
        <v>1135</v>
      </c>
      <c r="I126" s="352">
        <f>G126/H126</f>
        <v>196.82819383259911</v>
      </c>
      <c r="J126" s="349">
        <v>76119886.900000006</v>
      </c>
      <c r="K126" s="353">
        <v>1135</v>
      </c>
      <c r="L126" s="354">
        <f>J126/K126</f>
        <v>67065.9796475771</v>
      </c>
      <c r="M126" s="349">
        <v>677279.28</v>
      </c>
      <c r="N126" s="350">
        <v>2065907.9</v>
      </c>
      <c r="O126" s="353">
        <v>1135</v>
      </c>
      <c r="P126" s="354">
        <f>(N126+M126)/O126</f>
        <v>2416.905004405286</v>
      </c>
      <c r="Q126" s="349">
        <v>43133621.600000001</v>
      </c>
      <c r="R126" s="355">
        <v>55</v>
      </c>
      <c r="S126" s="356">
        <f>Q126/R126</f>
        <v>784247.66545454552</v>
      </c>
      <c r="T126" s="323" t="s">
        <v>200</v>
      </c>
    </row>
    <row r="127" spans="1:20" ht="15" customHeight="1" thickBot="1" x14ac:dyDescent="0.3">
      <c r="A127" s="2">
        <f>A6+A16+A30+A49+A69+A85+A114+A125</f>
        <v>111</v>
      </c>
      <c r="B127" s="113"/>
      <c r="C127" s="153" t="s">
        <v>148</v>
      </c>
      <c r="D127" s="117"/>
      <c r="E127" s="118"/>
      <c r="F127" s="154">
        <f>AVERAGE(F6:F126)</f>
        <v>0.55919980590827079</v>
      </c>
      <c r="G127" s="117"/>
      <c r="H127" s="125"/>
      <c r="I127" s="154">
        <f>AVERAGE(I6:I126)</f>
        <v>22991.588235153085</v>
      </c>
      <c r="J127" s="155"/>
      <c r="K127" s="156"/>
      <c r="L127" s="157">
        <f>AVERAGE(L6:L126)</f>
        <v>64589.179449723364</v>
      </c>
      <c r="M127" s="158"/>
      <c r="N127" s="159"/>
      <c r="O127" s="156"/>
      <c r="P127" s="157">
        <f>AVERAGE(P6:P126)</f>
        <v>3822.6539025621228</v>
      </c>
      <c r="Q127" s="158"/>
      <c r="R127" s="156"/>
      <c r="S127" s="160">
        <f>AVERAGE(S6:S126)</f>
        <v>593779.13700964395</v>
      </c>
      <c r="T127" s="36"/>
    </row>
    <row r="128" spans="1:20" x14ac:dyDescent="0.25">
      <c r="A128" s="1"/>
      <c r="B128" s="1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2019-2020 свод</vt:lpstr>
      <vt:lpstr>2019-2020 диаграммы</vt:lpstr>
      <vt:lpstr>2019-2020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2020-02-11T04:15:45Z</dcterms:modified>
</cp:coreProperties>
</file>