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855" windowHeight="11475" tabRatio="331"/>
  </bookViews>
  <sheets>
    <sheet name="2015 свод" sheetId="12" r:id="rId1"/>
    <sheet name="2015 диаграммы" sheetId="11" r:id="rId2"/>
    <sheet name="2015 исходные" sheetId="13" r:id="rId3"/>
  </sheets>
  <definedNames>
    <definedName name="_xlnm._FilterDatabase" localSheetId="2" hidden="1">'2015 исходные'!#REF!</definedName>
    <definedName name="_xlnm._FilterDatabase" localSheetId="0" hidden="1">'2015 свод'!$B$4:$W$4</definedName>
  </definedNames>
  <calcPr calcId="152511" calcOnSave="0"/>
</workbook>
</file>

<file path=xl/calcChain.xml><?xml version="1.0" encoding="utf-8"?>
<calcChain xmlns="http://schemas.openxmlformats.org/spreadsheetml/2006/main">
  <c r="R117" i="13" l="1"/>
  <c r="Q117" i="13"/>
  <c r="O117" i="13"/>
  <c r="N117" i="13"/>
  <c r="M117" i="13"/>
  <c r="K117" i="13"/>
  <c r="J117" i="13"/>
  <c r="H117" i="13"/>
  <c r="G117" i="13"/>
  <c r="E117" i="13"/>
  <c r="D117" i="13"/>
  <c r="J87" i="13"/>
  <c r="R87" i="13"/>
  <c r="Q87" i="13"/>
  <c r="O87" i="13"/>
  <c r="N87" i="13"/>
  <c r="M87" i="13"/>
  <c r="K87" i="13"/>
  <c r="H87" i="13"/>
  <c r="G87" i="13"/>
  <c r="E87" i="13"/>
  <c r="D87" i="13"/>
  <c r="R70" i="13"/>
  <c r="Q70" i="13"/>
  <c r="O70" i="13"/>
  <c r="N70" i="13"/>
  <c r="M70" i="13"/>
  <c r="K70" i="13"/>
  <c r="J70" i="13"/>
  <c r="H70" i="13"/>
  <c r="G70" i="13"/>
  <c r="E70" i="13"/>
  <c r="D70" i="13"/>
  <c r="R50" i="13"/>
  <c r="Q50" i="13"/>
  <c r="O50" i="13"/>
  <c r="N50" i="13"/>
  <c r="M50" i="13"/>
  <c r="K50" i="13"/>
  <c r="J50" i="13"/>
  <c r="H50" i="13"/>
  <c r="G50" i="13"/>
  <c r="E50" i="13"/>
  <c r="D50" i="13"/>
  <c r="R30" i="13"/>
  <c r="Q30" i="13"/>
  <c r="O30" i="13"/>
  <c r="N30" i="13"/>
  <c r="M30" i="13"/>
  <c r="K30" i="13"/>
  <c r="J30" i="13"/>
  <c r="H30" i="13"/>
  <c r="G30" i="13"/>
  <c r="E30" i="13"/>
  <c r="D30" i="13"/>
  <c r="R15" i="13"/>
  <c r="Q15" i="13"/>
  <c r="O15" i="13"/>
  <c r="N15" i="13"/>
  <c r="M15" i="13"/>
  <c r="K15" i="13"/>
  <c r="J15" i="13"/>
  <c r="H15" i="13"/>
  <c r="G15" i="13"/>
  <c r="E15" i="13"/>
  <c r="D15" i="13"/>
  <c r="R5" i="13"/>
  <c r="R3" i="13" s="1"/>
  <c r="Q5" i="13"/>
  <c r="Q3" i="13" s="1"/>
  <c r="O5" i="13"/>
  <c r="O3" i="13" s="1"/>
  <c r="N5" i="13"/>
  <c r="N3" i="13" s="1"/>
  <c r="M5" i="13"/>
  <c r="M3" i="13" s="1"/>
  <c r="K5" i="13"/>
  <c r="K3" i="13" s="1"/>
  <c r="J5" i="13"/>
  <c r="J3" i="13" s="1"/>
  <c r="H5" i="13"/>
  <c r="H3" i="13" s="1"/>
  <c r="G5" i="13"/>
  <c r="G3" i="13" s="1"/>
  <c r="E5" i="13"/>
  <c r="E3" i="13" s="1"/>
  <c r="D5" i="13"/>
  <c r="D3" i="13" s="1"/>
  <c r="A128" i="13" l="1"/>
  <c r="S126" i="13"/>
  <c r="S127" i="12" s="1"/>
  <c r="P126" i="13"/>
  <c r="O127" i="12" s="1"/>
  <c r="L126" i="13"/>
  <c r="K127" i="12" s="1"/>
  <c r="I126" i="13"/>
  <c r="G127" i="12" s="1"/>
  <c r="F126" i="13"/>
  <c r="D127" i="12" s="1"/>
  <c r="S125" i="13"/>
  <c r="S126" i="12" s="1"/>
  <c r="P125" i="13"/>
  <c r="O126" i="12" s="1"/>
  <c r="L125" i="13"/>
  <c r="K126" i="12" s="1"/>
  <c r="I125" i="13"/>
  <c r="G126" i="12" s="1"/>
  <c r="F125" i="13"/>
  <c r="D126" i="12" s="1"/>
  <c r="S124" i="13"/>
  <c r="S125" i="12" s="1"/>
  <c r="P124" i="13"/>
  <c r="O125" i="12" s="1"/>
  <c r="L124" i="13"/>
  <c r="K125" i="12" s="1"/>
  <c r="I124" i="13"/>
  <c r="G125" i="12" s="1"/>
  <c r="F124" i="13"/>
  <c r="D125" i="12" s="1"/>
  <c r="S120" i="13"/>
  <c r="S121" i="12" s="1"/>
  <c r="P120" i="13"/>
  <c r="O121" i="12" s="1"/>
  <c r="L120" i="13"/>
  <c r="K121" i="12" s="1"/>
  <c r="I120" i="13"/>
  <c r="G121" i="12" s="1"/>
  <c r="F120" i="13"/>
  <c r="D121" i="12" s="1"/>
  <c r="S123" i="13"/>
  <c r="S124" i="12" s="1"/>
  <c r="P123" i="13"/>
  <c r="O124" i="12" s="1"/>
  <c r="L123" i="13"/>
  <c r="K124" i="12" s="1"/>
  <c r="I123" i="13"/>
  <c r="G124" i="12" s="1"/>
  <c r="F123" i="13"/>
  <c r="D124" i="12" s="1"/>
  <c r="S119" i="13"/>
  <c r="S120" i="12" s="1"/>
  <c r="P119" i="13"/>
  <c r="O120" i="12" s="1"/>
  <c r="L119" i="13"/>
  <c r="K120" i="12" s="1"/>
  <c r="I119" i="13"/>
  <c r="G120" i="12" s="1"/>
  <c r="F119" i="13"/>
  <c r="D120" i="12" s="1"/>
  <c r="S122" i="13"/>
  <c r="S123" i="12" s="1"/>
  <c r="P122" i="13"/>
  <c r="O123" i="12" s="1"/>
  <c r="L122" i="13"/>
  <c r="K123" i="12" s="1"/>
  <c r="I122" i="13"/>
  <c r="G123" i="12" s="1"/>
  <c r="F122" i="13"/>
  <c r="D123" i="12" s="1"/>
  <c r="S121" i="13"/>
  <c r="S122" i="12" s="1"/>
  <c r="P121" i="13"/>
  <c r="O122" i="12" s="1"/>
  <c r="L121" i="13"/>
  <c r="K122" i="12" s="1"/>
  <c r="I121" i="13"/>
  <c r="G122" i="12" s="1"/>
  <c r="F121" i="13"/>
  <c r="D122" i="12" s="1"/>
  <c r="S118" i="13"/>
  <c r="S119" i="12" s="1"/>
  <c r="P118" i="13"/>
  <c r="O119" i="12" s="1"/>
  <c r="L118" i="13"/>
  <c r="K119" i="12" s="1"/>
  <c r="I118" i="13"/>
  <c r="G119" i="12" s="1"/>
  <c r="F118" i="13"/>
  <c r="D119" i="12" s="1"/>
  <c r="S116" i="13"/>
  <c r="S117" i="12" s="1"/>
  <c r="P116" i="13"/>
  <c r="O117" i="12" s="1"/>
  <c r="L116" i="13"/>
  <c r="K117" i="12" s="1"/>
  <c r="I116" i="13"/>
  <c r="G117" i="12" s="1"/>
  <c r="F116" i="13"/>
  <c r="D117" i="12" s="1"/>
  <c r="S115" i="13"/>
  <c r="S116" i="12" s="1"/>
  <c r="P115" i="13"/>
  <c r="O116" i="12" s="1"/>
  <c r="L115" i="13"/>
  <c r="K116" i="12" s="1"/>
  <c r="I115" i="13"/>
  <c r="G116" i="12" s="1"/>
  <c r="F115" i="13"/>
  <c r="D116" i="12" s="1"/>
  <c r="S114" i="13"/>
  <c r="S115" i="12" s="1"/>
  <c r="P114" i="13"/>
  <c r="O115" i="12" s="1"/>
  <c r="L114" i="13"/>
  <c r="K115" i="12" s="1"/>
  <c r="I114" i="13"/>
  <c r="G115" i="12" s="1"/>
  <c r="F114" i="13"/>
  <c r="D115" i="12" s="1"/>
  <c r="S113" i="13"/>
  <c r="S114" i="12" s="1"/>
  <c r="P113" i="13"/>
  <c r="O114" i="12" s="1"/>
  <c r="L113" i="13"/>
  <c r="K114" i="12" s="1"/>
  <c r="I113" i="13"/>
  <c r="G114" i="12" s="1"/>
  <c r="F113" i="13"/>
  <c r="D114" i="12" s="1"/>
  <c r="S112" i="13"/>
  <c r="S113" i="12" s="1"/>
  <c r="P112" i="13"/>
  <c r="O113" i="12" s="1"/>
  <c r="L112" i="13"/>
  <c r="K113" i="12" s="1"/>
  <c r="I112" i="13"/>
  <c r="G113" i="12" s="1"/>
  <c r="F112" i="13"/>
  <c r="D113" i="12" s="1"/>
  <c r="S111" i="13"/>
  <c r="S112" i="12" s="1"/>
  <c r="P111" i="13"/>
  <c r="O112" i="12" s="1"/>
  <c r="L111" i="13"/>
  <c r="K112" i="12" s="1"/>
  <c r="I111" i="13"/>
  <c r="G112" i="12" s="1"/>
  <c r="F111" i="13"/>
  <c r="D112" i="12" s="1"/>
  <c r="S110" i="13"/>
  <c r="S111" i="12" s="1"/>
  <c r="P110" i="13"/>
  <c r="O111" i="12" s="1"/>
  <c r="L110" i="13"/>
  <c r="K111" i="12" s="1"/>
  <c r="I110" i="13"/>
  <c r="G111" i="12" s="1"/>
  <c r="F110" i="13"/>
  <c r="D111" i="12" s="1"/>
  <c r="S109" i="13"/>
  <c r="S110" i="12" s="1"/>
  <c r="P109" i="13"/>
  <c r="O110" i="12" s="1"/>
  <c r="L109" i="13"/>
  <c r="K110" i="12" s="1"/>
  <c r="I109" i="13"/>
  <c r="G110" i="12" s="1"/>
  <c r="F109" i="13"/>
  <c r="D110" i="12" s="1"/>
  <c r="S108" i="13"/>
  <c r="S109" i="12" s="1"/>
  <c r="P108" i="13"/>
  <c r="O109" i="12" s="1"/>
  <c r="L108" i="13"/>
  <c r="K109" i="12" s="1"/>
  <c r="I108" i="13"/>
  <c r="G109" i="12" s="1"/>
  <c r="F108" i="13"/>
  <c r="D109" i="12" s="1"/>
  <c r="S107" i="13"/>
  <c r="S108" i="12" s="1"/>
  <c r="P107" i="13"/>
  <c r="O108" i="12" s="1"/>
  <c r="L107" i="13"/>
  <c r="K108" i="12" s="1"/>
  <c r="I107" i="13"/>
  <c r="G108" i="12" s="1"/>
  <c r="F107" i="13"/>
  <c r="D108" i="12" s="1"/>
  <c r="S106" i="13"/>
  <c r="S107" i="12" s="1"/>
  <c r="P106" i="13"/>
  <c r="O107" i="12" s="1"/>
  <c r="L106" i="13"/>
  <c r="K107" i="12" s="1"/>
  <c r="I106" i="13"/>
  <c r="G107" i="12" s="1"/>
  <c r="F106" i="13"/>
  <c r="D107" i="12" s="1"/>
  <c r="S105" i="13"/>
  <c r="S106" i="12" s="1"/>
  <c r="P105" i="13"/>
  <c r="O106" i="12" s="1"/>
  <c r="L105" i="13"/>
  <c r="K106" i="12" s="1"/>
  <c r="I105" i="13"/>
  <c r="G106" i="12" s="1"/>
  <c r="F105" i="13"/>
  <c r="D106" i="12" s="1"/>
  <c r="S104" i="13"/>
  <c r="S105" i="12" s="1"/>
  <c r="P104" i="13"/>
  <c r="O105" i="12" s="1"/>
  <c r="L104" i="13"/>
  <c r="K105" i="12" s="1"/>
  <c r="I104" i="13"/>
  <c r="G105" i="12" s="1"/>
  <c r="F104" i="13"/>
  <c r="D105" i="12" s="1"/>
  <c r="S103" i="13"/>
  <c r="S104" i="12" s="1"/>
  <c r="P103" i="13"/>
  <c r="O104" i="12" s="1"/>
  <c r="L103" i="13"/>
  <c r="K104" i="12" s="1"/>
  <c r="I103" i="13"/>
  <c r="G104" i="12" s="1"/>
  <c r="F103" i="13"/>
  <c r="D104" i="12" s="1"/>
  <c r="S102" i="13"/>
  <c r="S103" i="12" s="1"/>
  <c r="P102" i="13"/>
  <c r="O103" i="12" s="1"/>
  <c r="L102" i="13"/>
  <c r="K103" i="12" s="1"/>
  <c r="I102" i="13"/>
  <c r="G103" i="12" s="1"/>
  <c r="F102" i="13"/>
  <c r="D103" i="12" s="1"/>
  <c r="S101" i="13"/>
  <c r="S102" i="12" s="1"/>
  <c r="P101" i="13"/>
  <c r="O102" i="12" s="1"/>
  <c r="L101" i="13"/>
  <c r="K102" i="12" s="1"/>
  <c r="I101" i="13"/>
  <c r="G102" i="12" s="1"/>
  <c r="F101" i="13"/>
  <c r="D102" i="12" s="1"/>
  <c r="S100" i="13"/>
  <c r="S101" i="12" s="1"/>
  <c r="P100" i="13"/>
  <c r="O101" i="12" s="1"/>
  <c r="L100" i="13"/>
  <c r="K101" i="12" s="1"/>
  <c r="I100" i="13"/>
  <c r="G101" i="12" s="1"/>
  <c r="F100" i="13"/>
  <c r="D101" i="12" s="1"/>
  <c r="S99" i="13"/>
  <c r="S100" i="12" s="1"/>
  <c r="P99" i="13"/>
  <c r="O100" i="12" s="1"/>
  <c r="L99" i="13"/>
  <c r="K100" i="12" s="1"/>
  <c r="I99" i="13"/>
  <c r="G100" i="12" s="1"/>
  <c r="F99" i="13"/>
  <c r="D100" i="12" s="1"/>
  <c r="S98" i="13"/>
  <c r="S99" i="12" s="1"/>
  <c r="P98" i="13"/>
  <c r="O99" i="12" s="1"/>
  <c r="L98" i="13"/>
  <c r="K99" i="12" s="1"/>
  <c r="I98" i="13"/>
  <c r="G99" i="12" s="1"/>
  <c r="F98" i="13"/>
  <c r="D99" i="12" s="1"/>
  <c r="S96" i="13"/>
  <c r="S97" i="12" s="1"/>
  <c r="P96" i="13"/>
  <c r="O97" i="12" s="1"/>
  <c r="L96" i="13"/>
  <c r="K97" i="12" s="1"/>
  <c r="I96" i="13"/>
  <c r="G97" i="12" s="1"/>
  <c r="F96" i="13"/>
  <c r="D97" i="12" s="1"/>
  <c r="S95" i="13"/>
  <c r="S96" i="12" s="1"/>
  <c r="P95" i="13"/>
  <c r="O96" i="12" s="1"/>
  <c r="L95" i="13"/>
  <c r="K96" i="12" s="1"/>
  <c r="I95" i="13"/>
  <c r="G96" i="12" s="1"/>
  <c r="F95" i="13"/>
  <c r="D96" i="12" s="1"/>
  <c r="S94" i="13"/>
  <c r="S95" i="12" s="1"/>
  <c r="P94" i="13"/>
  <c r="O95" i="12" s="1"/>
  <c r="L94" i="13"/>
  <c r="K95" i="12" s="1"/>
  <c r="I94" i="13"/>
  <c r="G95" i="12" s="1"/>
  <c r="F94" i="13"/>
  <c r="D95" i="12" s="1"/>
  <c r="S93" i="13"/>
  <c r="S94" i="12" s="1"/>
  <c r="P93" i="13"/>
  <c r="O94" i="12" s="1"/>
  <c r="L93" i="13"/>
  <c r="K94" i="12" s="1"/>
  <c r="I93" i="13"/>
  <c r="G94" i="12" s="1"/>
  <c r="F93" i="13"/>
  <c r="D94" i="12" s="1"/>
  <c r="S92" i="13"/>
  <c r="S93" i="12" s="1"/>
  <c r="P92" i="13"/>
  <c r="O93" i="12" s="1"/>
  <c r="L92" i="13"/>
  <c r="K93" i="12" s="1"/>
  <c r="I92" i="13"/>
  <c r="G93" i="12" s="1"/>
  <c r="F92" i="13"/>
  <c r="D93" i="12" s="1"/>
  <c r="S91" i="13"/>
  <c r="S92" i="12" s="1"/>
  <c r="P91" i="13"/>
  <c r="O92" i="12" s="1"/>
  <c r="L91" i="13"/>
  <c r="K92" i="12" s="1"/>
  <c r="I91" i="13"/>
  <c r="G92" i="12" s="1"/>
  <c r="F91" i="13"/>
  <c r="D92" i="12" s="1"/>
  <c r="S90" i="13"/>
  <c r="S91" i="12" s="1"/>
  <c r="P90" i="13"/>
  <c r="O91" i="12" s="1"/>
  <c r="L90" i="13"/>
  <c r="K91" i="12" s="1"/>
  <c r="I90" i="13"/>
  <c r="G91" i="12" s="1"/>
  <c r="F90" i="13"/>
  <c r="D91" i="12" s="1"/>
  <c r="S89" i="13"/>
  <c r="S90" i="12" s="1"/>
  <c r="P89" i="13"/>
  <c r="O90" i="12" s="1"/>
  <c r="L89" i="13"/>
  <c r="K90" i="12" s="1"/>
  <c r="I89" i="13"/>
  <c r="G90" i="12" s="1"/>
  <c r="F89" i="13"/>
  <c r="D90" i="12" s="1"/>
  <c r="S88" i="13"/>
  <c r="S89" i="12" s="1"/>
  <c r="P88" i="13"/>
  <c r="O89" i="12" s="1"/>
  <c r="L88" i="13"/>
  <c r="K89" i="12" s="1"/>
  <c r="I88" i="13"/>
  <c r="G89" i="12" s="1"/>
  <c r="F88" i="13"/>
  <c r="D89" i="12" s="1"/>
  <c r="S97" i="13"/>
  <c r="S98" i="12" s="1"/>
  <c r="P97" i="13"/>
  <c r="O98" i="12" s="1"/>
  <c r="L97" i="13"/>
  <c r="K98" i="12" s="1"/>
  <c r="I97" i="13"/>
  <c r="G98" i="12" s="1"/>
  <c r="F97" i="13"/>
  <c r="D98" i="12" s="1"/>
  <c r="S86" i="13"/>
  <c r="S87" i="12" s="1"/>
  <c r="P86" i="13"/>
  <c r="O87" i="12" s="1"/>
  <c r="L86" i="13"/>
  <c r="K87" i="12" s="1"/>
  <c r="I86" i="13"/>
  <c r="G87" i="12" s="1"/>
  <c r="F86" i="13"/>
  <c r="D87" i="12" s="1"/>
  <c r="S85" i="13"/>
  <c r="S86" i="12" s="1"/>
  <c r="P85" i="13"/>
  <c r="O86" i="12" s="1"/>
  <c r="L85" i="13"/>
  <c r="K86" i="12" s="1"/>
  <c r="I85" i="13"/>
  <c r="G86" i="12" s="1"/>
  <c r="F85" i="13"/>
  <c r="D86" i="12" s="1"/>
  <c r="S84" i="13"/>
  <c r="S85" i="12" s="1"/>
  <c r="P84" i="13"/>
  <c r="O85" i="12" s="1"/>
  <c r="L84" i="13"/>
  <c r="K85" i="12" s="1"/>
  <c r="I84" i="13"/>
  <c r="G85" i="12" s="1"/>
  <c r="F84" i="13"/>
  <c r="D85" i="12" s="1"/>
  <c r="S82" i="13"/>
  <c r="S83" i="12" s="1"/>
  <c r="P82" i="13"/>
  <c r="O83" i="12" s="1"/>
  <c r="L82" i="13"/>
  <c r="K83" i="12" s="1"/>
  <c r="I82" i="13"/>
  <c r="G83" i="12" s="1"/>
  <c r="F82" i="13"/>
  <c r="D83" i="12" s="1"/>
  <c r="S81" i="13"/>
  <c r="S82" i="12" s="1"/>
  <c r="P81" i="13"/>
  <c r="O82" i="12" s="1"/>
  <c r="L81" i="13"/>
  <c r="K82" i="12" s="1"/>
  <c r="I81" i="13"/>
  <c r="G82" i="12" s="1"/>
  <c r="F81" i="13"/>
  <c r="D82" i="12" s="1"/>
  <c r="S80" i="13"/>
  <c r="S81" i="12" s="1"/>
  <c r="P80" i="13"/>
  <c r="O81" i="12" s="1"/>
  <c r="L80" i="13"/>
  <c r="K81" i="12" s="1"/>
  <c r="I80" i="13"/>
  <c r="G81" i="12" s="1"/>
  <c r="F80" i="13"/>
  <c r="D81" i="12" s="1"/>
  <c r="S79" i="13"/>
  <c r="S80" i="12" s="1"/>
  <c r="P79" i="13"/>
  <c r="O80" i="12" s="1"/>
  <c r="L79" i="13"/>
  <c r="K80" i="12" s="1"/>
  <c r="I79" i="13"/>
  <c r="G80" i="12" s="1"/>
  <c r="F79" i="13"/>
  <c r="D80" i="12" s="1"/>
  <c r="S78" i="13"/>
  <c r="S79" i="12" s="1"/>
  <c r="P78" i="13"/>
  <c r="O79" i="12" s="1"/>
  <c r="L78" i="13"/>
  <c r="K79" i="12" s="1"/>
  <c r="I78" i="13"/>
  <c r="G79" i="12" s="1"/>
  <c r="F78" i="13"/>
  <c r="D79" i="12" s="1"/>
  <c r="S77" i="13"/>
  <c r="S78" i="12" s="1"/>
  <c r="P77" i="13"/>
  <c r="O78" i="12" s="1"/>
  <c r="L77" i="13"/>
  <c r="K78" i="12" s="1"/>
  <c r="I77" i="13"/>
  <c r="G78" i="12" s="1"/>
  <c r="F77" i="13"/>
  <c r="D78" i="12" s="1"/>
  <c r="S76" i="13"/>
  <c r="S77" i="12" s="1"/>
  <c r="P76" i="13"/>
  <c r="O77" i="12" s="1"/>
  <c r="L76" i="13"/>
  <c r="K77" i="12" s="1"/>
  <c r="I76" i="13"/>
  <c r="G77" i="12" s="1"/>
  <c r="F76" i="13"/>
  <c r="D77" i="12" s="1"/>
  <c r="S75" i="13"/>
  <c r="S76" i="12" s="1"/>
  <c r="P75" i="13"/>
  <c r="O76" i="12" s="1"/>
  <c r="L75" i="13"/>
  <c r="K76" i="12" s="1"/>
  <c r="I75" i="13"/>
  <c r="G76" i="12" s="1"/>
  <c r="F75" i="13"/>
  <c r="D76" i="12" s="1"/>
  <c r="S74" i="13"/>
  <c r="S75" i="12" s="1"/>
  <c r="P74" i="13"/>
  <c r="O75" i="12" s="1"/>
  <c r="L74" i="13"/>
  <c r="K75" i="12" s="1"/>
  <c r="I74" i="13"/>
  <c r="G75" i="12" s="1"/>
  <c r="F74" i="13"/>
  <c r="D75" i="12" s="1"/>
  <c r="S73" i="13"/>
  <c r="S74" i="12" s="1"/>
  <c r="P73" i="13"/>
  <c r="O74" i="12" s="1"/>
  <c r="L73" i="13"/>
  <c r="K74" i="12" s="1"/>
  <c r="I73" i="13"/>
  <c r="G74" i="12" s="1"/>
  <c r="F73" i="13"/>
  <c r="D74" i="12" s="1"/>
  <c r="S71" i="13"/>
  <c r="S72" i="12" s="1"/>
  <c r="P71" i="13"/>
  <c r="O72" i="12" s="1"/>
  <c r="L71" i="13"/>
  <c r="K72" i="12" s="1"/>
  <c r="I71" i="13"/>
  <c r="G72" i="12" s="1"/>
  <c r="F71" i="13"/>
  <c r="D72" i="12" s="1"/>
  <c r="S72" i="13"/>
  <c r="S73" i="12" s="1"/>
  <c r="P72" i="13"/>
  <c r="O73" i="12" s="1"/>
  <c r="L72" i="13"/>
  <c r="K73" i="12" s="1"/>
  <c r="I72" i="13"/>
  <c r="G73" i="12" s="1"/>
  <c r="F72" i="13"/>
  <c r="D73" i="12" s="1"/>
  <c r="S83" i="13"/>
  <c r="S84" i="12" s="1"/>
  <c r="P83" i="13"/>
  <c r="O84" i="12" s="1"/>
  <c r="L83" i="13"/>
  <c r="K84" i="12" s="1"/>
  <c r="I83" i="13"/>
  <c r="G84" i="12" s="1"/>
  <c r="F83" i="13"/>
  <c r="D84" i="12" s="1"/>
  <c r="S68" i="13"/>
  <c r="S69" i="12" s="1"/>
  <c r="P68" i="13"/>
  <c r="O69" i="12" s="1"/>
  <c r="L68" i="13"/>
  <c r="K69" i="12" s="1"/>
  <c r="I68" i="13"/>
  <c r="G69" i="12" s="1"/>
  <c r="F68" i="13"/>
  <c r="D69" i="12" s="1"/>
  <c r="S67" i="13"/>
  <c r="S68" i="12" s="1"/>
  <c r="P67" i="13"/>
  <c r="O68" i="12" s="1"/>
  <c r="L67" i="13"/>
  <c r="K68" i="12" s="1"/>
  <c r="I67" i="13"/>
  <c r="G68" i="12" s="1"/>
  <c r="F67" i="13"/>
  <c r="D68" i="12" s="1"/>
  <c r="S66" i="13"/>
  <c r="S67" i="12" s="1"/>
  <c r="P66" i="13"/>
  <c r="O67" i="12" s="1"/>
  <c r="L66" i="13"/>
  <c r="K67" i="12" s="1"/>
  <c r="I66" i="13"/>
  <c r="G67" i="12" s="1"/>
  <c r="F66" i="13"/>
  <c r="D67" i="12" s="1"/>
  <c r="S65" i="13"/>
  <c r="S66" i="12" s="1"/>
  <c r="P65" i="13"/>
  <c r="O66" i="12" s="1"/>
  <c r="L65" i="13"/>
  <c r="K66" i="12" s="1"/>
  <c r="I65" i="13"/>
  <c r="G66" i="12" s="1"/>
  <c r="F65" i="13"/>
  <c r="D66" i="12" s="1"/>
  <c r="S64" i="13"/>
  <c r="S65" i="12" s="1"/>
  <c r="P64" i="13"/>
  <c r="O65" i="12" s="1"/>
  <c r="L64" i="13"/>
  <c r="K65" i="12" s="1"/>
  <c r="I64" i="13"/>
  <c r="G65" i="12" s="1"/>
  <c r="F64" i="13"/>
  <c r="D65" i="12" s="1"/>
  <c r="S63" i="13"/>
  <c r="S64" i="12" s="1"/>
  <c r="P63" i="13"/>
  <c r="O64" i="12" s="1"/>
  <c r="L63" i="13"/>
  <c r="K64" i="12" s="1"/>
  <c r="I63" i="13"/>
  <c r="G64" i="12" s="1"/>
  <c r="F63" i="13"/>
  <c r="D64" i="12" s="1"/>
  <c r="S53" i="13"/>
  <c r="S54" i="12" s="1"/>
  <c r="P53" i="13"/>
  <c r="O54" i="12" s="1"/>
  <c r="L53" i="13"/>
  <c r="K54" i="12" s="1"/>
  <c r="I53" i="13"/>
  <c r="G54" i="12" s="1"/>
  <c r="F53" i="13"/>
  <c r="D54" i="12" s="1"/>
  <c r="S62" i="13"/>
  <c r="S63" i="12" s="1"/>
  <c r="P62" i="13"/>
  <c r="O63" i="12" s="1"/>
  <c r="L62" i="13"/>
  <c r="K63" i="12" s="1"/>
  <c r="I62" i="13"/>
  <c r="G63" i="12" s="1"/>
  <c r="F62" i="13"/>
  <c r="D63" i="12" s="1"/>
  <c r="S61" i="13"/>
  <c r="S62" i="12" s="1"/>
  <c r="P61" i="13"/>
  <c r="O62" i="12" s="1"/>
  <c r="L61" i="13"/>
  <c r="K62" i="12" s="1"/>
  <c r="I61" i="13"/>
  <c r="G62" i="12" s="1"/>
  <c r="F61" i="13"/>
  <c r="D62" i="12" s="1"/>
  <c r="S60" i="13"/>
  <c r="S61" i="12" s="1"/>
  <c r="P60" i="13"/>
  <c r="O61" i="12" s="1"/>
  <c r="L60" i="13"/>
  <c r="K61" i="12" s="1"/>
  <c r="I60" i="13"/>
  <c r="G61" i="12" s="1"/>
  <c r="F60" i="13"/>
  <c r="D61" i="12" s="1"/>
  <c r="S59" i="13"/>
  <c r="S60" i="12" s="1"/>
  <c r="P59" i="13"/>
  <c r="O60" i="12" s="1"/>
  <c r="L59" i="13"/>
  <c r="K60" i="12" s="1"/>
  <c r="I59" i="13"/>
  <c r="G60" i="12" s="1"/>
  <c r="F59" i="13"/>
  <c r="D60" i="12" s="1"/>
  <c r="S69" i="13"/>
  <c r="S70" i="12" s="1"/>
  <c r="P69" i="13"/>
  <c r="O70" i="12" s="1"/>
  <c r="L69" i="13"/>
  <c r="K70" i="12" s="1"/>
  <c r="I69" i="13"/>
  <c r="G70" i="12" s="1"/>
  <c r="F69" i="13"/>
  <c r="D70" i="12" s="1"/>
  <c r="S56" i="13"/>
  <c r="S57" i="12" s="1"/>
  <c r="P56" i="13"/>
  <c r="O57" i="12" s="1"/>
  <c r="L56" i="13"/>
  <c r="K57" i="12" s="1"/>
  <c r="I56" i="13"/>
  <c r="G57" i="12" s="1"/>
  <c r="F56" i="13"/>
  <c r="D57" i="12" s="1"/>
  <c r="S55" i="13"/>
  <c r="S56" i="12" s="1"/>
  <c r="P55" i="13"/>
  <c r="O56" i="12" s="1"/>
  <c r="L55" i="13"/>
  <c r="K56" i="12" s="1"/>
  <c r="I55" i="13"/>
  <c r="G56" i="12" s="1"/>
  <c r="F55" i="13"/>
  <c r="D56" i="12" s="1"/>
  <c r="S58" i="13"/>
  <c r="S59" i="12" s="1"/>
  <c r="P58" i="13"/>
  <c r="O59" i="12" s="1"/>
  <c r="L58" i="13"/>
  <c r="K59" i="12" s="1"/>
  <c r="I58" i="13"/>
  <c r="G59" i="12" s="1"/>
  <c r="F58" i="13"/>
  <c r="D59" i="12" s="1"/>
  <c r="S52" i="13"/>
  <c r="S53" i="12" s="1"/>
  <c r="P52" i="13"/>
  <c r="O53" i="12" s="1"/>
  <c r="L52" i="13"/>
  <c r="K53" i="12" s="1"/>
  <c r="I52" i="13"/>
  <c r="G53" i="12" s="1"/>
  <c r="F52" i="13"/>
  <c r="D53" i="12" s="1"/>
  <c r="S57" i="13"/>
  <c r="S58" i="12" s="1"/>
  <c r="P57" i="13"/>
  <c r="O58" i="12" s="1"/>
  <c r="L57" i="13"/>
  <c r="K58" i="12" s="1"/>
  <c r="I57" i="13"/>
  <c r="G58" i="12" s="1"/>
  <c r="F57" i="13"/>
  <c r="D58" i="12" s="1"/>
  <c r="S54" i="13"/>
  <c r="S55" i="12" s="1"/>
  <c r="P54" i="13"/>
  <c r="O55" i="12" s="1"/>
  <c r="L54" i="13"/>
  <c r="K55" i="12" s="1"/>
  <c r="I54" i="13"/>
  <c r="G55" i="12" s="1"/>
  <c r="F54" i="13"/>
  <c r="D55" i="12" s="1"/>
  <c r="S51" i="13"/>
  <c r="S52" i="12" s="1"/>
  <c r="S51" i="12" s="1"/>
  <c r="P51" i="13"/>
  <c r="O52" i="12" s="1"/>
  <c r="O51" i="12" s="1"/>
  <c r="L51" i="13"/>
  <c r="K52" i="12" s="1"/>
  <c r="K51" i="12" s="1"/>
  <c r="I51" i="13"/>
  <c r="G52" i="12" s="1"/>
  <c r="G51" i="12" s="1"/>
  <c r="F51" i="13"/>
  <c r="D52" i="12" s="1"/>
  <c r="D51" i="12" s="1"/>
  <c r="S49" i="13"/>
  <c r="S50" i="12" s="1"/>
  <c r="P49" i="13"/>
  <c r="O50" i="12" s="1"/>
  <c r="L49" i="13"/>
  <c r="K50" i="12" s="1"/>
  <c r="I49" i="13"/>
  <c r="G50" i="12" s="1"/>
  <c r="F49" i="13"/>
  <c r="D50" i="12" s="1"/>
  <c r="S35" i="13"/>
  <c r="S36" i="12" s="1"/>
  <c r="P35" i="13"/>
  <c r="O36" i="12" s="1"/>
  <c r="L35" i="13"/>
  <c r="K36" i="12" s="1"/>
  <c r="I35" i="13"/>
  <c r="G36" i="12" s="1"/>
  <c r="F35" i="13"/>
  <c r="D36" i="12" s="1"/>
  <c r="S48" i="13"/>
  <c r="S49" i="12" s="1"/>
  <c r="P48" i="13"/>
  <c r="O49" i="12" s="1"/>
  <c r="L48" i="13"/>
  <c r="K49" i="12" s="1"/>
  <c r="I48" i="13"/>
  <c r="G49" i="12" s="1"/>
  <c r="F48" i="13"/>
  <c r="D49" i="12" s="1"/>
  <c r="S47" i="13"/>
  <c r="S48" i="12" s="1"/>
  <c r="P47" i="13"/>
  <c r="O48" i="12" s="1"/>
  <c r="L47" i="13"/>
  <c r="K48" i="12" s="1"/>
  <c r="I47" i="13"/>
  <c r="G48" i="12" s="1"/>
  <c r="F47" i="13"/>
  <c r="D48" i="12" s="1"/>
  <c r="S46" i="13"/>
  <c r="S47" i="12" s="1"/>
  <c r="P46" i="13"/>
  <c r="O47" i="12" s="1"/>
  <c r="L46" i="13"/>
  <c r="K47" i="12" s="1"/>
  <c r="I46" i="13"/>
  <c r="G47" i="12" s="1"/>
  <c r="F46" i="13"/>
  <c r="D47" i="12" s="1"/>
  <c r="S45" i="13"/>
  <c r="S46" i="12" s="1"/>
  <c r="P45" i="13"/>
  <c r="O46" i="12" s="1"/>
  <c r="L45" i="13"/>
  <c r="K46" i="12" s="1"/>
  <c r="I45" i="13"/>
  <c r="G46" i="12" s="1"/>
  <c r="F45" i="13"/>
  <c r="D46" i="12" s="1"/>
  <c r="S44" i="13"/>
  <c r="S45" i="12" s="1"/>
  <c r="P44" i="13"/>
  <c r="O45" i="12" s="1"/>
  <c r="L44" i="13"/>
  <c r="K45" i="12" s="1"/>
  <c r="I44" i="13"/>
  <c r="G45" i="12" s="1"/>
  <c r="F44" i="13"/>
  <c r="D45" i="12" s="1"/>
  <c r="S43" i="13"/>
  <c r="S44" i="12" s="1"/>
  <c r="P43" i="13"/>
  <c r="O44" i="12" s="1"/>
  <c r="L43" i="13"/>
  <c r="K44" i="12" s="1"/>
  <c r="I43" i="13"/>
  <c r="G44" i="12" s="1"/>
  <c r="F43" i="13"/>
  <c r="D44" i="12" s="1"/>
  <c r="S42" i="13"/>
  <c r="S43" i="12" s="1"/>
  <c r="P42" i="13"/>
  <c r="O43" i="12" s="1"/>
  <c r="L42" i="13"/>
  <c r="K43" i="12" s="1"/>
  <c r="I42" i="13"/>
  <c r="G43" i="12" s="1"/>
  <c r="F42" i="13"/>
  <c r="D43" i="12" s="1"/>
  <c r="S41" i="13"/>
  <c r="S42" i="12" s="1"/>
  <c r="P41" i="13"/>
  <c r="O42" i="12" s="1"/>
  <c r="L41" i="13"/>
  <c r="K42" i="12" s="1"/>
  <c r="I41" i="13"/>
  <c r="G42" i="12" s="1"/>
  <c r="F41" i="13"/>
  <c r="D42" i="12" s="1"/>
  <c r="S32" i="13"/>
  <c r="S33" i="12" s="1"/>
  <c r="P32" i="13"/>
  <c r="O33" i="12" s="1"/>
  <c r="L32" i="13"/>
  <c r="K33" i="12" s="1"/>
  <c r="I32" i="13"/>
  <c r="G33" i="12" s="1"/>
  <c r="F32" i="13"/>
  <c r="D33" i="12" s="1"/>
  <c r="S40" i="13"/>
  <c r="S41" i="12" s="1"/>
  <c r="P40" i="13"/>
  <c r="O41" i="12" s="1"/>
  <c r="L40" i="13"/>
  <c r="K41" i="12" s="1"/>
  <c r="I40" i="13"/>
  <c r="G41" i="12" s="1"/>
  <c r="F40" i="13"/>
  <c r="D41" i="12" s="1"/>
  <c r="S33" i="13"/>
  <c r="S34" i="12" s="1"/>
  <c r="P33" i="13"/>
  <c r="O34" i="12" s="1"/>
  <c r="L33" i="13"/>
  <c r="K34" i="12" s="1"/>
  <c r="I33" i="13"/>
  <c r="G34" i="12" s="1"/>
  <c r="F33" i="13"/>
  <c r="D34" i="12" s="1"/>
  <c r="S39" i="13"/>
  <c r="S40" i="12" s="1"/>
  <c r="P39" i="13"/>
  <c r="O40" i="12" s="1"/>
  <c r="L39" i="13"/>
  <c r="K40" i="12" s="1"/>
  <c r="I39" i="13"/>
  <c r="G40" i="12" s="1"/>
  <c r="F39" i="13"/>
  <c r="D40" i="12" s="1"/>
  <c r="S38" i="13"/>
  <c r="S39" i="12" s="1"/>
  <c r="P38" i="13"/>
  <c r="O39" i="12" s="1"/>
  <c r="L38" i="13"/>
  <c r="K39" i="12" s="1"/>
  <c r="I38" i="13"/>
  <c r="G39" i="12" s="1"/>
  <c r="F38" i="13"/>
  <c r="D39" i="12" s="1"/>
  <c r="S37" i="13"/>
  <c r="S38" i="12" s="1"/>
  <c r="P37" i="13"/>
  <c r="O38" i="12" s="1"/>
  <c r="L37" i="13"/>
  <c r="K38" i="12" s="1"/>
  <c r="I37" i="13"/>
  <c r="G38" i="12" s="1"/>
  <c r="F37" i="13"/>
  <c r="D38" i="12" s="1"/>
  <c r="S36" i="13"/>
  <c r="S37" i="12" s="1"/>
  <c r="P36" i="13"/>
  <c r="O37" i="12" s="1"/>
  <c r="L36" i="13"/>
  <c r="K37" i="12" s="1"/>
  <c r="I36" i="13"/>
  <c r="G37" i="12" s="1"/>
  <c r="F36" i="13"/>
  <c r="D37" i="12" s="1"/>
  <c r="S31" i="13"/>
  <c r="S32" i="12" s="1"/>
  <c r="P31" i="13"/>
  <c r="O32" i="12" s="1"/>
  <c r="L31" i="13"/>
  <c r="K32" i="12" s="1"/>
  <c r="I31" i="13"/>
  <c r="G32" i="12" s="1"/>
  <c r="F31" i="13"/>
  <c r="D32" i="12" s="1"/>
  <c r="S34" i="13"/>
  <c r="S35" i="12" s="1"/>
  <c r="P34" i="13"/>
  <c r="O35" i="12" s="1"/>
  <c r="L34" i="13"/>
  <c r="K35" i="12" s="1"/>
  <c r="I34" i="13"/>
  <c r="G35" i="12" s="1"/>
  <c r="F34" i="13"/>
  <c r="D35" i="12" s="1"/>
  <c r="S29" i="13"/>
  <c r="S30" i="12" s="1"/>
  <c r="P29" i="13"/>
  <c r="O30" i="12" s="1"/>
  <c r="L29" i="13"/>
  <c r="K30" i="12" s="1"/>
  <c r="I29" i="13"/>
  <c r="G30" i="12" s="1"/>
  <c r="F29" i="13"/>
  <c r="D30" i="12" s="1"/>
  <c r="S18" i="13"/>
  <c r="S19" i="12" s="1"/>
  <c r="P18" i="13"/>
  <c r="O19" i="12" s="1"/>
  <c r="L18" i="13"/>
  <c r="K19" i="12" s="1"/>
  <c r="I18" i="13"/>
  <c r="G19" i="12" s="1"/>
  <c r="F18" i="13"/>
  <c r="D19" i="12" s="1"/>
  <c r="S28" i="13"/>
  <c r="S29" i="12" s="1"/>
  <c r="P28" i="13"/>
  <c r="O29" i="12" s="1"/>
  <c r="L28" i="13"/>
  <c r="K29" i="12" s="1"/>
  <c r="I28" i="13"/>
  <c r="G29" i="12" s="1"/>
  <c r="F28" i="13"/>
  <c r="D29" i="12" s="1"/>
  <c r="S27" i="13"/>
  <c r="S28" i="12" s="1"/>
  <c r="P27" i="13"/>
  <c r="O28" i="12" s="1"/>
  <c r="L27" i="13"/>
  <c r="K28" i="12" s="1"/>
  <c r="I27" i="13"/>
  <c r="G28" i="12" s="1"/>
  <c r="F27" i="13"/>
  <c r="D28" i="12" s="1"/>
  <c r="S26" i="13"/>
  <c r="S27" i="12" s="1"/>
  <c r="P26" i="13"/>
  <c r="O27" i="12" s="1"/>
  <c r="L26" i="13"/>
  <c r="K27" i="12" s="1"/>
  <c r="I26" i="13"/>
  <c r="G27" i="12" s="1"/>
  <c r="F26" i="13"/>
  <c r="D27" i="12" s="1"/>
  <c r="S25" i="13"/>
  <c r="S26" i="12" s="1"/>
  <c r="P25" i="13"/>
  <c r="O26" i="12" s="1"/>
  <c r="L25" i="13"/>
  <c r="K26" i="12" s="1"/>
  <c r="I25" i="13"/>
  <c r="G26" i="12" s="1"/>
  <c r="F25" i="13"/>
  <c r="D26" i="12" s="1"/>
  <c r="S24" i="13"/>
  <c r="S25" i="12" s="1"/>
  <c r="P24" i="13"/>
  <c r="O25" i="12" s="1"/>
  <c r="L24" i="13"/>
  <c r="K25" i="12" s="1"/>
  <c r="I24" i="13"/>
  <c r="G25" i="12" s="1"/>
  <c r="F24" i="13"/>
  <c r="D25" i="12" s="1"/>
  <c r="S23" i="13"/>
  <c r="S24" i="12" s="1"/>
  <c r="P23" i="13"/>
  <c r="O24" i="12" s="1"/>
  <c r="L23" i="13"/>
  <c r="K24" i="12" s="1"/>
  <c r="I23" i="13"/>
  <c r="G24" i="12" s="1"/>
  <c r="F23" i="13"/>
  <c r="D24" i="12" s="1"/>
  <c r="S22" i="13"/>
  <c r="S23" i="12" s="1"/>
  <c r="P22" i="13"/>
  <c r="O23" i="12" s="1"/>
  <c r="L22" i="13"/>
  <c r="K23" i="12" s="1"/>
  <c r="I22" i="13"/>
  <c r="G23" i="12" s="1"/>
  <c r="F22" i="13"/>
  <c r="D23" i="12" s="1"/>
  <c r="S20" i="13"/>
  <c r="S21" i="12" s="1"/>
  <c r="P20" i="13"/>
  <c r="O21" i="12" s="1"/>
  <c r="L20" i="13"/>
  <c r="K21" i="12" s="1"/>
  <c r="I20" i="13"/>
  <c r="G21" i="12" s="1"/>
  <c r="F20" i="13"/>
  <c r="D21" i="12" s="1"/>
  <c r="S21" i="13"/>
  <c r="S22" i="12" s="1"/>
  <c r="P21" i="13"/>
  <c r="O22" i="12" s="1"/>
  <c r="L21" i="13"/>
  <c r="K22" i="12" s="1"/>
  <c r="I21" i="13"/>
  <c r="G22" i="12" s="1"/>
  <c r="F21" i="13"/>
  <c r="D22" i="12" s="1"/>
  <c r="S17" i="13"/>
  <c r="S18" i="12" s="1"/>
  <c r="P17" i="13"/>
  <c r="O18" i="12" s="1"/>
  <c r="L17" i="13"/>
  <c r="K18" i="12" s="1"/>
  <c r="I17" i="13"/>
  <c r="G18" i="12" s="1"/>
  <c r="F17" i="13"/>
  <c r="D18" i="12" s="1"/>
  <c r="S19" i="13"/>
  <c r="S20" i="12" s="1"/>
  <c r="P19" i="13"/>
  <c r="O20" i="12" s="1"/>
  <c r="L19" i="13"/>
  <c r="K20" i="12" s="1"/>
  <c r="I19" i="13"/>
  <c r="G20" i="12" s="1"/>
  <c r="F19" i="13"/>
  <c r="D20" i="12" s="1"/>
  <c r="S16" i="13"/>
  <c r="S17" i="12" s="1"/>
  <c r="P16" i="13"/>
  <c r="O17" i="12" s="1"/>
  <c r="L16" i="13"/>
  <c r="K17" i="12" s="1"/>
  <c r="I16" i="13"/>
  <c r="G17" i="12" s="1"/>
  <c r="F16" i="13"/>
  <c r="D17" i="12" s="1"/>
  <c r="S127" i="13"/>
  <c r="S128" i="12" s="1"/>
  <c r="P127" i="13"/>
  <c r="O128" i="12" s="1"/>
  <c r="L127" i="13"/>
  <c r="K128" i="12" s="1"/>
  <c r="I127" i="13"/>
  <c r="G128" i="12" s="1"/>
  <c r="F127" i="13"/>
  <c r="D128" i="12" s="1"/>
  <c r="S14" i="13"/>
  <c r="S15" i="12" s="1"/>
  <c r="P14" i="13"/>
  <c r="O15" i="12" s="1"/>
  <c r="L14" i="13"/>
  <c r="K15" i="12" s="1"/>
  <c r="I14" i="13"/>
  <c r="G15" i="12" s="1"/>
  <c r="F14" i="13"/>
  <c r="D15" i="12" s="1"/>
  <c r="S13" i="13"/>
  <c r="S14" i="12" s="1"/>
  <c r="P13" i="13"/>
  <c r="O14" i="12" s="1"/>
  <c r="L13" i="13"/>
  <c r="K14" i="12" s="1"/>
  <c r="I13" i="13"/>
  <c r="G14" i="12" s="1"/>
  <c r="F13" i="13"/>
  <c r="D14" i="12" s="1"/>
  <c r="S12" i="13"/>
  <c r="S13" i="12" s="1"/>
  <c r="P12" i="13"/>
  <c r="O13" i="12" s="1"/>
  <c r="L12" i="13"/>
  <c r="K13" i="12" s="1"/>
  <c r="I12" i="13"/>
  <c r="G13" i="12" s="1"/>
  <c r="F12" i="13"/>
  <c r="D13" i="12" s="1"/>
  <c r="S11" i="13"/>
  <c r="S12" i="12" s="1"/>
  <c r="P11" i="13"/>
  <c r="O12" i="12" s="1"/>
  <c r="L11" i="13"/>
  <c r="K12" i="12" s="1"/>
  <c r="I11" i="13"/>
  <c r="G12" i="12" s="1"/>
  <c r="F11" i="13"/>
  <c r="D12" i="12" s="1"/>
  <c r="S8" i="13"/>
  <c r="S9" i="12" s="1"/>
  <c r="P8" i="13"/>
  <c r="O9" i="12" s="1"/>
  <c r="L8" i="13"/>
  <c r="K9" i="12" s="1"/>
  <c r="I8" i="13"/>
  <c r="G9" i="12" s="1"/>
  <c r="F8" i="13"/>
  <c r="D9" i="12" s="1"/>
  <c r="S9" i="13"/>
  <c r="S10" i="12" s="1"/>
  <c r="P9" i="13"/>
  <c r="O10" i="12" s="1"/>
  <c r="L9" i="13"/>
  <c r="K10" i="12" s="1"/>
  <c r="I9" i="13"/>
  <c r="G10" i="12" s="1"/>
  <c r="F9" i="13"/>
  <c r="D10" i="12" s="1"/>
  <c r="S6" i="13"/>
  <c r="S7" i="12" s="1"/>
  <c r="P6" i="13"/>
  <c r="O7" i="12" s="1"/>
  <c r="L6" i="13"/>
  <c r="K7" i="12" s="1"/>
  <c r="I6" i="13"/>
  <c r="G7" i="12" s="1"/>
  <c r="F6" i="13"/>
  <c r="D7" i="12" s="1"/>
  <c r="S7" i="13"/>
  <c r="S8" i="12" s="1"/>
  <c r="P7" i="13"/>
  <c r="O8" i="12" s="1"/>
  <c r="L7" i="13"/>
  <c r="K8" i="12" s="1"/>
  <c r="I7" i="13"/>
  <c r="G8" i="12" s="1"/>
  <c r="F7" i="13"/>
  <c r="D8" i="12" s="1"/>
  <c r="S10" i="13"/>
  <c r="S11" i="12" s="1"/>
  <c r="P10" i="13"/>
  <c r="O11" i="12" s="1"/>
  <c r="L10" i="13"/>
  <c r="K11" i="12" s="1"/>
  <c r="I10" i="13"/>
  <c r="G11" i="12" s="1"/>
  <c r="F10" i="13"/>
  <c r="D11" i="12" s="1"/>
  <c r="S4" i="13"/>
  <c r="P4" i="13"/>
  <c r="L4" i="13"/>
  <c r="I4" i="13"/>
  <c r="F4" i="13"/>
  <c r="O5" i="12" l="1"/>
  <c r="P128" i="13"/>
  <c r="O129" i="12" s="1"/>
  <c r="D5" i="12"/>
  <c r="F128" i="13"/>
  <c r="K5" i="12"/>
  <c r="L128" i="13"/>
  <c r="K129" i="12" s="1"/>
  <c r="S5" i="12"/>
  <c r="S128" i="13"/>
  <c r="S129" i="12" s="1"/>
  <c r="G6" i="12"/>
  <c r="O6" i="12"/>
  <c r="G71" i="12"/>
  <c r="O71" i="12"/>
  <c r="D118" i="12"/>
  <c r="K118" i="12"/>
  <c r="S118" i="12"/>
  <c r="G5" i="12"/>
  <c r="I128" i="13"/>
  <c r="G129" i="12" s="1"/>
  <c r="D6" i="12"/>
  <c r="K6" i="12"/>
  <c r="S6" i="12"/>
  <c r="D71" i="12"/>
  <c r="K71" i="12"/>
  <c r="S71" i="12"/>
  <c r="G118" i="12"/>
  <c r="O118" i="12"/>
  <c r="G88" i="12"/>
  <c r="S88" i="12"/>
  <c r="O88" i="12"/>
  <c r="K88" i="12"/>
  <c r="D88" i="12"/>
  <c r="S31" i="12"/>
  <c r="O31" i="12"/>
  <c r="K31" i="12"/>
  <c r="G31" i="12"/>
  <c r="D31" i="12"/>
  <c r="S16" i="12"/>
  <c r="O16" i="12"/>
  <c r="K16" i="12"/>
  <c r="G16" i="12"/>
  <c r="D16" i="12"/>
  <c r="G131" i="12" l="1"/>
  <c r="G130" i="12"/>
  <c r="S131" i="12"/>
  <c r="S130" i="12"/>
  <c r="K131" i="12"/>
  <c r="K130" i="12"/>
  <c r="D129" i="12"/>
  <c r="D130" i="12"/>
  <c r="D131" i="12"/>
  <c r="O131" i="12"/>
  <c r="O130" i="12"/>
  <c r="D132" i="12"/>
  <c r="F52" i="12" s="1"/>
  <c r="X52" i="12" s="1"/>
  <c r="H5" i="12"/>
  <c r="L5" i="12"/>
  <c r="P5" i="12"/>
  <c r="T5" i="12"/>
  <c r="H11" i="12"/>
  <c r="L11" i="12"/>
  <c r="P11" i="12"/>
  <c r="T11" i="12"/>
  <c r="H8" i="12"/>
  <c r="L8" i="12"/>
  <c r="P8" i="12"/>
  <c r="T8" i="12"/>
  <c r="H7" i="12"/>
  <c r="L7" i="12"/>
  <c r="P7" i="12"/>
  <c r="T7" i="12"/>
  <c r="H10" i="12"/>
  <c r="L10" i="12"/>
  <c r="P10" i="12"/>
  <c r="T10" i="12"/>
  <c r="H9" i="12"/>
  <c r="L9" i="12"/>
  <c r="P9" i="12"/>
  <c r="T9" i="12"/>
  <c r="H12" i="12"/>
  <c r="L12" i="12"/>
  <c r="P12" i="12"/>
  <c r="T12" i="12"/>
  <c r="H13" i="12"/>
  <c r="L13" i="12"/>
  <c r="P13" i="12"/>
  <c r="T13" i="12"/>
  <c r="H14" i="12"/>
  <c r="L14" i="12"/>
  <c r="P14" i="12"/>
  <c r="T14" i="12"/>
  <c r="H15" i="12"/>
  <c r="L15" i="12"/>
  <c r="P15" i="12"/>
  <c r="T15" i="12"/>
  <c r="H128" i="12"/>
  <c r="L128" i="12"/>
  <c r="P128" i="12"/>
  <c r="T128" i="12"/>
  <c r="H17" i="12"/>
  <c r="L17" i="12"/>
  <c r="P17" i="12"/>
  <c r="T17" i="12"/>
  <c r="H20" i="12"/>
  <c r="L20" i="12"/>
  <c r="P20" i="12"/>
  <c r="T20" i="12"/>
  <c r="H18" i="12"/>
  <c r="L18" i="12"/>
  <c r="P18" i="12"/>
  <c r="T18" i="12"/>
  <c r="H22" i="12"/>
  <c r="L22" i="12"/>
  <c r="P22" i="12"/>
  <c r="T22" i="12"/>
  <c r="H21" i="12"/>
  <c r="L21" i="12"/>
  <c r="P21" i="12"/>
  <c r="T21" i="12"/>
  <c r="H23" i="12"/>
  <c r="L23" i="12"/>
  <c r="P23" i="12"/>
  <c r="T23" i="12"/>
  <c r="H24" i="12"/>
  <c r="L24" i="12"/>
  <c r="P24" i="12"/>
  <c r="T24" i="12"/>
  <c r="H25" i="12"/>
  <c r="L25" i="12"/>
  <c r="P25" i="12"/>
  <c r="T25" i="12"/>
  <c r="H26" i="12"/>
  <c r="L26" i="12"/>
  <c r="P26" i="12"/>
  <c r="T26" i="12"/>
  <c r="H28" i="12"/>
  <c r="L28" i="12"/>
  <c r="P28" i="12"/>
  <c r="T28" i="12"/>
  <c r="H29" i="12"/>
  <c r="L29" i="12"/>
  <c r="P29" i="12"/>
  <c r="T29" i="12"/>
  <c r="H19" i="12"/>
  <c r="L19" i="12"/>
  <c r="P19" i="12"/>
  <c r="T19" i="12"/>
  <c r="H30" i="12"/>
  <c r="L30" i="12"/>
  <c r="P30" i="12"/>
  <c r="T30" i="12"/>
  <c r="H35" i="12"/>
  <c r="L35" i="12"/>
  <c r="P35" i="12"/>
  <c r="T35" i="12"/>
  <c r="H32" i="12"/>
  <c r="L32" i="12"/>
  <c r="P32" i="12"/>
  <c r="T32" i="12"/>
  <c r="H37" i="12"/>
  <c r="L37" i="12"/>
  <c r="P37" i="12"/>
  <c r="T37" i="12"/>
  <c r="H38" i="12"/>
  <c r="L38" i="12"/>
  <c r="P38" i="12"/>
  <c r="T38" i="12"/>
  <c r="H39" i="12"/>
  <c r="L39" i="12"/>
  <c r="P39" i="12"/>
  <c r="T39" i="12"/>
  <c r="H40" i="12"/>
  <c r="L40" i="12"/>
  <c r="P40" i="12"/>
  <c r="T40" i="12"/>
  <c r="H34" i="12"/>
  <c r="L34" i="12"/>
  <c r="P34" i="12"/>
  <c r="T34" i="12"/>
  <c r="H41" i="12"/>
  <c r="L41" i="12"/>
  <c r="P41" i="12"/>
  <c r="T41" i="12"/>
  <c r="H33" i="12"/>
  <c r="L33" i="12"/>
  <c r="P33" i="12"/>
  <c r="T33" i="12"/>
  <c r="H42" i="12"/>
  <c r="L42" i="12"/>
  <c r="P42" i="12"/>
  <c r="T42" i="12"/>
  <c r="H43" i="12"/>
  <c r="L43" i="12"/>
  <c r="P43" i="12"/>
  <c r="T43" i="12"/>
  <c r="F55" i="12"/>
  <c r="X55" i="12" s="1"/>
  <c r="F70" i="12"/>
  <c r="X70" i="12" s="1"/>
  <c r="F88" i="12"/>
  <c r="X88" i="12" s="1"/>
  <c r="H44" i="12"/>
  <c r="L44" i="12"/>
  <c r="P44" i="12"/>
  <c r="T44" i="12"/>
  <c r="H45" i="12"/>
  <c r="L45" i="12"/>
  <c r="P45" i="12"/>
  <c r="T45" i="12"/>
  <c r="H46" i="12"/>
  <c r="L46" i="12"/>
  <c r="P46" i="12"/>
  <c r="T46" i="12"/>
  <c r="H47" i="12"/>
  <c r="L47" i="12"/>
  <c r="P47" i="12"/>
  <c r="T47" i="12"/>
  <c r="H48" i="12"/>
  <c r="L48" i="12"/>
  <c r="P48" i="12"/>
  <c r="T48" i="12"/>
  <c r="H49" i="12"/>
  <c r="L49" i="12"/>
  <c r="P49" i="12"/>
  <c r="T49" i="12"/>
  <c r="H36" i="12"/>
  <c r="L36" i="12"/>
  <c r="P36" i="12"/>
  <c r="T36" i="12"/>
  <c r="H50" i="12"/>
  <c r="L50" i="12"/>
  <c r="P50" i="12"/>
  <c r="T50" i="12"/>
  <c r="H52" i="12"/>
  <c r="L52" i="12"/>
  <c r="P52" i="12"/>
  <c r="T52" i="12"/>
  <c r="H55" i="12"/>
  <c r="L55" i="12"/>
  <c r="P55" i="12"/>
  <c r="T55" i="12"/>
  <c r="H58" i="12"/>
  <c r="L58" i="12"/>
  <c r="P58" i="12"/>
  <c r="T58" i="12"/>
  <c r="H53" i="12"/>
  <c r="L53" i="12"/>
  <c r="P53" i="12"/>
  <c r="T53" i="12"/>
  <c r="H59" i="12"/>
  <c r="L59" i="12"/>
  <c r="P59" i="12"/>
  <c r="T59" i="12"/>
  <c r="H56" i="12"/>
  <c r="L56" i="12"/>
  <c r="P56" i="12"/>
  <c r="T56" i="12"/>
  <c r="H57" i="12"/>
  <c r="L57" i="12"/>
  <c r="P57" i="12"/>
  <c r="T57" i="12"/>
  <c r="H70" i="12"/>
  <c r="L70" i="12"/>
  <c r="P70" i="12"/>
  <c r="T70" i="12"/>
  <c r="H60" i="12"/>
  <c r="L60" i="12"/>
  <c r="P60" i="12"/>
  <c r="T60" i="12"/>
  <c r="H61" i="12"/>
  <c r="L61" i="12"/>
  <c r="P61" i="12"/>
  <c r="T61" i="12"/>
  <c r="H62" i="12"/>
  <c r="L62" i="12"/>
  <c r="P62" i="12"/>
  <c r="T62" i="12"/>
  <c r="H63" i="12"/>
  <c r="L63" i="12"/>
  <c r="P63" i="12"/>
  <c r="T63" i="12"/>
  <c r="H54" i="12"/>
  <c r="L54" i="12"/>
  <c r="P54" i="12"/>
  <c r="T54" i="12"/>
  <c r="H64" i="12"/>
  <c r="L64" i="12"/>
  <c r="P64" i="12"/>
  <c r="T64" i="12"/>
  <c r="H65" i="12"/>
  <c r="L65" i="12"/>
  <c r="P65" i="12"/>
  <c r="T65" i="12"/>
  <c r="H66" i="12"/>
  <c r="L66" i="12"/>
  <c r="P66" i="12"/>
  <c r="T66" i="12"/>
  <c r="H67" i="12"/>
  <c r="L67" i="12"/>
  <c r="P67" i="12"/>
  <c r="T67" i="12"/>
  <c r="H68" i="12"/>
  <c r="L68" i="12"/>
  <c r="P68" i="12"/>
  <c r="T68" i="12"/>
  <c r="H69" i="12"/>
  <c r="L69" i="12"/>
  <c r="P69" i="12"/>
  <c r="T69" i="12"/>
  <c r="H84" i="12"/>
  <c r="L84" i="12"/>
  <c r="P84" i="12"/>
  <c r="T84" i="12"/>
  <c r="H73" i="12"/>
  <c r="L73" i="12"/>
  <c r="P73" i="12"/>
  <c r="T73" i="12"/>
  <c r="H72" i="12"/>
  <c r="L72" i="12"/>
  <c r="P72" i="12"/>
  <c r="T72" i="12"/>
  <c r="H74" i="12"/>
  <c r="L74" i="12"/>
  <c r="P74" i="12"/>
  <c r="T74" i="12"/>
  <c r="H75" i="12"/>
  <c r="L75" i="12"/>
  <c r="P75" i="12"/>
  <c r="T75" i="12"/>
  <c r="H76" i="12"/>
  <c r="L76" i="12"/>
  <c r="P76" i="12"/>
  <c r="T76" i="12"/>
  <c r="H78" i="12"/>
  <c r="L78" i="12"/>
  <c r="P78" i="12"/>
  <c r="T78" i="12"/>
  <c r="H79" i="12"/>
  <c r="L79" i="12"/>
  <c r="P79" i="12"/>
  <c r="T79" i="12"/>
  <c r="H80" i="12"/>
  <c r="L80" i="12"/>
  <c r="P80" i="12"/>
  <c r="T80" i="12"/>
  <c r="H81" i="12"/>
  <c r="L81" i="12"/>
  <c r="P81" i="12"/>
  <c r="T81" i="12"/>
  <c r="H82" i="12"/>
  <c r="L82" i="12"/>
  <c r="P82" i="12"/>
  <c r="T82" i="12"/>
  <c r="H83" i="12"/>
  <c r="L83" i="12"/>
  <c r="P83" i="12"/>
  <c r="T83" i="12"/>
  <c r="H85" i="12"/>
  <c r="L85" i="12"/>
  <c r="P85" i="12"/>
  <c r="T85" i="12"/>
  <c r="H86" i="12"/>
  <c r="L86" i="12"/>
  <c r="P86" i="12"/>
  <c r="T86" i="12"/>
  <c r="H87" i="12"/>
  <c r="L87" i="12"/>
  <c r="P87" i="12"/>
  <c r="T87" i="12"/>
  <c r="H98" i="12"/>
  <c r="L98" i="12"/>
  <c r="P98" i="12"/>
  <c r="T98" i="12"/>
  <c r="F89" i="12"/>
  <c r="X89" i="12" s="1"/>
  <c r="F93" i="12"/>
  <c r="X93" i="12" s="1"/>
  <c r="F101" i="12"/>
  <c r="X101" i="12" s="1"/>
  <c r="F104" i="12"/>
  <c r="X104" i="12" s="1"/>
  <c r="F106" i="12"/>
  <c r="X106" i="12" s="1"/>
  <c r="F109" i="12"/>
  <c r="X109" i="12" s="1"/>
  <c r="F111" i="12"/>
  <c r="X111" i="12" s="1"/>
  <c r="H89" i="12"/>
  <c r="L89" i="12"/>
  <c r="P89" i="12"/>
  <c r="T89" i="12"/>
  <c r="H90" i="12"/>
  <c r="L90" i="12"/>
  <c r="P90" i="12"/>
  <c r="T90" i="12"/>
  <c r="H91" i="12"/>
  <c r="L91" i="12"/>
  <c r="P91" i="12"/>
  <c r="T91" i="12"/>
  <c r="H92" i="12"/>
  <c r="L92" i="12"/>
  <c r="P92" i="12"/>
  <c r="T92" i="12"/>
  <c r="H93" i="12"/>
  <c r="L93" i="12"/>
  <c r="P93" i="12"/>
  <c r="T93" i="12"/>
  <c r="H94" i="12"/>
  <c r="L94" i="12"/>
  <c r="P94" i="12"/>
  <c r="T94" i="12"/>
  <c r="H95" i="12"/>
  <c r="L95" i="12"/>
  <c r="P95" i="12"/>
  <c r="T95" i="12"/>
  <c r="H96" i="12"/>
  <c r="L96" i="12"/>
  <c r="P96" i="12"/>
  <c r="T96" i="12"/>
  <c r="H97" i="12"/>
  <c r="L97" i="12"/>
  <c r="P97" i="12"/>
  <c r="T97" i="12"/>
  <c r="H99" i="12"/>
  <c r="L99" i="12"/>
  <c r="P99" i="12"/>
  <c r="T99" i="12"/>
  <c r="H100" i="12"/>
  <c r="L100" i="12"/>
  <c r="P100" i="12"/>
  <c r="T100" i="12"/>
  <c r="H101" i="12"/>
  <c r="L101" i="12"/>
  <c r="P101" i="12"/>
  <c r="T101" i="12"/>
  <c r="H102" i="12"/>
  <c r="L102" i="12"/>
  <c r="P102" i="12"/>
  <c r="T102" i="12"/>
  <c r="H103" i="12"/>
  <c r="L103" i="12"/>
  <c r="P103" i="12"/>
  <c r="T103" i="12"/>
  <c r="H104" i="12"/>
  <c r="L104" i="12"/>
  <c r="P104" i="12"/>
  <c r="T104" i="12"/>
  <c r="H105" i="12"/>
  <c r="L105" i="12"/>
  <c r="P105" i="12"/>
  <c r="T105" i="12"/>
  <c r="H106" i="12"/>
  <c r="L106" i="12"/>
  <c r="P106" i="12"/>
  <c r="T106" i="12"/>
  <c r="H107" i="12"/>
  <c r="L107" i="12"/>
  <c r="P107" i="12"/>
  <c r="T107" i="12"/>
  <c r="H108" i="12"/>
  <c r="L108" i="12"/>
  <c r="P108" i="12"/>
  <c r="T108" i="12"/>
  <c r="H109" i="12"/>
  <c r="L109" i="12"/>
  <c r="P109" i="12"/>
  <c r="T109" i="12"/>
  <c r="H110" i="12"/>
  <c r="L110" i="12"/>
  <c r="P110" i="12"/>
  <c r="T110" i="12"/>
  <c r="H111" i="12"/>
  <c r="L111" i="12"/>
  <c r="P111" i="12"/>
  <c r="F112" i="12"/>
  <c r="X112" i="12" s="1"/>
  <c r="F114" i="12"/>
  <c r="X114" i="12" s="1"/>
  <c r="F116" i="12"/>
  <c r="X116" i="12" s="1"/>
  <c r="F119" i="12"/>
  <c r="X119" i="12" s="1"/>
  <c r="T111" i="12"/>
  <c r="H112" i="12"/>
  <c r="L112" i="12"/>
  <c r="P112" i="12"/>
  <c r="T112" i="12"/>
  <c r="H113" i="12"/>
  <c r="L113" i="12"/>
  <c r="P113" i="12"/>
  <c r="T113" i="12"/>
  <c r="H114" i="12"/>
  <c r="L114" i="12"/>
  <c r="P114" i="12"/>
  <c r="T114" i="12"/>
  <c r="H115" i="12"/>
  <c r="L115" i="12"/>
  <c r="P115" i="12"/>
  <c r="T115" i="12"/>
  <c r="H116" i="12"/>
  <c r="L116" i="12"/>
  <c r="P116" i="12"/>
  <c r="T116" i="12"/>
  <c r="H117" i="12"/>
  <c r="L117" i="12"/>
  <c r="P117" i="12"/>
  <c r="T117" i="12"/>
  <c r="H119" i="12"/>
  <c r="L119" i="12"/>
  <c r="P119" i="12"/>
  <c r="T119" i="12"/>
  <c r="H122" i="12"/>
  <c r="L122" i="12"/>
  <c r="P122" i="12"/>
  <c r="T122" i="12"/>
  <c r="H123" i="12"/>
  <c r="L123" i="12"/>
  <c r="P123" i="12"/>
  <c r="T123" i="12"/>
  <c r="H120" i="12"/>
  <c r="L120" i="12"/>
  <c r="P120" i="12"/>
  <c r="T120" i="12"/>
  <c r="H124" i="12"/>
  <c r="L124" i="12"/>
  <c r="F126" i="12"/>
  <c r="X126" i="12" s="1"/>
  <c r="D133" i="12"/>
  <c r="G133" i="12"/>
  <c r="K133" i="12"/>
  <c r="O133" i="12"/>
  <c r="S133" i="12"/>
  <c r="P124" i="12"/>
  <c r="T124" i="12"/>
  <c r="H121" i="12"/>
  <c r="L121" i="12"/>
  <c r="P121" i="12"/>
  <c r="T121" i="12"/>
  <c r="H125" i="12"/>
  <c r="L125" i="12"/>
  <c r="P125" i="12"/>
  <c r="T125" i="12"/>
  <c r="H126" i="12"/>
  <c r="L126" i="12"/>
  <c r="P126" i="12"/>
  <c r="T126" i="12"/>
  <c r="H127" i="12"/>
  <c r="L127" i="12"/>
  <c r="P127" i="12"/>
  <c r="T127" i="12"/>
  <c r="L118" i="12" l="1"/>
  <c r="L88" i="12"/>
  <c r="P51" i="12"/>
  <c r="T118" i="12"/>
  <c r="T88" i="12"/>
  <c r="H51" i="12"/>
  <c r="T31" i="12"/>
  <c r="L31" i="12"/>
  <c r="T6" i="12"/>
  <c r="L6" i="12"/>
  <c r="F5" i="12"/>
  <c r="X5" i="12" s="1"/>
  <c r="F121" i="12"/>
  <c r="X121" i="12" s="1"/>
  <c r="P118" i="12"/>
  <c r="H118" i="12"/>
  <c r="F124" i="12"/>
  <c r="X124" i="12" s="1"/>
  <c r="F117" i="12"/>
  <c r="X117" i="12" s="1"/>
  <c r="F115" i="12"/>
  <c r="X115" i="12" s="1"/>
  <c r="F113" i="12"/>
  <c r="X113" i="12" s="1"/>
  <c r="P88" i="12"/>
  <c r="H88" i="12"/>
  <c r="F110" i="12"/>
  <c r="X110" i="12" s="1"/>
  <c r="F108" i="12"/>
  <c r="X108" i="12" s="1"/>
  <c r="F105" i="12"/>
  <c r="X105" i="12" s="1"/>
  <c r="F103" i="12"/>
  <c r="X103" i="12" s="1"/>
  <c r="F100" i="12"/>
  <c r="X100" i="12" s="1"/>
  <c r="F92" i="12"/>
  <c r="X92" i="12" s="1"/>
  <c r="T51" i="12"/>
  <c r="L51" i="12"/>
  <c r="F98" i="12"/>
  <c r="X98" i="12" s="1"/>
  <c r="F73" i="12"/>
  <c r="X73" i="12" s="1"/>
  <c r="F58" i="12"/>
  <c r="X58" i="12" s="1"/>
  <c r="P31" i="12"/>
  <c r="H31" i="12"/>
  <c r="H16" i="12"/>
  <c r="P6" i="12"/>
  <c r="H6" i="12"/>
  <c r="E27" i="12"/>
  <c r="E126" i="12"/>
  <c r="E121" i="12"/>
  <c r="E120" i="12"/>
  <c r="E122" i="12"/>
  <c r="E117" i="12"/>
  <c r="E115" i="12"/>
  <c r="E113" i="12"/>
  <c r="E111" i="12"/>
  <c r="E109" i="12"/>
  <c r="E107" i="12"/>
  <c r="E105" i="12"/>
  <c r="E103" i="12"/>
  <c r="E101" i="12"/>
  <c r="E99" i="12"/>
  <c r="E96" i="12"/>
  <c r="E94" i="12"/>
  <c r="E92" i="12"/>
  <c r="E90" i="12"/>
  <c r="E87" i="12"/>
  <c r="E85" i="12"/>
  <c r="E82" i="12"/>
  <c r="E80" i="12"/>
  <c r="E78" i="12"/>
  <c r="E75" i="12"/>
  <c r="E72" i="12"/>
  <c r="E84" i="12"/>
  <c r="E68" i="12"/>
  <c r="E66" i="12"/>
  <c r="E64" i="12"/>
  <c r="E63" i="12"/>
  <c r="E61" i="12"/>
  <c r="E70" i="12"/>
  <c r="E56" i="12"/>
  <c r="E53" i="12"/>
  <c r="E55" i="12"/>
  <c r="E50" i="12"/>
  <c r="E49" i="12"/>
  <c r="E47" i="12"/>
  <c r="E45" i="12"/>
  <c r="E43" i="12"/>
  <c r="E33" i="12"/>
  <c r="E34" i="12"/>
  <c r="E39" i="12"/>
  <c r="E37" i="12"/>
  <c r="E35" i="12"/>
  <c r="E30" i="12"/>
  <c r="E29" i="12"/>
  <c r="E26" i="12"/>
  <c r="E24" i="12"/>
  <c r="E21" i="12"/>
  <c r="E18" i="12"/>
  <c r="E17" i="12"/>
  <c r="E128" i="12"/>
  <c r="E14" i="12"/>
  <c r="E12" i="12"/>
  <c r="E10" i="12"/>
  <c r="E8" i="12"/>
  <c r="E5" i="12"/>
  <c r="E19" i="12"/>
  <c r="E28" i="12"/>
  <c r="E25" i="12"/>
  <c r="E22" i="12"/>
  <c r="E20" i="12"/>
  <c r="E11" i="12"/>
  <c r="E77" i="12"/>
  <c r="E127" i="12"/>
  <c r="E125" i="12"/>
  <c r="E124" i="12"/>
  <c r="E123" i="12"/>
  <c r="E119" i="12"/>
  <c r="E116" i="12"/>
  <c r="E114" i="12"/>
  <c r="E112" i="12"/>
  <c r="E110" i="12"/>
  <c r="E108" i="12"/>
  <c r="E106" i="12"/>
  <c r="E104" i="12"/>
  <c r="E102" i="12"/>
  <c r="E100" i="12"/>
  <c r="E97" i="12"/>
  <c r="E95" i="12"/>
  <c r="E93" i="12"/>
  <c r="E91" i="12"/>
  <c r="E89" i="12"/>
  <c r="E98" i="12"/>
  <c r="E86" i="12"/>
  <c r="E83" i="12"/>
  <c r="E81" i="12"/>
  <c r="E79" i="12"/>
  <c r="E76" i="12"/>
  <c r="E74" i="12"/>
  <c r="E73" i="12"/>
  <c r="E69" i="12"/>
  <c r="E67" i="12"/>
  <c r="E65" i="12"/>
  <c r="E54" i="12"/>
  <c r="E62" i="12"/>
  <c r="E60" i="12"/>
  <c r="E57" i="12"/>
  <c r="E59" i="12"/>
  <c r="E58" i="12"/>
  <c r="E52" i="12"/>
  <c r="E36" i="12"/>
  <c r="E48" i="12"/>
  <c r="E46" i="12"/>
  <c r="E44" i="12"/>
  <c r="E42" i="12"/>
  <c r="E41" i="12"/>
  <c r="E40" i="12"/>
  <c r="E38" i="12"/>
  <c r="E32" i="12"/>
  <c r="E23" i="12"/>
  <c r="E15" i="12"/>
  <c r="E13" i="12"/>
  <c r="E9" i="12"/>
  <c r="E7" i="12"/>
  <c r="O132" i="12"/>
  <c r="R122" i="12" s="1"/>
  <c r="AA122" i="12" s="1"/>
  <c r="P27" i="12"/>
  <c r="P16" i="12" s="1"/>
  <c r="P77" i="12"/>
  <c r="P71" i="12" s="1"/>
  <c r="K132" i="12"/>
  <c r="L77" i="12"/>
  <c r="L71" i="12" s="1"/>
  <c r="L27" i="12"/>
  <c r="L16" i="12" s="1"/>
  <c r="G132" i="12"/>
  <c r="J124" i="12" s="1"/>
  <c r="Y124" i="12" s="1"/>
  <c r="H27" i="12"/>
  <c r="H77" i="12"/>
  <c r="H71" i="12" s="1"/>
  <c r="F95" i="12"/>
  <c r="X95" i="12" s="1"/>
  <c r="F50" i="12"/>
  <c r="X50" i="12" s="1"/>
  <c r="F77" i="12"/>
  <c r="X77" i="12" s="1"/>
  <c r="S132" i="12"/>
  <c r="V123" i="12" s="1"/>
  <c r="AB123" i="12" s="1"/>
  <c r="T27" i="12"/>
  <c r="T16" i="12" s="1"/>
  <c r="T77" i="12"/>
  <c r="T71" i="12" s="1"/>
  <c r="R112" i="12"/>
  <c r="AA112" i="12" s="1"/>
  <c r="R102" i="12"/>
  <c r="AA102" i="12" s="1"/>
  <c r="R97" i="12"/>
  <c r="AA97" i="12" s="1"/>
  <c r="R92" i="12"/>
  <c r="AA92" i="12" s="1"/>
  <c r="R98" i="12"/>
  <c r="AA98" i="12" s="1"/>
  <c r="R54" i="12"/>
  <c r="AA54" i="12" s="1"/>
  <c r="R55" i="12"/>
  <c r="AA55" i="12" s="1"/>
  <c r="R45" i="12"/>
  <c r="AA45" i="12" s="1"/>
  <c r="R64" i="12"/>
  <c r="AA64" i="12" s="1"/>
  <c r="R57" i="12"/>
  <c r="AA57" i="12" s="1"/>
  <c r="R47" i="12"/>
  <c r="AA47" i="12" s="1"/>
  <c r="N127" i="12"/>
  <c r="Z127" i="12" s="1"/>
  <c r="J121" i="12"/>
  <c r="Y121" i="12" s="1"/>
  <c r="J118" i="12"/>
  <c r="Y118" i="12" s="1"/>
  <c r="J111" i="12"/>
  <c r="Y111" i="12" s="1"/>
  <c r="J93" i="12"/>
  <c r="Y93" i="12" s="1"/>
  <c r="J83" i="12"/>
  <c r="Y83" i="12" s="1"/>
  <c r="J72" i="12"/>
  <c r="Y72" i="12" s="1"/>
  <c r="J51" i="12"/>
  <c r="Y51" i="12" s="1"/>
  <c r="F72" i="12"/>
  <c r="X72" i="12" s="1"/>
  <c r="F36" i="12"/>
  <c r="X36" i="12" s="1"/>
  <c r="F48" i="12"/>
  <c r="X48" i="12" s="1"/>
  <c r="F44" i="12"/>
  <c r="X44" i="12" s="1"/>
  <c r="F6" i="12"/>
  <c r="X6" i="12" s="1"/>
  <c r="F27" i="12"/>
  <c r="X27" i="12" s="1"/>
  <c r="J6" i="12"/>
  <c r="Y6" i="12" s="1"/>
  <c r="J127" i="12"/>
  <c r="Y127" i="12" s="1"/>
  <c r="F127" i="12"/>
  <c r="X127" i="12" s="1"/>
  <c r="R126" i="12"/>
  <c r="AA126" i="12" s="1"/>
  <c r="R125" i="12"/>
  <c r="AA125" i="12" s="1"/>
  <c r="F125" i="12"/>
  <c r="X125" i="12" s="1"/>
  <c r="V121" i="12"/>
  <c r="AB121" i="12" s="1"/>
  <c r="V120" i="12"/>
  <c r="AB120" i="12" s="1"/>
  <c r="F120" i="12"/>
  <c r="X120" i="12" s="1"/>
  <c r="R123" i="12"/>
  <c r="AA123" i="12" s="1"/>
  <c r="N123" i="12"/>
  <c r="Z123" i="12" s="1"/>
  <c r="F123" i="12"/>
  <c r="X123" i="12" s="1"/>
  <c r="F122" i="12"/>
  <c r="X122" i="12" s="1"/>
  <c r="J119" i="12"/>
  <c r="Y119" i="12" s="1"/>
  <c r="F118" i="12"/>
  <c r="X118" i="12" s="1"/>
  <c r="R117" i="12"/>
  <c r="AA117" i="12" s="1"/>
  <c r="N117" i="12"/>
  <c r="Z117" i="12" s="1"/>
  <c r="V116" i="12"/>
  <c r="AB116" i="12" s="1"/>
  <c r="R116" i="12"/>
  <c r="AA116" i="12" s="1"/>
  <c r="N116" i="12"/>
  <c r="Z116" i="12" s="1"/>
  <c r="R115" i="12"/>
  <c r="AA115" i="12" s="1"/>
  <c r="N115" i="12"/>
  <c r="Z115" i="12" s="1"/>
  <c r="V114" i="12"/>
  <c r="AB114" i="12" s="1"/>
  <c r="R114" i="12"/>
  <c r="AA114" i="12" s="1"/>
  <c r="N114" i="12"/>
  <c r="Z114" i="12" s="1"/>
  <c r="J114" i="12"/>
  <c r="Y114" i="12" s="1"/>
  <c r="AC114" i="12" s="1"/>
  <c r="W114" i="12" s="1"/>
  <c r="V113" i="12"/>
  <c r="AB113" i="12" s="1"/>
  <c r="R113" i="12"/>
  <c r="AA113" i="12" s="1"/>
  <c r="N113" i="12"/>
  <c r="Z113" i="12" s="1"/>
  <c r="J113" i="12"/>
  <c r="Y113" i="12" s="1"/>
  <c r="V112" i="12"/>
  <c r="AB112" i="12" s="1"/>
  <c r="N112" i="12"/>
  <c r="Z112" i="12" s="1"/>
  <c r="J112" i="12"/>
  <c r="Y112" i="12" s="1"/>
  <c r="AC112" i="12" s="1"/>
  <c r="W112" i="12" s="1"/>
  <c r="R111" i="12"/>
  <c r="AA111" i="12" s="1"/>
  <c r="N111" i="12"/>
  <c r="Z111" i="12" s="1"/>
  <c r="R110" i="12"/>
  <c r="AA110" i="12" s="1"/>
  <c r="N110" i="12"/>
  <c r="Z110" i="12" s="1"/>
  <c r="J110" i="12"/>
  <c r="Y110" i="12" s="1"/>
  <c r="V109" i="12"/>
  <c r="AB109" i="12" s="1"/>
  <c r="R109" i="12"/>
  <c r="AA109" i="12" s="1"/>
  <c r="N109" i="12"/>
  <c r="Z109" i="12" s="1"/>
  <c r="J109" i="12"/>
  <c r="Y109" i="12" s="1"/>
  <c r="AC109" i="12" s="1"/>
  <c r="W109" i="12" s="1"/>
  <c r="R108" i="12"/>
  <c r="AA108" i="12" s="1"/>
  <c r="N108" i="12"/>
  <c r="Z108" i="12" s="1"/>
  <c r="J108" i="12"/>
  <c r="Y108" i="12" s="1"/>
  <c r="R107" i="12"/>
  <c r="AA107" i="12" s="1"/>
  <c r="N107" i="12"/>
  <c r="Z107" i="12" s="1"/>
  <c r="J107" i="12"/>
  <c r="Y107" i="12" s="1"/>
  <c r="F107" i="12"/>
  <c r="X107" i="12" s="1"/>
  <c r="V106" i="12"/>
  <c r="AB106" i="12" s="1"/>
  <c r="R106" i="12"/>
  <c r="AA106" i="12" s="1"/>
  <c r="N106" i="12"/>
  <c r="Z106" i="12" s="1"/>
  <c r="J106" i="12"/>
  <c r="Y106" i="12" s="1"/>
  <c r="AC106" i="12" s="1"/>
  <c r="W106" i="12" s="1"/>
  <c r="V105" i="12"/>
  <c r="AB105" i="12" s="1"/>
  <c r="R105" i="12"/>
  <c r="AA105" i="12" s="1"/>
  <c r="N105" i="12"/>
  <c r="Z105" i="12" s="1"/>
  <c r="J105" i="12"/>
  <c r="Y105" i="12" s="1"/>
  <c r="V104" i="12"/>
  <c r="AB104" i="12" s="1"/>
  <c r="N104" i="12"/>
  <c r="Z104" i="12" s="1"/>
  <c r="J104" i="12"/>
  <c r="Y104" i="12" s="1"/>
  <c r="R103" i="12"/>
  <c r="AA103" i="12" s="1"/>
  <c r="N103" i="12"/>
  <c r="Z103" i="12" s="1"/>
  <c r="J103" i="12"/>
  <c r="Y103" i="12" s="1"/>
  <c r="V102" i="12"/>
  <c r="AB102" i="12" s="1"/>
  <c r="N102" i="12"/>
  <c r="Z102" i="12" s="1"/>
  <c r="J102" i="12"/>
  <c r="Y102" i="12" s="1"/>
  <c r="F102" i="12"/>
  <c r="X102" i="12" s="1"/>
  <c r="AC102" i="12" s="1"/>
  <c r="W102" i="12" s="1"/>
  <c r="N101" i="12"/>
  <c r="Z101" i="12" s="1"/>
  <c r="J101" i="12"/>
  <c r="Y101" i="12" s="1"/>
  <c r="R100" i="12"/>
  <c r="AA100" i="12" s="1"/>
  <c r="N100" i="12"/>
  <c r="Z100" i="12" s="1"/>
  <c r="J100" i="12"/>
  <c r="Y100" i="12" s="1"/>
  <c r="V99" i="12"/>
  <c r="AB99" i="12" s="1"/>
  <c r="R99" i="12"/>
  <c r="AA99" i="12" s="1"/>
  <c r="N99" i="12"/>
  <c r="Z99" i="12" s="1"/>
  <c r="J99" i="12"/>
  <c r="Y99" i="12" s="1"/>
  <c r="F99" i="12"/>
  <c r="X99" i="12" s="1"/>
  <c r="AC99" i="12" s="1"/>
  <c r="W99" i="12" s="1"/>
  <c r="V97" i="12"/>
  <c r="AB97" i="12" s="1"/>
  <c r="F97" i="12"/>
  <c r="X97" i="12" s="1"/>
  <c r="R96" i="12"/>
  <c r="AA96" i="12" s="1"/>
  <c r="J96" i="12"/>
  <c r="Y96" i="12" s="1"/>
  <c r="F96" i="12"/>
  <c r="X96" i="12" s="1"/>
  <c r="V95" i="12"/>
  <c r="AB95" i="12" s="1"/>
  <c r="R95" i="12"/>
  <c r="AA95" i="12" s="1"/>
  <c r="N95" i="12"/>
  <c r="Z95" i="12" s="1"/>
  <c r="J95" i="12"/>
  <c r="Y95" i="12" s="1"/>
  <c r="V94" i="12"/>
  <c r="AB94" i="12" s="1"/>
  <c r="N94" i="12"/>
  <c r="Z94" i="12" s="1"/>
  <c r="J94" i="12"/>
  <c r="Y94" i="12" s="1"/>
  <c r="F94" i="12"/>
  <c r="X94" i="12" s="1"/>
  <c r="R93" i="12"/>
  <c r="AA93" i="12" s="1"/>
  <c r="N93" i="12"/>
  <c r="Z93" i="12" s="1"/>
  <c r="V92" i="12"/>
  <c r="AB92" i="12" s="1"/>
  <c r="N92" i="12"/>
  <c r="Z92" i="12" s="1"/>
  <c r="J92" i="12"/>
  <c r="Y92" i="12" s="1"/>
  <c r="R91" i="12"/>
  <c r="AA91" i="12" s="1"/>
  <c r="N91" i="12"/>
  <c r="Z91" i="12" s="1"/>
  <c r="J91" i="12"/>
  <c r="Y91" i="12" s="1"/>
  <c r="F91" i="12"/>
  <c r="X91" i="12" s="1"/>
  <c r="N90" i="12"/>
  <c r="Z90" i="12" s="1"/>
  <c r="J90" i="12"/>
  <c r="Y90" i="12" s="1"/>
  <c r="F90" i="12"/>
  <c r="X90" i="12" s="1"/>
  <c r="N89" i="12"/>
  <c r="Z89" i="12" s="1"/>
  <c r="N98" i="12"/>
  <c r="Z98" i="12" s="1"/>
  <c r="J98" i="12"/>
  <c r="Y98" i="12" s="1"/>
  <c r="V88" i="12"/>
  <c r="AB88" i="12" s="1"/>
  <c r="R88" i="12"/>
  <c r="AA88" i="12" s="1"/>
  <c r="N88" i="12"/>
  <c r="Z88" i="12" s="1"/>
  <c r="J88" i="12"/>
  <c r="Y88" i="12" s="1"/>
  <c r="AC88" i="12" s="1"/>
  <c r="W88" i="12" s="1"/>
  <c r="R87" i="12"/>
  <c r="AA87" i="12" s="1"/>
  <c r="N87" i="12"/>
  <c r="Z87" i="12" s="1"/>
  <c r="J87" i="12"/>
  <c r="Y87" i="12" s="1"/>
  <c r="F87" i="12"/>
  <c r="X87" i="12" s="1"/>
  <c r="V86" i="12"/>
  <c r="AB86" i="12" s="1"/>
  <c r="R86" i="12"/>
  <c r="AA86" i="12" s="1"/>
  <c r="J86" i="12"/>
  <c r="Y86" i="12" s="1"/>
  <c r="F86" i="12"/>
  <c r="X86" i="12" s="1"/>
  <c r="V85" i="12"/>
  <c r="AB85" i="12" s="1"/>
  <c r="R85" i="12"/>
  <c r="AA85" i="12" s="1"/>
  <c r="N85" i="12"/>
  <c r="Z85" i="12" s="1"/>
  <c r="J85" i="12"/>
  <c r="Y85" i="12" s="1"/>
  <c r="F85" i="12"/>
  <c r="X85" i="12" s="1"/>
  <c r="V83" i="12"/>
  <c r="AB83" i="12" s="1"/>
  <c r="R83" i="12"/>
  <c r="AA83" i="12" s="1"/>
  <c r="N83" i="12"/>
  <c r="Z83" i="12" s="1"/>
  <c r="F83" i="12"/>
  <c r="X83" i="12" s="1"/>
  <c r="V82" i="12"/>
  <c r="AB82" i="12" s="1"/>
  <c r="R82" i="12"/>
  <c r="AA82" i="12" s="1"/>
  <c r="N82" i="12"/>
  <c r="Z82" i="12" s="1"/>
  <c r="J82" i="12"/>
  <c r="Y82" i="12" s="1"/>
  <c r="F82" i="12"/>
  <c r="X82" i="12" s="1"/>
  <c r="AC82" i="12" s="1"/>
  <c r="W82" i="12" s="1"/>
  <c r="R81" i="12"/>
  <c r="AA81" i="12" s="1"/>
  <c r="N81" i="12"/>
  <c r="Z81" i="12" s="1"/>
  <c r="J81" i="12"/>
  <c r="Y81" i="12" s="1"/>
  <c r="F81" i="12"/>
  <c r="X81" i="12" s="1"/>
  <c r="V80" i="12"/>
  <c r="AB80" i="12" s="1"/>
  <c r="R80" i="12"/>
  <c r="AA80" i="12" s="1"/>
  <c r="N80" i="12"/>
  <c r="Z80" i="12" s="1"/>
  <c r="F80" i="12"/>
  <c r="X80" i="12" s="1"/>
  <c r="N79" i="12"/>
  <c r="Z79" i="12" s="1"/>
  <c r="J79" i="12"/>
  <c r="Y79" i="12" s="1"/>
  <c r="F79" i="12"/>
  <c r="X79" i="12" s="1"/>
  <c r="R78" i="12"/>
  <c r="AA78" i="12" s="1"/>
  <c r="N78" i="12"/>
  <c r="Z78" i="12" s="1"/>
  <c r="F78" i="12"/>
  <c r="X78" i="12" s="1"/>
  <c r="V76" i="12"/>
  <c r="AB76" i="12" s="1"/>
  <c r="R76" i="12"/>
  <c r="AA76" i="12" s="1"/>
  <c r="N76" i="12"/>
  <c r="Z76" i="12" s="1"/>
  <c r="J76" i="12"/>
  <c r="Y76" i="12" s="1"/>
  <c r="F76" i="12"/>
  <c r="X76" i="12" s="1"/>
  <c r="V75" i="12"/>
  <c r="AB75" i="12" s="1"/>
  <c r="R75" i="12"/>
  <c r="AA75" i="12" s="1"/>
  <c r="J75" i="12"/>
  <c r="Y75" i="12" s="1"/>
  <c r="F75" i="12"/>
  <c r="X75" i="12" s="1"/>
  <c r="R74" i="12"/>
  <c r="AA74" i="12" s="1"/>
  <c r="N74" i="12"/>
  <c r="Z74" i="12" s="1"/>
  <c r="J74" i="12"/>
  <c r="Y74" i="12" s="1"/>
  <c r="F74" i="12"/>
  <c r="X74" i="12" s="1"/>
  <c r="R72" i="12"/>
  <c r="AA72" i="12" s="1"/>
  <c r="R73" i="12"/>
  <c r="AA73" i="12" s="1"/>
  <c r="J73" i="12"/>
  <c r="Y73" i="12" s="1"/>
  <c r="R84" i="12"/>
  <c r="AA84" i="12" s="1"/>
  <c r="N84" i="12"/>
  <c r="Z84" i="12" s="1"/>
  <c r="J84" i="12"/>
  <c r="Y84" i="12" s="1"/>
  <c r="F84" i="12"/>
  <c r="X84" i="12" s="1"/>
  <c r="R71" i="12"/>
  <c r="AA71" i="12" s="1"/>
  <c r="N71" i="12"/>
  <c r="Z71" i="12" s="1"/>
  <c r="J71" i="12"/>
  <c r="Y71" i="12" s="1"/>
  <c r="F71" i="12"/>
  <c r="X71" i="12" s="1"/>
  <c r="V69" i="12"/>
  <c r="AB69" i="12" s="1"/>
  <c r="R69" i="12"/>
  <c r="AA69" i="12" s="1"/>
  <c r="N69" i="12"/>
  <c r="Z69" i="12" s="1"/>
  <c r="J69" i="12"/>
  <c r="Y69" i="12" s="1"/>
  <c r="F69" i="12"/>
  <c r="X69" i="12" s="1"/>
  <c r="V68" i="12"/>
  <c r="AB68" i="12" s="1"/>
  <c r="R68" i="12"/>
  <c r="AA68" i="12" s="1"/>
  <c r="N68" i="12"/>
  <c r="Z68" i="12" s="1"/>
  <c r="J68" i="12"/>
  <c r="Y68" i="12" s="1"/>
  <c r="F68" i="12"/>
  <c r="X68" i="12" s="1"/>
  <c r="AC68" i="12" s="1"/>
  <c r="W68" i="12" s="1"/>
  <c r="V67" i="12"/>
  <c r="AB67" i="12" s="1"/>
  <c r="R67" i="12"/>
  <c r="AA67" i="12" s="1"/>
  <c r="N67" i="12"/>
  <c r="Z67" i="12" s="1"/>
  <c r="J67" i="12"/>
  <c r="Y67" i="12" s="1"/>
  <c r="F67" i="12"/>
  <c r="X67" i="12" s="1"/>
  <c r="V66" i="12"/>
  <c r="AB66" i="12" s="1"/>
  <c r="R66" i="12"/>
  <c r="AA66" i="12" s="1"/>
  <c r="N66" i="12"/>
  <c r="Z66" i="12" s="1"/>
  <c r="J66" i="12"/>
  <c r="Y66" i="12" s="1"/>
  <c r="F66" i="12"/>
  <c r="X66" i="12" s="1"/>
  <c r="AC66" i="12" s="1"/>
  <c r="W66" i="12" s="1"/>
  <c r="V65" i="12"/>
  <c r="AB65" i="12" s="1"/>
  <c r="F65" i="12"/>
  <c r="X65" i="12" s="1"/>
  <c r="V64" i="12"/>
  <c r="AB64" i="12" s="1"/>
  <c r="N64" i="12"/>
  <c r="Z64" i="12" s="1"/>
  <c r="J64" i="12"/>
  <c r="Y64" i="12" s="1"/>
  <c r="F64" i="12"/>
  <c r="X64" i="12" s="1"/>
  <c r="AC64" i="12" s="1"/>
  <c r="W64" i="12" s="1"/>
  <c r="F54" i="12"/>
  <c r="X54" i="12" s="1"/>
  <c r="V63" i="12"/>
  <c r="AB63" i="12" s="1"/>
  <c r="F63" i="12"/>
  <c r="X63" i="12" s="1"/>
  <c r="V62" i="12"/>
  <c r="AB62" i="12" s="1"/>
  <c r="R62" i="12"/>
  <c r="AA62" i="12" s="1"/>
  <c r="N62" i="12"/>
  <c r="Z62" i="12" s="1"/>
  <c r="J62" i="12"/>
  <c r="Y62" i="12" s="1"/>
  <c r="F62" i="12"/>
  <c r="X62" i="12" s="1"/>
  <c r="AC62" i="12" s="1"/>
  <c r="W62" i="12" s="1"/>
  <c r="J61" i="12"/>
  <c r="Y61" i="12" s="1"/>
  <c r="F61" i="12"/>
  <c r="X61" i="12" s="1"/>
  <c r="V60" i="12"/>
  <c r="AB60" i="12" s="1"/>
  <c r="R60" i="12"/>
  <c r="AA60" i="12" s="1"/>
  <c r="N60" i="12"/>
  <c r="Z60" i="12" s="1"/>
  <c r="F60" i="12"/>
  <c r="X60" i="12" s="1"/>
  <c r="V70" i="12"/>
  <c r="AB70" i="12" s="1"/>
  <c r="R70" i="12"/>
  <c r="AA70" i="12" s="1"/>
  <c r="N70" i="12"/>
  <c r="Z70" i="12" s="1"/>
  <c r="J70" i="12"/>
  <c r="Y70" i="12" s="1"/>
  <c r="AC70" i="12" s="1"/>
  <c r="W70" i="12" s="1"/>
  <c r="V57" i="12"/>
  <c r="AB57" i="12" s="1"/>
  <c r="N57" i="12"/>
  <c r="Z57" i="12" s="1"/>
  <c r="J57" i="12"/>
  <c r="Y57" i="12" s="1"/>
  <c r="F57" i="12"/>
  <c r="X57" i="12" s="1"/>
  <c r="AC57" i="12" s="1"/>
  <c r="W57" i="12" s="1"/>
  <c r="V56" i="12"/>
  <c r="AB56" i="12" s="1"/>
  <c r="R56" i="12"/>
  <c r="AA56" i="12" s="1"/>
  <c r="N56" i="12"/>
  <c r="Z56" i="12" s="1"/>
  <c r="J56" i="12"/>
  <c r="Y56" i="12" s="1"/>
  <c r="F56" i="12"/>
  <c r="X56" i="12" s="1"/>
  <c r="V59" i="12"/>
  <c r="AB59" i="12" s="1"/>
  <c r="R59" i="12"/>
  <c r="AA59" i="12" s="1"/>
  <c r="N59" i="12"/>
  <c r="Z59" i="12" s="1"/>
  <c r="J59" i="12"/>
  <c r="Y59" i="12" s="1"/>
  <c r="F59" i="12"/>
  <c r="X59" i="12" s="1"/>
  <c r="AC59" i="12" s="1"/>
  <c r="W59" i="12" s="1"/>
  <c r="V53" i="12"/>
  <c r="AB53" i="12" s="1"/>
  <c r="R53" i="12"/>
  <c r="AA53" i="12" s="1"/>
  <c r="N53" i="12"/>
  <c r="Z53" i="12" s="1"/>
  <c r="J53" i="12"/>
  <c r="Y53" i="12" s="1"/>
  <c r="F53" i="12"/>
  <c r="X53" i="12" s="1"/>
  <c r="N55" i="12"/>
  <c r="Z55" i="12" s="1"/>
  <c r="J55" i="12"/>
  <c r="Y55" i="12" s="1"/>
  <c r="V51" i="12"/>
  <c r="AB51" i="12" s="1"/>
  <c r="F51" i="12"/>
  <c r="X51" i="12" s="1"/>
  <c r="V50" i="12"/>
  <c r="AB50" i="12" s="1"/>
  <c r="J50" i="12"/>
  <c r="Y50" i="12" s="1"/>
  <c r="V36" i="12"/>
  <c r="AB36" i="12" s="1"/>
  <c r="N36" i="12"/>
  <c r="Z36" i="12" s="1"/>
  <c r="J36" i="12"/>
  <c r="Y36" i="12" s="1"/>
  <c r="V49" i="12"/>
  <c r="AB49" i="12" s="1"/>
  <c r="R49" i="12"/>
  <c r="AA49" i="12" s="1"/>
  <c r="N49" i="12"/>
  <c r="Z49" i="12" s="1"/>
  <c r="J49" i="12"/>
  <c r="Y49" i="12" s="1"/>
  <c r="F49" i="12"/>
  <c r="X49" i="12" s="1"/>
  <c r="R48" i="12"/>
  <c r="AA48" i="12" s="1"/>
  <c r="N48" i="12"/>
  <c r="Z48" i="12" s="1"/>
  <c r="J48" i="12"/>
  <c r="Y48" i="12" s="1"/>
  <c r="V47" i="12"/>
  <c r="AB47" i="12" s="1"/>
  <c r="N47" i="12"/>
  <c r="Z47" i="12" s="1"/>
  <c r="J47" i="12"/>
  <c r="Y47" i="12" s="1"/>
  <c r="F47" i="12"/>
  <c r="X47" i="12" s="1"/>
  <c r="AC47" i="12" s="1"/>
  <c r="W47" i="12" s="1"/>
  <c r="V46" i="12"/>
  <c r="AB46" i="12" s="1"/>
  <c r="R46" i="12"/>
  <c r="AA46" i="12" s="1"/>
  <c r="N46" i="12"/>
  <c r="Z46" i="12" s="1"/>
  <c r="J46" i="12"/>
  <c r="Y46" i="12" s="1"/>
  <c r="F46" i="12"/>
  <c r="X46" i="12" s="1"/>
  <c r="V45" i="12"/>
  <c r="AB45" i="12" s="1"/>
  <c r="J45" i="12"/>
  <c r="Y45" i="12" s="1"/>
  <c r="F45" i="12"/>
  <c r="X45" i="12" s="1"/>
  <c r="R44" i="12"/>
  <c r="AA44" i="12" s="1"/>
  <c r="V43" i="12"/>
  <c r="AB43" i="12" s="1"/>
  <c r="R43" i="12"/>
  <c r="AA43" i="12" s="1"/>
  <c r="N43" i="12"/>
  <c r="Z43" i="12" s="1"/>
  <c r="J43" i="12"/>
  <c r="Y43" i="12" s="1"/>
  <c r="F43" i="12"/>
  <c r="X43" i="12" s="1"/>
  <c r="AC43" i="12" s="1"/>
  <c r="W43" i="12" s="1"/>
  <c r="V42" i="12"/>
  <c r="AB42" i="12" s="1"/>
  <c r="R42" i="12"/>
  <c r="AA42" i="12" s="1"/>
  <c r="N42" i="12"/>
  <c r="Z42" i="12" s="1"/>
  <c r="J42" i="12"/>
  <c r="Y42" i="12" s="1"/>
  <c r="F42" i="12"/>
  <c r="X42" i="12" s="1"/>
  <c r="V33" i="12"/>
  <c r="AB33" i="12" s="1"/>
  <c r="R33" i="12"/>
  <c r="AA33" i="12" s="1"/>
  <c r="N33" i="12"/>
  <c r="Z33" i="12" s="1"/>
  <c r="J33" i="12"/>
  <c r="Y33" i="12" s="1"/>
  <c r="F33" i="12"/>
  <c r="X33" i="12" s="1"/>
  <c r="AC33" i="12" s="1"/>
  <c r="W33" i="12" s="1"/>
  <c r="V41" i="12"/>
  <c r="AB41" i="12" s="1"/>
  <c r="R41" i="12"/>
  <c r="AA41" i="12" s="1"/>
  <c r="N41" i="12"/>
  <c r="Z41" i="12" s="1"/>
  <c r="J41" i="12"/>
  <c r="Y41" i="12" s="1"/>
  <c r="F41" i="12"/>
  <c r="X41" i="12" s="1"/>
  <c r="V34" i="12"/>
  <c r="AB34" i="12" s="1"/>
  <c r="R34" i="12"/>
  <c r="AA34" i="12" s="1"/>
  <c r="N34" i="12"/>
  <c r="Z34" i="12" s="1"/>
  <c r="J34" i="12"/>
  <c r="Y34" i="12" s="1"/>
  <c r="F34" i="12"/>
  <c r="X34" i="12" s="1"/>
  <c r="AC34" i="12" s="1"/>
  <c r="W34" i="12" s="1"/>
  <c r="V40" i="12"/>
  <c r="AB40" i="12" s="1"/>
  <c r="R40" i="12"/>
  <c r="AA40" i="12" s="1"/>
  <c r="N40" i="12"/>
  <c r="Z40" i="12" s="1"/>
  <c r="J40" i="12"/>
  <c r="Y40" i="12" s="1"/>
  <c r="F40" i="12"/>
  <c r="X40" i="12" s="1"/>
  <c r="V39" i="12"/>
  <c r="AB39" i="12" s="1"/>
  <c r="R39" i="12"/>
  <c r="AA39" i="12" s="1"/>
  <c r="N39" i="12"/>
  <c r="Z39" i="12" s="1"/>
  <c r="J39" i="12"/>
  <c r="Y39" i="12" s="1"/>
  <c r="F39" i="12"/>
  <c r="X39" i="12" s="1"/>
  <c r="AC39" i="12" s="1"/>
  <c r="W39" i="12" s="1"/>
  <c r="V38" i="12"/>
  <c r="AB38" i="12" s="1"/>
  <c r="R38" i="12"/>
  <c r="AA38" i="12" s="1"/>
  <c r="N38" i="12"/>
  <c r="Z38" i="12" s="1"/>
  <c r="J38" i="12"/>
  <c r="Y38" i="12" s="1"/>
  <c r="F38" i="12"/>
  <c r="X38" i="12" s="1"/>
  <c r="V37" i="12"/>
  <c r="AB37" i="12" s="1"/>
  <c r="R37" i="12"/>
  <c r="AA37" i="12" s="1"/>
  <c r="N37" i="12"/>
  <c r="Z37" i="12" s="1"/>
  <c r="J37" i="12"/>
  <c r="Y37" i="12" s="1"/>
  <c r="F37" i="12"/>
  <c r="X37" i="12" s="1"/>
  <c r="AC37" i="12" s="1"/>
  <c r="W37" i="12" s="1"/>
  <c r="V32" i="12"/>
  <c r="AB32" i="12" s="1"/>
  <c r="R32" i="12"/>
  <c r="AA32" i="12" s="1"/>
  <c r="N32" i="12"/>
  <c r="Z32" i="12" s="1"/>
  <c r="J32" i="12"/>
  <c r="Y32" i="12" s="1"/>
  <c r="F32" i="12"/>
  <c r="X32" i="12" s="1"/>
  <c r="V35" i="12"/>
  <c r="AB35" i="12" s="1"/>
  <c r="R35" i="12"/>
  <c r="AA35" i="12" s="1"/>
  <c r="N35" i="12"/>
  <c r="Z35" i="12" s="1"/>
  <c r="J35" i="12"/>
  <c r="Y35" i="12" s="1"/>
  <c r="F35" i="12"/>
  <c r="X35" i="12" s="1"/>
  <c r="AC35" i="12" s="1"/>
  <c r="W35" i="12" s="1"/>
  <c r="V31" i="12"/>
  <c r="AB31" i="12" s="1"/>
  <c r="R31" i="12"/>
  <c r="AA31" i="12" s="1"/>
  <c r="N31" i="12"/>
  <c r="Z31" i="12" s="1"/>
  <c r="J31" i="12"/>
  <c r="Y31" i="12" s="1"/>
  <c r="F31" i="12"/>
  <c r="X31" i="12" s="1"/>
  <c r="V30" i="12"/>
  <c r="AB30" i="12" s="1"/>
  <c r="R30" i="12"/>
  <c r="AA30" i="12" s="1"/>
  <c r="N30" i="12"/>
  <c r="Z30" i="12" s="1"/>
  <c r="J30" i="12"/>
  <c r="Y30" i="12" s="1"/>
  <c r="F30" i="12"/>
  <c r="X30" i="12" s="1"/>
  <c r="AC30" i="12" s="1"/>
  <c r="W30" i="12" s="1"/>
  <c r="V19" i="12"/>
  <c r="AB19" i="12" s="1"/>
  <c r="R19" i="12"/>
  <c r="AA19" i="12" s="1"/>
  <c r="N19" i="12"/>
  <c r="Z19" i="12" s="1"/>
  <c r="J19" i="12"/>
  <c r="Y19" i="12" s="1"/>
  <c r="F19" i="12"/>
  <c r="X19" i="12" s="1"/>
  <c r="V29" i="12"/>
  <c r="AB29" i="12" s="1"/>
  <c r="R29" i="12"/>
  <c r="AA29" i="12" s="1"/>
  <c r="N29" i="12"/>
  <c r="Z29" i="12" s="1"/>
  <c r="J29" i="12"/>
  <c r="Y29" i="12" s="1"/>
  <c r="F29" i="12"/>
  <c r="X29" i="12" s="1"/>
  <c r="AC29" i="12" s="1"/>
  <c r="W29" i="12" s="1"/>
  <c r="V28" i="12"/>
  <c r="AB28" i="12" s="1"/>
  <c r="R28" i="12"/>
  <c r="AA28" i="12" s="1"/>
  <c r="N28" i="12"/>
  <c r="Z28" i="12" s="1"/>
  <c r="J28" i="12"/>
  <c r="Y28" i="12" s="1"/>
  <c r="F28" i="12"/>
  <c r="X28" i="12" s="1"/>
  <c r="V26" i="12"/>
  <c r="AB26" i="12" s="1"/>
  <c r="R26" i="12"/>
  <c r="AA26" i="12" s="1"/>
  <c r="N26" i="12"/>
  <c r="Z26" i="12" s="1"/>
  <c r="J26" i="12"/>
  <c r="Y26" i="12" s="1"/>
  <c r="F26" i="12"/>
  <c r="X26" i="12" s="1"/>
  <c r="AC26" i="12" s="1"/>
  <c r="W26" i="12" s="1"/>
  <c r="V25" i="12"/>
  <c r="AB25" i="12" s="1"/>
  <c r="R25" i="12"/>
  <c r="AA25" i="12" s="1"/>
  <c r="N25" i="12"/>
  <c r="Z25" i="12" s="1"/>
  <c r="J25" i="12"/>
  <c r="Y25" i="12" s="1"/>
  <c r="F25" i="12"/>
  <c r="X25" i="12" s="1"/>
  <c r="V24" i="12"/>
  <c r="AB24" i="12" s="1"/>
  <c r="R24" i="12"/>
  <c r="AA24" i="12" s="1"/>
  <c r="N24" i="12"/>
  <c r="Z24" i="12" s="1"/>
  <c r="J24" i="12"/>
  <c r="Y24" i="12" s="1"/>
  <c r="F24" i="12"/>
  <c r="X24" i="12" s="1"/>
  <c r="AC24" i="12" s="1"/>
  <c r="W24" i="12" s="1"/>
  <c r="V23" i="12"/>
  <c r="AB23" i="12" s="1"/>
  <c r="R23" i="12"/>
  <c r="AA23" i="12" s="1"/>
  <c r="N23" i="12"/>
  <c r="Z23" i="12" s="1"/>
  <c r="J23" i="12"/>
  <c r="Y23" i="12" s="1"/>
  <c r="F23" i="12"/>
  <c r="X23" i="12" s="1"/>
  <c r="V21" i="12"/>
  <c r="AB21" i="12" s="1"/>
  <c r="R21" i="12"/>
  <c r="AA21" i="12" s="1"/>
  <c r="N21" i="12"/>
  <c r="Z21" i="12" s="1"/>
  <c r="J21" i="12"/>
  <c r="Y21" i="12" s="1"/>
  <c r="F21" i="12"/>
  <c r="X21" i="12" s="1"/>
  <c r="AC21" i="12" s="1"/>
  <c r="W21" i="12" s="1"/>
  <c r="V22" i="12"/>
  <c r="AB22" i="12" s="1"/>
  <c r="R22" i="12"/>
  <c r="AA22" i="12" s="1"/>
  <c r="N22" i="12"/>
  <c r="Z22" i="12" s="1"/>
  <c r="J22" i="12"/>
  <c r="Y22" i="12" s="1"/>
  <c r="F22" i="12"/>
  <c r="X22" i="12" s="1"/>
  <c r="V18" i="12"/>
  <c r="AB18" i="12" s="1"/>
  <c r="R18" i="12"/>
  <c r="AA18" i="12" s="1"/>
  <c r="N18" i="12"/>
  <c r="Z18" i="12" s="1"/>
  <c r="J18" i="12"/>
  <c r="Y18" i="12" s="1"/>
  <c r="F18" i="12"/>
  <c r="X18" i="12" s="1"/>
  <c r="V20" i="12"/>
  <c r="AB20" i="12" s="1"/>
  <c r="R20" i="12"/>
  <c r="AA20" i="12" s="1"/>
  <c r="N20" i="12"/>
  <c r="Z20" i="12" s="1"/>
  <c r="J20" i="12"/>
  <c r="Y20" i="12" s="1"/>
  <c r="F20" i="12"/>
  <c r="X20" i="12" s="1"/>
  <c r="V17" i="12"/>
  <c r="AB17" i="12" s="1"/>
  <c r="R17" i="12"/>
  <c r="AA17" i="12" s="1"/>
  <c r="N17" i="12"/>
  <c r="Z17" i="12" s="1"/>
  <c r="J17" i="12"/>
  <c r="Y17" i="12" s="1"/>
  <c r="F17" i="12"/>
  <c r="X17" i="12" s="1"/>
  <c r="AC17" i="12" s="1"/>
  <c r="W17" i="12" s="1"/>
  <c r="V16" i="12"/>
  <c r="AB16" i="12" s="1"/>
  <c r="R16" i="12"/>
  <c r="AA16" i="12" s="1"/>
  <c r="N16" i="12"/>
  <c r="Z16" i="12" s="1"/>
  <c r="J16" i="12"/>
  <c r="Y16" i="12" s="1"/>
  <c r="F16" i="12"/>
  <c r="X16" i="12" s="1"/>
  <c r="V128" i="12"/>
  <c r="AB128" i="12" s="1"/>
  <c r="R128" i="12"/>
  <c r="AA128" i="12" s="1"/>
  <c r="N128" i="12"/>
  <c r="Z128" i="12" s="1"/>
  <c r="J128" i="12"/>
  <c r="Y128" i="12" s="1"/>
  <c r="F128" i="12"/>
  <c r="X128" i="12" s="1"/>
  <c r="AC128" i="12" s="1"/>
  <c r="W128" i="12" s="1"/>
  <c r="V15" i="12"/>
  <c r="AB15" i="12" s="1"/>
  <c r="R15" i="12"/>
  <c r="AA15" i="12" s="1"/>
  <c r="N15" i="12"/>
  <c r="Z15" i="12" s="1"/>
  <c r="J15" i="12"/>
  <c r="Y15" i="12" s="1"/>
  <c r="F15" i="12"/>
  <c r="X15" i="12" s="1"/>
  <c r="V14" i="12"/>
  <c r="AB14" i="12" s="1"/>
  <c r="R14" i="12"/>
  <c r="AA14" i="12" s="1"/>
  <c r="N14" i="12"/>
  <c r="Z14" i="12" s="1"/>
  <c r="J14" i="12"/>
  <c r="Y14" i="12" s="1"/>
  <c r="F14" i="12"/>
  <c r="X14" i="12" s="1"/>
  <c r="AC14" i="12" s="1"/>
  <c r="W14" i="12" s="1"/>
  <c r="V13" i="12"/>
  <c r="AB13" i="12" s="1"/>
  <c r="R13" i="12"/>
  <c r="AA13" i="12" s="1"/>
  <c r="N13" i="12"/>
  <c r="Z13" i="12" s="1"/>
  <c r="J13" i="12"/>
  <c r="Y13" i="12" s="1"/>
  <c r="F13" i="12"/>
  <c r="X13" i="12" s="1"/>
  <c r="V12" i="12"/>
  <c r="AB12" i="12" s="1"/>
  <c r="R12" i="12"/>
  <c r="AA12" i="12" s="1"/>
  <c r="N12" i="12"/>
  <c r="Z12" i="12" s="1"/>
  <c r="J12" i="12"/>
  <c r="Y12" i="12" s="1"/>
  <c r="F12" i="12"/>
  <c r="X12" i="12" s="1"/>
  <c r="V9" i="12"/>
  <c r="AB9" i="12" s="1"/>
  <c r="R9" i="12"/>
  <c r="AA9" i="12" s="1"/>
  <c r="N9" i="12"/>
  <c r="Z9" i="12" s="1"/>
  <c r="J9" i="12"/>
  <c r="Y9" i="12" s="1"/>
  <c r="F9" i="12"/>
  <c r="X9" i="12" s="1"/>
  <c r="V10" i="12"/>
  <c r="AB10" i="12" s="1"/>
  <c r="R10" i="12"/>
  <c r="AA10" i="12" s="1"/>
  <c r="N10" i="12"/>
  <c r="Z10" i="12" s="1"/>
  <c r="J10" i="12"/>
  <c r="Y10" i="12" s="1"/>
  <c r="F10" i="12"/>
  <c r="X10" i="12" s="1"/>
  <c r="AC10" i="12" s="1"/>
  <c r="W10" i="12" s="1"/>
  <c r="V7" i="12"/>
  <c r="AB7" i="12" s="1"/>
  <c r="R7" i="12"/>
  <c r="AA7" i="12" s="1"/>
  <c r="N7" i="12"/>
  <c r="Z7" i="12" s="1"/>
  <c r="J7" i="12"/>
  <c r="Y7" i="12" s="1"/>
  <c r="F7" i="12"/>
  <c r="X7" i="12" s="1"/>
  <c r="V8" i="12"/>
  <c r="AB8" i="12" s="1"/>
  <c r="R8" i="12"/>
  <c r="AA8" i="12" s="1"/>
  <c r="N8" i="12"/>
  <c r="Z8" i="12" s="1"/>
  <c r="J8" i="12"/>
  <c r="Y8" i="12" s="1"/>
  <c r="F8" i="12"/>
  <c r="X8" i="12" s="1"/>
  <c r="AC8" i="12" s="1"/>
  <c r="W8" i="12" s="1"/>
  <c r="V11" i="12"/>
  <c r="AB11" i="12" s="1"/>
  <c r="R11" i="12"/>
  <c r="AA11" i="12" s="1"/>
  <c r="N11" i="12"/>
  <c r="Z11" i="12" s="1"/>
  <c r="J11" i="12"/>
  <c r="Y11" i="12" s="1"/>
  <c r="F11" i="12"/>
  <c r="X11" i="12" s="1"/>
  <c r="AC18" i="12" l="1"/>
  <c r="W18" i="12" s="1"/>
  <c r="AC11" i="12"/>
  <c r="W11" i="12" s="1"/>
  <c r="AC7" i="12"/>
  <c r="W7" i="12" s="1"/>
  <c r="AC9" i="12"/>
  <c r="W9" i="12" s="1"/>
  <c r="AC13" i="12"/>
  <c r="W13" i="12" s="1"/>
  <c r="AC15" i="12"/>
  <c r="W15" i="12" s="1"/>
  <c r="AC16" i="12"/>
  <c r="W16" i="12" s="1"/>
  <c r="AC20" i="12"/>
  <c r="W20" i="12" s="1"/>
  <c r="AC22" i="12"/>
  <c r="W22" i="12" s="1"/>
  <c r="AC23" i="12"/>
  <c r="W23" i="12" s="1"/>
  <c r="AC25" i="12"/>
  <c r="W25" i="12" s="1"/>
  <c r="AC28" i="12"/>
  <c r="W28" i="12" s="1"/>
  <c r="AC19" i="12"/>
  <c r="W19" i="12" s="1"/>
  <c r="AC31" i="12"/>
  <c r="W31" i="12" s="1"/>
  <c r="AC32" i="12"/>
  <c r="W32" i="12" s="1"/>
  <c r="AC38" i="12"/>
  <c r="W38" i="12" s="1"/>
  <c r="AC40" i="12"/>
  <c r="W40" i="12" s="1"/>
  <c r="AC41" i="12"/>
  <c r="W41" i="12" s="1"/>
  <c r="AC42" i="12"/>
  <c r="W42" i="12" s="1"/>
  <c r="AC46" i="12"/>
  <c r="W46" i="12" s="1"/>
  <c r="AC49" i="12"/>
  <c r="W49" i="12" s="1"/>
  <c r="AC53" i="12"/>
  <c r="W53" i="12" s="1"/>
  <c r="AC56" i="12"/>
  <c r="W56" i="12" s="1"/>
  <c r="AC67" i="12"/>
  <c r="W67" i="12" s="1"/>
  <c r="AC69" i="12"/>
  <c r="W69" i="12" s="1"/>
  <c r="AC76" i="12"/>
  <c r="W76" i="12" s="1"/>
  <c r="AC83" i="12"/>
  <c r="W83" i="12" s="1"/>
  <c r="AC85" i="12"/>
  <c r="W85" i="12" s="1"/>
  <c r="V115" i="12"/>
  <c r="AB115" i="12" s="1"/>
  <c r="V117" i="12"/>
  <c r="AB117" i="12" s="1"/>
  <c r="R118" i="12"/>
  <c r="AA118" i="12" s="1"/>
  <c r="R119" i="12"/>
  <c r="AA119" i="12" s="1"/>
  <c r="J122" i="12"/>
  <c r="Y122" i="12" s="1"/>
  <c r="R120" i="12"/>
  <c r="AA120" i="12" s="1"/>
  <c r="R121" i="12"/>
  <c r="AA121" i="12" s="1"/>
  <c r="J126" i="12"/>
  <c r="Y126" i="12" s="1"/>
  <c r="R127" i="12"/>
  <c r="AA127" i="12" s="1"/>
  <c r="R6" i="12"/>
  <c r="AA6" i="12" s="1"/>
  <c r="J60" i="12"/>
  <c r="Y60" i="12" s="1"/>
  <c r="J80" i="12"/>
  <c r="Y80" i="12" s="1"/>
  <c r="J89" i="12"/>
  <c r="Y89" i="12" s="1"/>
  <c r="J97" i="12"/>
  <c r="Y97" i="12" s="1"/>
  <c r="J115" i="12"/>
  <c r="Y115" i="12" s="1"/>
  <c r="R36" i="12"/>
  <c r="AA36" i="12" s="1"/>
  <c r="R63" i="12"/>
  <c r="AA63" i="12" s="1"/>
  <c r="R89" i="12"/>
  <c r="AA89" i="12" s="1"/>
  <c r="R50" i="12"/>
  <c r="AA50" i="12" s="1"/>
  <c r="R61" i="12"/>
  <c r="AA61" i="12" s="1"/>
  <c r="R79" i="12"/>
  <c r="AA79" i="12" s="1"/>
  <c r="AC79" i="12" s="1"/>
  <c r="W79" i="12" s="1"/>
  <c r="R90" i="12"/>
  <c r="AA90" i="12" s="1"/>
  <c r="AC90" i="12" s="1"/>
  <c r="W90" i="12" s="1"/>
  <c r="R94" i="12"/>
  <c r="AA94" i="12" s="1"/>
  <c r="AC94" i="12" s="1"/>
  <c r="W94" i="12" s="1"/>
  <c r="R101" i="12"/>
  <c r="AA101" i="12" s="1"/>
  <c r="AC101" i="12" s="1"/>
  <c r="W101" i="12" s="1"/>
  <c r="R104" i="12"/>
  <c r="AA104" i="12" s="1"/>
  <c r="AC104" i="12" s="1"/>
  <c r="W104" i="12" s="1"/>
  <c r="AC95" i="12"/>
  <c r="W95" i="12" s="1"/>
  <c r="P129" i="12"/>
  <c r="AC92" i="12"/>
  <c r="W92" i="12" s="1"/>
  <c r="AC113" i="12"/>
  <c r="W113" i="12" s="1"/>
  <c r="L129" i="12"/>
  <c r="AC12" i="12"/>
  <c r="W12" i="12" s="1"/>
  <c r="AC60" i="12"/>
  <c r="W60" i="12" s="1"/>
  <c r="AC80" i="12"/>
  <c r="W80" i="12" s="1"/>
  <c r="AC36" i="12"/>
  <c r="W36" i="12" s="1"/>
  <c r="H129" i="12"/>
  <c r="AC105" i="12"/>
  <c r="W105" i="12" s="1"/>
  <c r="AC115" i="12"/>
  <c r="W115" i="12" s="1"/>
  <c r="T129" i="12"/>
  <c r="R27" i="12"/>
  <c r="AA27" i="12" s="1"/>
  <c r="R77" i="12"/>
  <c r="AA77" i="12" s="1"/>
  <c r="R51" i="12"/>
  <c r="AA51" i="12" s="1"/>
  <c r="R52" i="12"/>
  <c r="AA52" i="12" s="1"/>
  <c r="R58" i="12"/>
  <c r="AA58" i="12" s="1"/>
  <c r="R65" i="12"/>
  <c r="AA65" i="12" s="1"/>
  <c r="R124" i="12"/>
  <c r="AA124" i="12" s="1"/>
  <c r="R5" i="12"/>
  <c r="AA5" i="12" s="1"/>
  <c r="N6" i="12"/>
  <c r="Z6" i="12" s="1"/>
  <c r="AC6" i="12" s="1"/>
  <c r="W6" i="12" s="1"/>
  <c r="N77" i="12"/>
  <c r="Z77" i="12" s="1"/>
  <c r="N27" i="12"/>
  <c r="Z27" i="12" s="1"/>
  <c r="N5" i="12"/>
  <c r="Z5" i="12" s="1"/>
  <c r="N45" i="12"/>
  <c r="Z45" i="12" s="1"/>
  <c r="AC45" i="12" s="1"/>
  <c r="W45" i="12" s="1"/>
  <c r="N50" i="12"/>
  <c r="Z50" i="12" s="1"/>
  <c r="AC50" i="12" s="1"/>
  <c r="W50" i="12" s="1"/>
  <c r="N51" i="12"/>
  <c r="Z51" i="12" s="1"/>
  <c r="AC51" i="12" s="1"/>
  <c r="W51" i="12" s="1"/>
  <c r="N52" i="12"/>
  <c r="Z52" i="12" s="1"/>
  <c r="N58" i="12"/>
  <c r="Z58" i="12" s="1"/>
  <c r="N61" i="12"/>
  <c r="Z61" i="12" s="1"/>
  <c r="AC61" i="12" s="1"/>
  <c r="W61" i="12" s="1"/>
  <c r="N63" i="12"/>
  <c r="Z63" i="12" s="1"/>
  <c r="N54" i="12"/>
  <c r="Z54" i="12" s="1"/>
  <c r="N65" i="12"/>
  <c r="Z65" i="12" s="1"/>
  <c r="N73" i="12"/>
  <c r="Z73" i="12" s="1"/>
  <c r="AC73" i="12" s="1"/>
  <c r="W73" i="12" s="1"/>
  <c r="N72" i="12"/>
  <c r="Z72" i="12" s="1"/>
  <c r="AC72" i="12" s="1"/>
  <c r="W72" i="12" s="1"/>
  <c r="N75" i="12"/>
  <c r="Z75" i="12" s="1"/>
  <c r="AC75" i="12" s="1"/>
  <c r="W75" i="12" s="1"/>
  <c r="N86" i="12"/>
  <c r="Z86" i="12" s="1"/>
  <c r="AC86" i="12" s="1"/>
  <c r="W86" i="12" s="1"/>
  <c r="N96" i="12"/>
  <c r="Z96" i="12" s="1"/>
  <c r="AC96" i="12" s="1"/>
  <c r="W96" i="12" s="1"/>
  <c r="N97" i="12"/>
  <c r="Z97" i="12" s="1"/>
  <c r="AC97" i="12" s="1"/>
  <c r="W97" i="12" s="1"/>
  <c r="N118" i="12"/>
  <c r="Z118" i="12" s="1"/>
  <c r="AC118" i="12" s="1"/>
  <c r="W118" i="12" s="1"/>
  <c r="N119" i="12"/>
  <c r="Z119" i="12" s="1"/>
  <c r="AC119" i="12" s="1"/>
  <c r="W119" i="12" s="1"/>
  <c r="N122" i="12"/>
  <c r="Z122" i="12" s="1"/>
  <c r="AC122" i="12" s="1"/>
  <c r="W122" i="12" s="1"/>
  <c r="N120" i="12"/>
  <c r="Z120" i="12" s="1"/>
  <c r="N124" i="12"/>
  <c r="Z124" i="12" s="1"/>
  <c r="AC124" i="12" s="1"/>
  <c r="W124" i="12" s="1"/>
  <c r="N121" i="12"/>
  <c r="Z121" i="12" s="1"/>
  <c r="AC121" i="12" s="1"/>
  <c r="W121" i="12" s="1"/>
  <c r="N125" i="12"/>
  <c r="Z125" i="12" s="1"/>
  <c r="N126" i="12"/>
  <c r="Z126" i="12" s="1"/>
  <c r="N44" i="12"/>
  <c r="Z44" i="12" s="1"/>
  <c r="I27" i="12"/>
  <c r="I77" i="12"/>
  <c r="J77" i="12"/>
  <c r="Y77" i="12" s="1"/>
  <c r="AC77" i="12" s="1"/>
  <c r="W77" i="12" s="1"/>
  <c r="J120" i="12"/>
  <c r="Y120" i="12" s="1"/>
  <c r="AC120" i="12" s="1"/>
  <c r="W120" i="12" s="1"/>
  <c r="J27" i="12"/>
  <c r="Y27" i="12" s="1"/>
  <c r="AC27" i="12" s="1"/>
  <c r="W27" i="12" s="1"/>
  <c r="J5" i="12"/>
  <c r="Y5" i="12" s="1"/>
  <c r="AC5" i="12" s="1"/>
  <c r="W5" i="12" s="1"/>
  <c r="J52" i="12"/>
  <c r="Y52" i="12" s="1"/>
  <c r="J58" i="12"/>
  <c r="Y58" i="12" s="1"/>
  <c r="AC58" i="12" s="1"/>
  <c r="W58" i="12" s="1"/>
  <c r="J63" i="12"/>
  <c r="Y63" i="12" s="1"/>
  <c r="AC63" i="12" s="1"/>
  <c r="W63" i="12" s="1"/>
  <c r="J54" i="12"/>
  <c r="Y54" i="12" s="1"/>
  <c r="AC54" i="12" s="1"/>
  <c r="W54" i="12" s="1"/>
  <c r="J65" i="12"/>
  <c r="Y65" i="12" s="1"/>
  <c r="AC65" i="12" s="1"/>
  <c r="W65" i="12" s="1"/>
  <c r="J78" i="12"/>
  <c r="Y78" i="12" s="1"/>
  <c r="AC78" i="12" s="1"/>
  <c r="W78" i="12" s="1"/>
  <c r="J116" i="12"/>
  <c r="Y116" i="12" s="1"/>
  <c r="AC116" i="12" s="1"/>
  <c r="W116" i="12" s="1"/>
  <c r="J117" i="12"/>
  <c r="Y117" i="12" s="1"/>
  <c r="AC117" i="12" s="1"/>
  <c r="W117" i="12" s="1"/>
  <c r="J123" i="12"/>
  <c r="Y123" i="12" s="1"/>
  <c r="AC123" i="12" s="1"/>
  <c r="W123" i="12" s="1"/>
  <c r="J125" i="12"/>
  <c r="Y125" i="12" s="1"/>
  <c r="AC125" i="12" s="1"/>
  <c r="W125" i="12" s="1"/>
  <c r="J44" i="12"/>
  <c r="Y44" i="12" s="1"/>
  <c r="AC44" i="12" s="1"/>
  <c r="W44" i="12" s="1"/>
  <c r="V6" i="12"/>
  <c r="AB6" i="12" s="1"/>
  <c r="V27" i="12"/>
  <c r="AB27" i="12" s="1"/>
  <c r="V77" i="12"/>
  <c r="AB77" i="12" s="1"/>
  <c r="V5" i="12"/>
  <c r="AB5" i="12" s="1"/>
  <c r="V48" i="12"/>
  <c r="AB48" i="12" s="1"/>
  <c r="AC48" i="12" s="1"/>
  <c r="W48" i="12" s="1"/>
  <c r="V52" i="12"/>
  <c r="AB52" i="12" s="1"/>
  <c r="V55" i="12"/>
  <c r="AB55" i="12" s="1"/>
  <c r="AC55" i="12" s="1"/>
  <c r="W55" i="12" s="1"/>
  <c r="V58" i="12"/>
  <c r="AB58" i="12" s="1"/>
  <c r="V61" i="12"/>
  <c r="AB61" i="12" s="1"/>
  <c r="V54" i="12"/>
  <c r="AB54" i="12" s="1"/>
  <c r="V71" i="12"/>
  <c r="AB71" i="12" s="1"/>
  <c r="AC71" i="12" s="1"/>
  <c r="W71" i="12" s="1"/>
  <c r="V84" i="12"/>
  <c r="AB84" i="12" s="1"/>
  <c r="AC84" i="12" s="1"/>
  <c r="W84" i="12" s="1"/>
  <c r="V73" i="12"/>
  <c r="AB73" i="12" s="1"/>
  <c r="V72" i="12"/>
  <c r="AB72" i="12" s="1"/>
  <c r="V74" i="12"/>
  <c r="AB74" i="12" s="1"/>
  <c r="AC74" i="12" s="1"/>
  <c r="W74" i="12" s="1"/>
  <c r="V78" i="12"/>
  <c r="AB78" i="12" s="1"/>
  <c r="V79" i="12"/>
  <c r="AB79" i="12" s="1"/>
  <c r="V81" i="12"/>
  <c r="AB81" i="12" s="1"/>
  <c r="AC81" i="12" s="1"/>
  <c r="W81" i="12" s="1"/>
  <c r="V87" i="12"/>
  <c r="AB87" i="12" s="1"/>
  <c r="AC87" i="12" s="1"/>
  <c r="W87" i="12" s="1"/>
  <c r="V98" i="12"/>
  <c r="AB98" i="12" s="1"/>
  <c r="AC98" i="12" s="1"/>
  <c r="W98" i="12" s="1"/>
  <c r="V89" i="12"/>
  <c r="AB89" i="12" s="1"/>
  <c r="V90" i="12"/>
  <c r="AB90" i="12" s="1"/>
  <c r="V91" i="12"/>
  <c r="AB91" i="12" s="1"/>
  <c r="AC91" i="12" s="1"/>
  <c r="W91" i="12" s="1"/>
  <c r="V93" i="12"/>
  <c r="AB93" i="12" s="1"/>
  <c r="AC93" i="12" s="1"/>
  <c r="W93" i="12" s="1"/>
  <c r="V96" i="12"/>
  <c r="AB96" i="12" s="1"/>
  <c r="V100" i="12"/>
  <c r="AB100" i="12" s="1"/>
  <c r="AC100" i="12" s="1"/>
  <c r="W100" i="12" s="1"/>
  <c r="V101" i="12"/>
  <c r="AB101" i="12" s="1"/>
  <c r="V103" i="12"/>
  <c r="AB103" i="12" s="1"/>
  <c r="AC103" i="12" s="1"/>
  <c r="W103" i="12" s="1"/>
  <c r="V107" i="12"/>
  <c r="AB107" i="12" s="1"/>
  <c r="AC107" i="12" s="1"/>
  <c r="W107" i="12" s="1"/>
  <c r="V108" i="12"/>
  <c r="AB108" i="12" s="1"/>
  <c r="AC108" i="12" s="1"/>
  <c r="W108" i="12" s="1"/>
  <c r="V110" i="12"/>
  <c r="AB110" i="12" s="1"/>
  <c r="AC110" i="12" s="1"/>
  <c r="W110" i="12" s="1"/>
  <c r="V111" i="12"/>
  <c r="AB111" i="12" s="1"/>
  <c r="AC111" i="12" s="1"/>
  <c r="W111" i="12" s="1"/>
  <c r="V118" i="12"/>
  <c r="AB118" i="12" s="1"/>
  <c r="V119" i="12"/>
  <c r="AB119" i="12" s="1"/>
  <c r="V122" i="12"/>
  <c r="AB122" i="12" s="1"/>
  <c r="V124" i="12"/>
  <c r="AB124" i="12" s="1"/>
  <c r="V125" i="12"/>
  <c r="AB125" i="12" s="1"/>
  <c r="V126" i="12"/>
  <c r="AB126" i="12" s="1"/>
  <c r="V127" i="12"/>
  <c r="AB127" i="12" s="1"/>
  <c r="AC127" i="12" s="1"/>
  <c r="W127" i="12" s="1"/>
  <c r="V44" i="12"/>
  <c r="AB44" i="12" s="1"/>
  <c r="U77" i="12"/>
  <c r="U27" i="12"/>
  <c r="Q77" i="12"/>
  <c r="Q27" i="12"/>
  <c r="M27" i="12"/>
  <c r="M77" i="12"/>
  <c r="I127" i="12"/>
  <c r="I126" i="12"/>
  <c r="I125" i="12"/>
  <c r="I121" i="12"/>
  <c r="I124" i="12"/>
  <c r="I120" i="12"/>
  <c r="I123" i="12"/>
  <c r="I122" i="12"/>
  <c r="I119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7" i="12"/>
  <c r="I96" i="12"/>
  <c r="I95" i="12"/>
  <c r="I94" i="12"/>
  <c r="I93" i="12"/>
  <c r="I92" i="12"/>
  <c r="I91" i="12"/>
  <c r="I90" i="12"/>
  <c r="I89" i="12"/>
  <c r="I98" i="12"/>
  <c r="I87" i="12"/>
  <c r="I86" i="12"/>
  <c r="I85" i="12"/>
  <c r="I83" i="12"/>
  <c r="I82" i="12"/>
  <c r="I81" i="12"/>
  <c r="I80" i="12"/>
  <c r="I79" i="12"/>
  <c r="I78" i="12"/>
  <c r="I76" i="12"/>
  <c r="I75" i="12"/>
  <c r="I74" i="12"/>
  <c r="I72" i="12"/>
  <c r="I73" i="12"/>
  <c r="I84" i="12"/>
  <c r="I69" i="12"/>
  <c r="I68" i="12"/>
  <c r="I67" i="12"/>
  <c r="I66" i="12"/>
  <c r="I65" i="12"/>
  <c r="I64" i="12"/>
  <c r="I54" i="12"/>
  <c r="I63" i="12"/>
  <c r="I62" i="12"/>
  <c r="I61" i="12"/>
  <c r="I60" i="12"/>
  <c r="I70" i="12"/>
  <c r="I57" i="12"/>
  <c r="I56" i="12"/>
  <c r="I59" i="12"/>
  <c r="I53" i="12"/>
  <c r="I58" i="12"/>
  <c r="I55" i="12"/>
  <c r="I52" i="12"/>
  <c r="I50" i="12"/>
  <c r="I36" i="12"/>
  <c r="I49" i="12"/>
  <c r="I48" i="12"/>
  <c r="I47" i="12"/>
  <c r="I46" i="12"/>
  <c r="I45" i="12"/>
  <c r="I44" i="12"/>
  <c r="I43" i="12"/>
  <c r="I42" i="12"/>
  <c r="I33" i="12"/>
  <c r="I41" i="12"/>
  <c r="I34" i="12"/>
  <c r="I40" i="12"/>
  <c r="I39" i="12"/>
  <c r="I38" i="12"/>
  <c r="I37" i="12"/>
  <c r="I32" i="12"/>
  <c r="I35" i="12"/>
  <c r="I30" i="12"/>
  <c r="I19" i="12"/>
  <c r="I29" i="12"/>
  <c r="I28" i="12"/>
  <c r="I26" i="12"/>
  <c r="I25" i="12"/>
  <c r="I24" i="12"/>
  <c r="I23" i="12"/>
  <c r="I21" i="12"/>
  <c r="I22" i="12"/>
  <c r="I18" i="12"/>
  <c r="I20" i="12"/>
  <c r="I17" i="12"/>
  <c r="I128" i="12"/>
  <c r="I15" i="12"/>
  <c r="I14" i="12"/>
  <c r="I13" i="12"/>
  <c r="I12" i="12"/>
  <c r="I9" i="12"/>
  <c r="I10" i="12"/>
  <c r="I7" i="12"/>
  <c r="I8" i="12"/>
  <c r="I11" i="12"/>
  <c r="I5" i="12"/>
  <c r="M127" i="12"/>
  <c r="M126" i="12"/>
  <c r="M125" i="12"/>
  <c r="M121" i="12"/>
  <c r="M124" i="12"/>
  <c r="M120" i="12"/>
  <c r="M123" i="12"/>
  <c r="M122" i="12"/>
  <c r="M119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7" i="12"/>
  <c r="M96" i="12"/>
  <c r="M95" i="12"/>
  <c r="M94" i="12"/>
  <c r="M93" i="12"/>
  <c r="M92" i="12"/>
  <c r="M91" i="12"/>
  <c r="M90" i="12"/>
  <c r="M89" i="12"/>
  <c r="M98" i="12"/>
  <c r="M87" i="12"/>
  <c r="M86" i="12"/>
  <c r="M85" i="12"/>
  <c r="M83" i="12"/>
  <c r="M82" i="12"/>
  <c r="M81" i="12"/>
  <c r="M80" i="12"/>
  <c r="M79" i="12"/>
  <c r="M78" i="12"/>
  <c r="M76" i="12"/>
  <c r="M75" i="12"/>
  <c r="M74" i="12"/>
  <c r="M72" i="12"/>
  <c r="M73" i="12"/>
  <c r="M84" i="12"/>
  <c r="M69" i="12"/>
  <c r="M68" i="12"/>
  <c r="M67" i="12"/>
  <c r="M66" i="12"/>
  <c r="M65" i="12"/>
  <c r="M64" i="12"/>
  <c r="M54" i="12"/>
  <c r="M63" i="12"/>
  <c r="M62" i="12"/>
  <c r="M61" i="12"/>
  <c r="M60" i="12"/>
  <c r="M70" i="12"/>
  <c r="M57" i="12"/>
  <c r="M56" i="12"/>
  <c r="M59" i="12"/>
  <c r="M53" i="12"/>
  <c r="M58" i="12"/>
  <c r="M55" i="12"/>
  <c r="M52" i="12"/>
  <c r="M50" i="12"/>
  <c r="M36" i="12"/>
  <c r="M49" i="12"/>
  <c r="M48" i="12"/>
  <c r="M47" i="12"/>
  <c r="M46" i="12"/>
  <c r="M45" i="12"/>
  <c r="M44" i="12"/>
  <c r="M43" i="12"/>
  <c r="M42" i="12"/>
  <c r="M33" i="12"/>
  <c r="M41" i="12"/>
  <c r="M34" i="12"/>
  <c r="M40" i="12"/>
  <c r="M39" i="12"/>
  <c r="M38" i="12"/>
  <c r="M37" i="12"/>
  <c r="M32" i="12"/>
  <c r="M35" i="12"/>
  <c r="M30" i="12"/>
  <c r="M19" i="12"/>
  <c r="M29" i="12"/>
  <c r="M28" i="12"/>
  <c r="M26" i="12"/>
  <c r="M25" i="12"/>
  <c r="M24" i="12"/>
  <c r="M23" i="12"/>
  <c r="M21" i="12"/>
  <c r="M22" i="12"/>
  <c r="M18" i="12"/>
  <c r="M20" i="12"/>
  <c r="M17" i="12"/>
  <c r="M128" i="12"/>
  <c r="M15" i="12"/>
  <c r="M14" i="12"/>
  <c r="M13" i="12"/>
  <c r="M12" i="12"/>
  <c r="M9" i="12"/>
  <c r="M10" i="12"/>
  <c r="M7" i="12"/>
  <c r="M8" i="12"/>
  <c r="M11" i="12"/>
  <c r="M5" i="12"/>
  <c r="Q127" i="12"/>
  <c r="Q126" i="12"/>
  <c r="Q125" i="12"/>
  <c r="Q121" i="12"/>
  <c r="Q124" i="12"/>
  <c r="Q120" i="12"/>
  <c r="Q123" i="12"/>
  <c r="Q122" i="12"/>
  <c r="Q119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4" i="12"/>
  <c r="Q103" i="12"/>
  <c r="Q102" i="12"/>
  <c r="Q101" i="12"/>
  <c r="Q100" i="12"/>
  <c r="Q99" i="12"/>
  <c r="Q97" i="12"/>
  <c r="Q96" i="12"/>
  <c r="Q95" i="12"/>
  <c r="Q94" i="12"/>
  <c r="Q93" i="12"/>
  <c r="Q92" i="12"/>
  <c r="Q91" i="12"/>
  <c r="Q90" i="12"/>
  <c r="Q89" i="12"/>
  <c r="Q98" i="12"/>
  <c r="Q87" i="12"/>
  <c r="Q86" i="12"/>
  <c r="Q85" i="12"/>
  <c r="Q83" i="12"/>
  <c r="Q82" i="12"/>
  <c r="Q81" i="12"/>
  <c r="Q80" i="12"/>
  <c r="Q79" i="12"/>
  <c r="Q78" i="12"/>
  <c r="Q76" i="12"/>
  <c r="Q75" i="12"/>
  <c r="Q74" i="12"/>
  <c r="Q72" i="12"/>
  <c r="Q73" i="12"/>
  <c r="Q84" i="12"/>
  <c r="Q69" i="12"/>
  <c r="Q68" i="12"/>
  <c r="Q67" i="12"/>
  <c r="Q66" i="12"/>
  <c r="Q65" i="12"/>
  <c r="Q64" i="12"/>
  <c r="Q54" i="12"/>
  <c r="Q63" i="12"/>
  <c r="Q62" i="12"/>
  <c r="Q61" i="12"/>
  <c r="Q60" i="12"/>
  <c r="Q70" i="12"/>
  <c r="Q57" i="12"/>
  <c r="Q56" i="12"/>
  <c r="Q59" i="12"/>
  <c r="Q53" i="12"/>
  <c r="Q58" i="12"/>
  <c r="Q55" i="12"/>
  <c r="Q52" i="12"/>
  <c r="Q50" i="12"/>
  <c r="Q36" i="12"/>
  <c r="Q49" i="12"/>
  <c r="Q48" i="12"/>
  <c r="Q47" i="12"/>
  <c r="Q46" i="12"/>
  <c r="Q45" i="12"/>
  <c r="Q44" i="12"/>
  <c r="Q43" i="12"/>
  <c r="Q42" i="12"/>
  <c r="Q33" i="12"/>
  <c r="Q41" i="12"/>
  <c r="Q34" i="12"/>
  <c r="Q40" i="12"/>
  <c r="Q39" i="12"/>
  <c r="Q38" i="12"/>
  <c r="Q37" i="12"/>
  <c r="Q32" i="12"/>
  <c r="Q35" i="12"/>
  <c r="Q30" i="12"/>
  <c r="Q19" i="12"/>
  <c r="Q29" i="12"/>
  <c r="Q28" i="12"/>
  <c r="Q26" i="12"/>
  <c r="Q25" i="12"/>
  <c r="Q24" i="12"/>
  <c r="Q23" i="12"/>
  <c r="Q21" i="12"/>
  <c r="Q22" i="12"/>
  <c r="Q18" i="12"/>
  <c r="Q20" i="12"/>
  <c r="Q17" i="12"/>
  <c r="Q128" i="12"/>
  <c r="Q15" i="12"/>
  <c r="Q14" i="12"/>
  <c r="Q13" i="12"/>
  <c r="Q12" i="12"/>
  <c r="Q9" i="12"/>
  <c r="Q10" i="12"/>
  <c r="Q7" i="12"/>
  <c r="Q8" i="12"/>
  <c r="Q11" i="12"/>
  <c r="Q5" i="12"/>
  <c r="U127" i="12"/>
  <c r="U126" i="12"/>
  <c r="U125" i="12"/>
  <c r="U121" i="12"/>
  <c r="U124" i="12"/>
  <c r="U120" i="12"/>
  <c r="U123" i="12"/>
  <c r="U122" i="12"/>
  <c r="U119" i="12"/>
  <c r="U117" i="12"/>
  <c r="U116" i="12"/>
  <c r="U115" i="12"/>
  <c r="U114" i="12"/>
  <c r="U113" i="12"/>
  <c r="U112" i="12"/>
  <c r="U111" i="12"/>
  <c r="U110" i="12"/>
  <c r="U109" i="12"/>
  <c r="U108" i="12"/>
  <c r="U107" i="12"/>
  <c r="U106" i="12"/>
  <c r="U105" i="12"/>
  <c r="U104" i="12"/>
  <c r="U103" i="12"/>
  <c r="U102" i="12"/>
  <c r="U101" i="12"/>
  <c r="U100" i="12"/>
  <c r="U99" i="12"/>
  <c r="U97" i="12"/>
  <c r="U96" i="12"/>
  <c r="U95" i="12"/>
  <c r="U94" i="12"/>
  <c r="U93" i="12"/>
  <c r="U92" i="12"/>
  <c r="U91" i="12"/>
  <c r="U90" i="12"/>
  <c r="U89" i="12"/>
  <c r="U98" i="12"/>
  <c r="U87" i="12"/>
  <c r="U86" i="12"/>
  <c r="U85" i="12"/>
  <c r="U83" i="12"/>
  <c r="U82" i="12"/>
  <c r="U81" i="12"/>
  <c r="U80" i="12"/>
  <c r="U79" i="12"/>
  <c r="U78" i="12"/>
  <c r="U76" i="12"/>
  <c r="U75" i="12"/>
  <c r="U74" i="12"/>
  <c r="U72" i="12"/>
  <c r="U73" i="12"/>
  <c r="U84" i="12"/>
  <c r="U69" i="12"/>
  <c r="U68" i="12"/>
  <c r="U67" i="12"/>
  <c r="U66" i="12"/>
  <c r="U65" i="12"/>
  <c r="U64" i="12"/>
  <c r="U54" i="12"/>
  <c r="U63" i="12"/>
  <c r="U62" i="12"/>
  <c r="U61" i="12"/>
  <c r="U60" i="12"/>
  <c r="U70" i="12"/>
  <c r="U57" i="12"/>
  <c r="U56" i="12"/>
  <c r="U59" i="12"/>
  <c r="U53" i="12"/>
  <c r="U58" i="12"/>
  <c r="U55" i="12"/>
  <c r="U52" i="12"/>
  <c r="U50" i="12"/>
  <c r="U36" i="12"/>
  <c r="U49" i="12"/>
  <c r="U48" i="12"/>
  <c r="U47" i="12"/>
  <c r="U46" i="12"/>
  <c r="U45" i="12"/>
  <c r="U44" i="12"/>
  <c r="U43" i="12"/>
  <c r="U42" i="12"/>
  <c r="U33" i="12"/>
  <c r="U41" i="12"/>
  <c r="U34" i="12"/>
  <c r="U40" i="12"/>
  <c r="U39" i="12"/>
  <c r="U38" i="12"/>
  <c r="U37" i="12"/>
  <c r="U32" i="12"/>
  <c r="U35" i="12"/>
  <c r="U30" i="12"/>
  <c r="U19" i="12"/>
  <c r="U29" i="12"/>
  <c r="U28" i="12"/>
  <c r="U26" i="12"/>
  <c r="U25" i="12"/>
  <c r="U24" i="12"/>
  <c r="U23" i="12"/>
  <c r="U21" i="12"/>
  <c r="U22" i="12"/>
  <c r="U18" i="12"/>
  <c r="U20" i="12"/>
  <c r="U17" i="12"/>
  <c r="U128" i="12"/>
  <c r="U15" i="12"/>
  <c r="U14" i="12"/>
  <c r="U13" i="12"/>
  <c r="U12" i="12"/>
  <c r="U9" i="12"/>
  <c r="U10" i="12"/>
  <c r="U7" i="12"/>
  <c r="U8" i="12"/>
  <c r="U11" i="12"/>
  <c r="U5" i="12"/>
  <c r="AC52" i="12" l="1"/>
  <c r="W52" i="12" s="1"/>
  <c r="AC126" i="12"/>
  <c r="W126" i="12" s="1"/>
  <c r="AC89" i="12"/>
  <c r="W89" i="12" s="1"/>
</calcChain>
</file>

<file path=xl/sharedStrings.xml><?xml version="1.0" encoding="utf-8"?>
<sst xmlns="http://schemas.openxmlformats.org/spreadsheetml/2006/main" count="442" uniqueCount="229">
  <si>
    <t>Железнодорожный район</t>
  </si>
  <si>
    <t>МБОУ СШ № 13</t>
  </si>
  <si>
    <t>МБОУ СШ № 16</t>
  </si>
  <si>
    <t>МБОУ СШ № 17</t>
  </si>
  <si>
    <t>МБОУ СШ № 18</t>
  </si>
  <si>
    <t>МБОУ СШ № 19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</si>
  <si>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</si>
  <si>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</si>
  <si>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</si>
  <si>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</si>
  <si>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</si>
  <si>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</si>
  <si>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93</t>
  </si>
  <si>
    <t>МБОУ СШ № 94</t>
  </si>
  <si>
    <t>МБОУ СШ № 95</t>
  </si>
  <si>
    <t>МБОУ СШ № 46</t>
  </si>
  <si>
    <t>МБОУ СШ № 49</t>
  </si>
  <si>
    <t>МБОУ СШ № 63</t>
  </si>
  <si>
    <t>МБОУ СШ № 81</t>
  </si>
  <si>
    <t>МБОУ СШ № 135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</si>
  <si>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</si>
  <si>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</si>
  <si>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</si>
  <si>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</si>
  <si>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</si>
  <si>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</si>
  <si>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</si>
  <si>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</si>
  <si>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</si>
  <si>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</si>
  <si>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</si>
  <si>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</si>
  <si>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</si>
  <si>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</si>
  <si>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</si>
  <si>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</si>
  <si>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</si>
  <si>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</si>
  <si>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</si>
  <si>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82</t>
  </si>
  <si>
    <t>МБОУ СШ № 84</t>
  </si>
  <si>
    <t>МБОУ СШ № 99</t>
  </si>
  <si>
    <t>МБОУ СШ № 133</t>
  </si>
  <si>
    <t>Свердловский район</t>
  </si>
  <si>
    <t>МБОУ СШ № 6</t>
  </si>
  <si>
    <t>МБОУ СШ № 7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</si>
  <si>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</si>
  <si>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</si>
  <si>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</si>
  <si>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</si>
  <si>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</si>
  <si>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</si>
  <si>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</si>
  <si>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Советский район</t>
  </si>
  <si>
    <t>МБОУ СШ № 1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</si>
  <si>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</si>
  <si>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</si>
  <si>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</si>
  <si>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</si>
  <si>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</si>
  <si>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</si>
  <si>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</si>
  <si>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</si>
  <si>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</si>
  <si>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</si>
  <si>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</si>
  <si>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</si>
  <si>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</si>
  <si>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</si>
  <si>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</si>
  <si>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</si>
  <si>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</si>
  <si>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</si>
  <si>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</si>
  <si>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Центральный район</t>
  </si>
  <si>
    <t>МБОУ СШ № 153</t>
  </si>
  <si>
    <t>№</t>
  </si>
  <si>
    <t>Общая балансовая стоимость недвижимого имущества</t>
  </si>
  <si>
    <t>Общая балансовая стоимость движимого имущества</t>
  </si>
  <si>
    <t>Остаточная балансовая стоимость недвижимого имущества</t>
  </si>
  <si>
    <t>Стоимость основных средств</t>
  </si>
  <si>
    <t>Кол-во работников</t>
  </si>
  <si>
    <t>Примечение</t>
  </si>
  <si>
    <t>Наименование ОУ (кратко)</t>
  </si>
  <si>
    <t>Код ОУ по КИАСУО</t>
  </si>
  <si>
    <t>Субсидии на выполнение МЗ</t>
  </si>
  <si>
    <t>Стоимость материальных запасов</t>
  </si>
  <si>
    <t>Заработная плата и начисления на выплаты по оплате труда</t>
  </si>
  <si>
    <t>Общее          кол-во обучающихся</t>
  </si>
  <si>
    <t>МБОУ Лицей № 28</t>
  </si>
  <si>
    <t>МБОУ Гимназия № 8</t>
  </si>
  <si>
    <t>МАОУ СШ № 32</t>
  </si>
  <si>
    <t>МАОУ Гимназия № 5</t>
  </si>
  <si>
    <t>МБОУ Прогимназия  № 131</t>
  </si>
  <si>
    <t>МАОУ Лицей № 7</t>
  </si>
  <si>
    <t>МАОУ Гимназия №  9</t>
  </si>
  <si>
    <t>МБОУ СШ  № 12</t>
  </si>
  <si>
    <t>МАОУ Гимназия № 4</t>
  </si>
  <si>
    <t>МАОУ Гимназия № 6</t>
  </si>
  <si>
    <t>МБОУ СШ № 8 "Созидание"</t>
  </si>
  <si>
    <t>МАОУ Лицей № 11</t>
  </si>
  <si>
    <t>МАОУ СШ № 55</t>
  </si>
  <si>
    <t>МБОУ СШ № 80</t>
  </si>
  <si>
    <t>МАОУ Гимназия № 10</t>
  </si>
  <si>
    <t>МБОУ Лицей № 3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</si>
  <si>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</si>
  <si>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</si>
  <si>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</si>
  <si>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</si>
  <si>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</si>
  <si>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</si>
  <si>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</si>
  <si>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Гимназия № 3</t>
  </si>
  <si>
    <t>МБОУ Лицей № 8</t>
  </si>
  <si>
    <t>МБОУ Лицей № 10</t>
  </si>
  <si>
    <t>МАОУ Гимназия № 13 "Академ"</t>
  </si>
  <si>
    <t>МАОУ СШ № 23</t>
  </si>
  <si>
    <t>МБОУ ОШ № 25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</si>
  <si>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</si>
  <si>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</si>
  <si>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</si>
  <si>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</si>
  <si>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</si>
  <si>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Гимназия № 12 "Музыки и театра"</t>
  </si>
  <si>
    <t>МБОУ  Гимназия № 16</t>
  </si>
  <si>
    <t>ИНФРАСТУКТУРНОЕ ОБЕСПЕЧЕНИЕ ОБРАЗОВАТЕЛЬНЫХ УЧРЕЖДЕНИЙ</t>
  </si>
  <si>
    <t xml:space="preserve">План ФХД на 01.07.2016 г. </t>
  </si>
  <si>
    <t>МАОУ СШ № 149</t>
  </si>
  <si>
    <t>МАОУ СШ № 143</t>
  </si>
  <si>
    <t>МАОУ СШ № 145</t>
  </si>
  <si>
    <t>МАОУ СШ № 150</t>
  </si>
  <si>
    <t>МАОУ СШ № 22</t>
  </si>
  <si>
    <t>ИНФРАСТУКТУРНОЕ ОБЕСПЕЧЕНИЕ ОБЩЕОБРАЗОВАТЕЛЬНЫХ УЧРЕЖДЕНИЙ</t>
  </si>
  <si>
    <t>A</t>
  </si>
  <si>
    <r>
      <rPr>
        <b/>
        <sz val="11"/>
        <color rgb="FF000000"/>
        <rFont val="Calibri"/>
        <family val="2"/>
        <charset val="204"/>
        <scheme val="minor"/>
      </rPr>
      <t>отлично</t>
    </r>
    <r>
      <rPr>
        <sz val="11"/>
        <color rgb="FF000000"/>
        <rFont val="Calibri"/>
        <family val="2"/>
        <scheme val="minor"/>
      </rPr>
      <t xml:space="preserve"> - верхняя половина интервала между средним значением и максимальным</t>
    </r>
  </si>
  <si>
    <t>C</t>
  </si>
  <si>
    <r>
      <rPr>
        <b/>
        <sz val="11"/>
        <color rgb="FF000000"/>
        <rFont val="Calibri"/>
        <family val="2"/>
        <charset val="204"/>
        <scheme val="minor"/>
      </rPr>
      <t>нормально</t>
    </r>
    <r>
      <rPr>
        <sz val="11"/>
        <color rgb="FF000000"/>
        <rFont val="Calibri"/>
        <family val="2"/>
        <scheme val="minor"/>
      </rPr>
      <t xml:space="preserve"> - верхняя половина интервала между средним значением и минимальным</t>
    </r>
  </si>
  <si>
    <t>B</t>
  </si>
  <si>
    <r>
      <rPr>
        <b/>
        <sz val="11"/>
        <color rgb="FF000000"/>
        <rFont val="Calibri"/>
        <family val="2"/>
        <charset val="204"/>
        <scheme val="minor"/>
      </rPr>
      <t>хорошо</t>
    </r>
    <r>
      <rPr>
        <sz val="11"/>
        <color rgb="FF000000"/>
        <rFont val="Calibri"/>
        <family val="2"/>
        <scheme val="minor"/>
      </rPr>
      <t xml:space="preserve"> - нижняя половина интервала между средним значением и максимальным</t>
    </r>
  </si>
  <si>
    <t>D</t>
  </si>
  <si>
    <r>
      <rPr>
        <b/>
        <sz val="11"/>
        <color rgb="FF000000"/>
        <rFont val="Calibri"/>
        <family val="2"/>
        <charset val="204"/>
        <scheme val="minor"/>
      </rPr>
      <t>критично</t>
    </r>
    <r>
      <rPr>
        <sz val="11"/>
        <color rgb="FF000000"/>
        <rFont val="Calibri"/>
        <family val="2"/>
        <scheme val="minor"/>
      </rPr>
      <t xml:space="preserve"> - нижняя половина интервала между средним значением и минимальным</t>
    </r>
  </si>
  <si>
    <r>
      <t>К</t>
    </r>
    <r>
      <rPr>
        <b/>
        <vertAlign val="subscript"/>
        <sz val="14"/>
        <color theme="1"/>
        <rFont val="Calibri"/>
        <family val="2"/>
        <charset val="204"/>
        <scheme val="minor"/>
      </rPr>
      <t>ф</t>
    </r>
    <r>
      <rPr>
        <b/>
        <vertAlign val="subscript"/>
        <sz val="12"/>
        <color theme="1"/>
        <rFont val="Calibri"/>
        <family val="2"/>
        <charset val="204"/>
        <scheme val="minor"/>
      </rPr>
      <t xml:space="preserve"> состояния основных фондов</t>
    </r>
  </si>
  <si>
    <r>
      <rPr>
        <b/>
        <sz val="10"/>
        <color theme="1"/>
        <rFont val="Calibri"/>
        <family val="2"/>
        <charset val="204"/>
        <scheme val="minor"/>
      </rPr>
      <t>Индекс состояния</t>
    </r>
    <r>
      <rPr>
        <b/>
        <sz val="12"/>
        <color theme="1"/>
        <rFont val="Calibri"/>
        <family val="2"/>
        <charset val="204"/>
        <scheme val="minor"/>
      </rPr>
      <t xml:space="preserve"> I</t>
    </r>
    <r>
      <rPr>
        <b/>
        <vertAlign val="subscript"/>
        <sz val="14"/>
        <color theme="1"/>
        <rFont val="Calibri"/>
        <family val="2"/>
        <charset val="204"/>
        <scheme val="minor"/>
      </rPr>
      <t>ф</t>
    </r>
  </si>
  <si>
    <t>Движимое имущество на 1 уч-ся</t>
  </si>
  <si>
    <r>
      <t>К</t>
    </r>
    <r>
      <rPr>
        <b/>
        <vertAlign val="subscript"/>
        <sz val="14"/>
        <color theme="1"/>
        <rFont val="Calibri"/>
        <family val="2"/>
        <charset val="204"/>
        <scheme val="minor"/>
      </rPr>
      <t>о</t>
    </r>
    <r>
      <rPr>
        <b/>
        <vertAlign val="subscript"/>
        <sz val="12"/>
        <color theme="1"/>
        <rFont val="Calibri"/>
        <family val="2"/>
        <charset val="204"/>
        <scheme val="minor"/>
      </rPr>
      <t>снащения (отношение к max)</t>
    </r>
  </si>
  <si>
    <r>
      <rPr>
        <b/>
        <sz val="10"/>
        <color theme="1"/>
        <rFont val="Calibri"/>
        <family val="2"/>
        <charset val="204"/>
        <scheme val="minor"/>
      </rPr>
      <t>Индекс оснащения</t>
    </r>
    <r>
      <rPr>
        <b/>
        <sz val="12"/>
        <color theme="1"/>
        <rFont val="Calibri"/>
        <family val="2"/>
        <charset val="204"/>
        <scheme val="minor"/>
      </rPr>
      <t xml:space="preserve"> I</t>
    </r>
    <r>
      <rPr>
        <b/>
        <vertAlign val="subscript"/>
        <sz val="14"/>
        <color theme="1"/>
        <rFont val="Calibri"/>
        <family val="2"/>
        <charset val="204"/>
        <scheme val="minor"/>
      </rPr>
      <t>о</t>
    </r>
  </si>
  <si>
    <t>Субсидии муницип. задания на 1 уч-ся</t>
  </si>
  <si>
    <r>
      <t>К</t>
    </r>
    <r>
      <rPr>
        <b/>
        <vertAlign val="subscript"/>
        <sz val="14"/>
        <color theme="1"/>
        <rFont val="Calibri"/>
        <family val="2"/>
        <charset val="204"/>
        <scheme val="minor"/>
      </rPr>
      <t>мз</t>
    </r>
    <r>
      <rPr>
        <b/>
        <vertAlign val="subscript"/>
        <sz val="12"/>
        <color theme="1"/>
        <rFont val="Calibri"/>
        <family val="2"/>
        <charset val="204"/>
        <scheme val="minor"/>
      </rPr>
      <t xml:space="preserve"> обеспечения  (отношение к max)</t>
    </r>
  </si>
  <si>
    <r>
      <rPr>
        <b/>
        <sz val="10"/>
        <color theme="1"/>
        <rFont val="Calibri"/>
        <family val="2"/>
        <charset val="204"/>
        <scheme val="minor"/>
      </rPr>
      <t>Индекс обеспечения</t>
    </r>
    <r>
      <rPr>
        <b/>
        <sz val="12"/>
        <color theme="1"/>
        <rFont val="Calibri"/>
        <family val="2"/>
        <charset val="204"/>
        <scheme val="minor"/>
      </rPr>
      <t xml:space="preserve"> I</t>
    </r>
    <r>
      <rPr>
        <b/>
        <vertAlign val="subscript"/>
        <sz val="14"/>
        <color theme="1"/>
        <rFont val="Calibri"/>
        <family val="2"/>
        <charset val="204"/>
        <scheme val="minor"/>
      </rPr>
      <t>мз</t>
    </r>
  </si>
  <si>
    <t>Стоимость увеличения мат.запаса на 1 уч-ся</t>
  </si>
  <si>
    <r>
      <t>К</t>
    </r>
    <r>
      <rPr>
        <b/>
        <vertAlign val="subscript"/>
        <sz val="14"/>
        <color theme="1"/>
        <rFont val="Calibri"/>
        <family val="2"/>
        <charset val="204"/>
        <scheme val="minor"/>
      </rPr>
      <t>умо</t>
    </r>
    <r>
      <rPr>
        <b/>
        <vertAlign val="subscript"/>
        <sz val="12"/>
        <color theme="1"/>
        <rFont val="Calibri"/>
        <family val="2"/>
        <charset val="204"/>
        <scheme val="minor"/>
      </rPr>
      <t xml:space="preserve"> увеличения (отношение к max)</t>
    </r>
  </si>
  <si>
    <r>
      <rPr>
        <b/>
        <sz val="10"/>
        <color theme="1"/>
        <rFont val="Calibri"/>
        <family val="2"/>
        <charset val="204"/>
        <scheme val="minor"/>
      </rPr>
      <t>Индекс увеличения</t>
    </r>
    <r>
      <rPr>
        <b/>
        <sz val="12"/>
        <color theme="1"/>
        <rFont val="Calibri"/>
        <family val="2"/>
        <charset val="204"/>
        <scheme val="minor"/>
      </rPr>
      <t xml:space="preserve"> I</t>
    </r>
    <r>
      <rPr>
        <b/>
        <vertAlign val="subscript"/>
        <sz val="14"/>
        <color theme="1"/>
        <rFont val="Calibri"/>
        <family val="2"/>
        <charset val="204"/>
        <scheme val="minor"/>
      </rPr>
      <t>умо</t>
    </r>
  </si>
  <si>
    <t>Размер оплаты труда на 1 сотрудника</t>
  </si>
  <si>
    <r>
      <t>К</t>
    </r>
    <r>
      <rPr>
        <b/>
        <vertAlign val="subscript"/>
        <sz val="14"/>
        <color theme="1"/>
        <rFont val="Calibri"/>
        <family val="2"/>
        <charset val="204"/>
        <scheme val="minor"/>
      </rPr>
      <t>от</t>
    </r>
    <r>
      <rPr>
        <b/>
        <vertAlign val="subscript"/>
        <sz val="12"/>
        <color theme="1"/>
        <rFont val="Calibri"/>
        <family val="2"/>
        <charset val="204"/>
        <scheme val="minor"/>
      </rPr>
      <t xml:space="preserve"> оплаты труда (отношение к max)</t>
    </r>
  </si>
  <si>
    <r>
      <rPr>
        <b/>
        <sz val="10"/>
        <color theme="1"/>
        <rFont val="Calibri"/>
        <family val="2"/>
        <charset val="204"/>
        <scheme val="minor"/>
      </rPr>
      <t>Индекс оплаты</t>
    </r>
    <r>
      <rPr>
        <b/>
        <sz val="12"/>
        <color theme="1"/>
        <rFont val="Calibri"/>
        <family val="2"/>
        <charset val="204"/>
        <scheme val="minor"/>
      </rPr>
      <t xml:space="preserve"> I</t>
    </r>
    <r>
      <rPr>
        <b/>
        <vertAlign val="subscript"/>
        <sz val="14"/>
        <color theme="1"/>
        <rFont val="Calibri"/>
        <family val="2"/>
        <charset val="204"/>
        <scheme val="minor"/>
      </rPr>
      <t>умо</t>
    </r>
  </si>
  <si>
    <t>Итог</t>
  </si>
  <si>
    <t>МБОУ СШ № 86</t>
  </si>
  <si>
    <t>МАОУ Гимназия № 11</t>
  </si>
  <si>
    <t>МБОУ Школа-интернат № 1</t>
  </si>
  <si>
    <t>МБОУ СШ № 72</t>
  </si>
  <si>
    <t>МБОУ СШ № 143</t>
  </si>
  <si>
    <t>МБОУ СШ № 145</t>
  </si>
  <si>
    <t>МБОУ СШ № 149</t>
  </si>
  <si>
    <t>МБОУ СШ № 150</t>
  </si>
  <si>
    <t>МБОУ СШ № 152</t>
  </si>
  <si>
    <t>МБОУ СШ № 10</t>
  </si>
  <si>
    <t>МБОУ СШ № 14</t>
  </si>
  <si>
    <t>Среднее значение по городу</t>
  </si>
  <si>
    <t>Максимальное значение по городу</t>
  </si>
  <si>
    <t>Минимальное значение по городу</t>
  </si>
  <si>
    <t>Значение границы A-B</t>
  </si>
  <si>
    <t>Значение границы C-D</t>
  </si>
  <si>
    <r>
      <t>К</t>
    </r>
    <r>
      <rPr>
        <b/>
        <vertAlign val="subscript"/>
        <sz val="14"/>
        <color theme="1"/>
        <rFont val="Calibri"/>
        <family val="2"/>
        <scheme val="minor"/>
      </rPr>
      <t>ф</t>
    </r>
  </si>
  <si>
    <r>
      <t>К</t>
    </r>
    <r>
      <rPr>
        <b/>
        <vertAlign val="subscript"/>
        <sz val="14"/>
        <color theme="1"/>
        <rFont val="Calibri"/>
        <family val="2"/>
        <scheme val="minor"/>
      </rPr>
      <t>о</t>
    </r>
  </si>
  <si>
    <r>
      <t>К</t>
    </r>
    <r>
      <rPr>
        <b/>
        <vertAlign val="subscript"/>
        <sz val="14"/>
        <color theme="1"/>
        <rFont val="Calibri"/>
        <family val="2"/>
        <scheme val="minor"/>
      </rPr>
      <t>мз</t>
    </r>
  </si>
  <si>
    <r>
      <t>К</t>
    </r>
    <r>
      <rPr>
        <b/>
        <vertAlign val="subscript"/>
        <sz val="14"/>
        <color theme="1"/>
        <rFont val="Calibri"/>
        <family val="2"/>
        <scheme val="minor"/>
      </rPr>
      <t>умо</t>
    </r>
  </si>
  <si>
    <r>
      <t>К</t>
    </r>
    <r>
      <rPr>
        <b/>
        <vertAlign val="subscript"/>
        <sz val="14"/>
        <color theme="1"/>
        <rFont val="Calibri"/>
        <family val="2"/>
        <scheme val="minor"/>
      </rPr>
      <t>от</t>
    </r>
  </si>
  <si>
    <t xml:space="preserve">План ФХД на 01.01.2015 г. </t>
  </si>
  <si>
    <t xml:space="preserve">План ФХД на 27.03.2015 г. </t>
  </si>
  <si>
    <t xml:space="preserve">План ФХД на 27.03.2015 г.  Документ очень бледный. Нет сведений об остаточной балансовой стоимости имущества
"
</t>
  </si>
  <si>
    <t xml:space="preserve">План ФХД на 30.06.2015 г. </t>
  </si>
  <si>
    <t>План ФХД на 20.04.2015 г. Нет сведений об остаточной балансовой стоимости имущества</t>
  </si>
  <si>
    <t>План ФХД на 01.01.2015 г. Нет сведений об остаточной балансовой стоимости имущества</t>
  </si>
  <si>
    <t xml:space="preserve">План ФХД на 24.06.2015 г. </t>
  </si>
  <si>
    <t xml:space="preserve">План ФХД на 23.06.2015 г. </t>
  </si>
  <si>
    <t xml:space="preserve">План ФХД на 29.06.2015 г. </t>
  </si>
  <si>
    <t xml:space="preserve">План ФХД на 19.06.2015 г. </t>
  </si>
  <si>
    <t xml:space="preserve">План ФХД на 23.06.2016 г. </t>
  </si>
  <si>
    <t xml:space="preserve">План ФХД на 26.06.2015 г. </t>
  </si>
  <si>
    <t xml:space="preserve">План ФХД на 13.04.2015 г. </t>
  </si>
  <si>
    <t xml:space="preserve">План ФХД на 09.06.2015 г. </t>
  </si>
  <si>
    <t xml:space="preserve">План ФХД на 16.02.2015 г. </t>
  </si>
  <si>
    <t xml:space="preserve">План ФХД на 09.06.2015 г. Нет точных сведений о балансовой стоимости и остаточной балансовой стоимости имущества
</t>
  </si>
  <si>
    <t xml:space="preserve">План ФХД на 09.06.2015 г.  Нет сведений о балансовой стоимости имуществаи и остаточной стоимости имущества
</t>
  </si>
  <si>
    <t>План ФХД на 09.06.2015 г. Документ очень бледный</t>
  </si>
  <si>
    <t xml:space="preserve">План ФХД на 10.06.2015 г. </t>
  </si>
  <si>
    <t xml:space="preserve">План ФХД на10.06.2015 г. </t>
  </si>
  <si>
    <t xml:space="preserve">План ФХД на 08.06.2015 г. </t>
  </si>
  <si>
    <t xml:space="preserve">План ФХД на 21.05.2015 г. Нет сведений о балансовой стоимости имуществаи и остаточной стоимости имущества
</t>
  </si>
  <si>
    <t xml:space="preserve">План ФХД на 05.05.2015 г. </t>
  </si>
  <si>
    <t xml:space="preserve">План ФХД на16.06.2015 г. </t>
  </si>
  <si>
    <t xml:space="preserve">План ФХД на 16.06.2015 г. </t>
  </si>
  <si>
    <t xml:space="preserve">План ФХД на 01.07.2015 г. </t>
  </si>
  <si>
    <t>План ФХД на 01.07.2015 г.  Нет сведений о балансовой стоимости имуществаи и остаточной стоимости имущества</t>
  </si>
  <si>
    <t xml:space="preserve">План ФХД на 01.04.2015 г. </t>
  </si>
  <si>
    <t xml:space="preserve">План ФХД на 22.06.2015 г. </t>
  </si>
  <si>
    <t>План ФХД на 14.04.2015 г. Документ бледный</t>
  </si>
  <si>
    <t>План ФХД на 27.03.2015 г. Документ бледный</t>
  </si>
  <si>
    <t>План ФХД на 16.06.2015 г</t>
  </si>
  <si>
    <t>План ФХД на 27.03.2015 г.</t>
  </si>
  <si>
    <t>по городу Красноярску</t>
  </si>
  <si>
    <t xml:space="preserve">МБОУ СШ № 86 </t>
  </si>
  <si>
    <t xml:space="preserve">МБОУ СШ № 14 </t>
  </si>
  <si>
    <t xml:space="preserve">МАОУ СШ № 152 </t>
  </si>
  <si>
    <t xml:space="preserve">МАОУ Гимназия № 11 </t>
  </si>
  <si>
    <t xml:space="preserve">МБОУ СШ № 72 </t>
  </si>
  <si>
    <t>Среднее значение</t>
  </si>
  <si>
    <r>
      <rPr>
        <b/>
        <sz val="11"/>
        <color rgb="FF000000"/>
        <rFont val="Calibri"/>
        <family val="2"/>
        <charset val="204"/>
        <scheme val="minor"/>
      </rPr>
      <t>отлично</t>
    </r>
    <r>
      <rPr>
        <sz val="11"/>
        <color rgb="FF000000"/>
        <rFont val="Calibri"/>
        <family val="2"/>
        <scheme val="minor"/>
      </rPr>
      <t xml:space="preserve"> </t>
    </r>
  </si>
  <si>
    <t>хорошо</t>
  </si>
  <si>
    <t>нормально</t>
  </si>
  <si>
    <t>критично</t>
  </si>
  <si>
    <t>Среднее по городу</t>
  </si>
  <si>
    <t>Вспомогательные значения</t>
  </si>
  <si>
    <t>Цифра 1</t>
  </si>
  <si>
    <t>Цифра 2</t>
  </si>
  <si>
    <t>Цифра 3</t>
  </si>
  <si>
    <t>Цифра 4</t>
  </si>
  <si>
    <t>Цифра 5</t>
  </si>
  <si>
    <t>на начало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</si>
</sst>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bscript"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vertAlign val="subscript"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3B"/>
        <bgColor indexed="64"/>
      </patternFill>
    </fill>
    <fill>
      <patternFill patternType="solid">
        <fgColor theme="0"/>
        <bgColor rgb="FF000000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334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7" fillId="2" borderId="14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4" fontId="0" fillId="0" borderId="11" xfId="0" applyNumberFormat="1" applyFont="1" applyBorder="1" applyAlignment="1">
      <alignment horizontal="center"/>
    </xf>
    <xf numFmtId="0" fontId="9" fillId="0" borderId="27" xfId="0" applyFont="1" applyBorder="1" applyAlignment="1">
      <alignment wrapText="1"/>
    </xf>
    <xf numFmtId="0" fontId="0" fillId="0" borderId="0" xfId="0" applyBorder="1"/>
    <xf numFmtId="0" fontId="8" fillId="3" borderId="5" xfId="0" applyFont="1" applyFill="1" applyBorder="1" applyAlignment="1">
      <alignment wrapText="1"/>
    </xf>
    <xf numFmtId="0" fontId="12" fillId="4" borderId="0" xfId="0" applyFont="1" applyFill="1" applyAlignment="1">
      <alignment horizontal="center"/>
    </xf>
    <xf numFmtId="0" fontId="7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48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4" fillId="0" borderId="5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2" fontId="4" fillId="0" borderId="20" xfId="0" applyNumberFormat="1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left"/>
    </xf>
    <xf numFmtId="2" fontId="4" fillId="0" borderId="21" xfId="0" applyNumberFormat="1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left"/>
    </xf>
    <xf numFmtId="0" fontId="7" fillId="3" borderId="52" xfId="0" applyFont="1" applyFill="1" applyBorder="1" applyAlignment="1">
      <alignment wrapText="1"/>
    </xf>
    <xf numFmtId="2" fontId="4" fillId="0" borderId="18" xfId="0" applyNumberFormat="1" applyFont="1" applyBorder="1" applyAlignment="1">
      <alignment horizontal="center" vertical="center"/>
    </xf>
    <xf numFmtId="2" fontId="4" fillId="0" borderId="53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/>
    </xf>
    <xf numFmtId="0" fontId="7" fillId="3" borderId="4" xfId="0" applyFont="1" applyFill="1" applyBorder="1" applyAlignment="1">
      <alignment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54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wrapText="1"/>
    </xf>
    <xf numFmtId="2" fontId="4" fillId="0" borderId="2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7" fillId="3" borderId="55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2" fontId="4" fillId="0" borderId="58" xfId="0" applyNumberFormat="1" applyFont="1" applyBorder="1" applyAlignment="1">
      <alignment horizontal="center" vertical="center"/>
    </xf>
    <xf numFmtId="2" fontId="4" fillId="0" borderId="59" xfId="0" applyNumberFormat="1" applyFont="1" applyBorder="1" applyAlignment="1">
      <alignment horizontal="center" vertical="center"/>
    </xf>
    <xf numFmtId="2" fontId="4" fillId="0" borderId="55" xfId="0" applyNumberFormat="1" applyFont="1" applyBorder="1" applyAlignment="1">
      <alignment horizontal="center" vertical="center"/>
    </xf>
    <xf numFmtId="2" fontId="4" fillId="0" borderId="61" xfId="0" applyNumberFormat="1" applyFont="1" applyBorder="1"/>
    <xf numFmtId="2" fontId="4" fillId="0" borderId="0" xfId="0" applyNumberFormat="1" applyFont="1" applyBorder="1"/>
    <xf numFmtId="4" fontId="4" fillId="0" borderId="61" xfId="0" applyNumberFormat="1" applyFont="1" applyBorder="1"/>
    <xf numFmtId="4" fontId="4" fillId="0" borderId="0" xfId="0" applyNumberFormat="1" applyFont="1" applyBorder="1"/>
    <xf numFmtId="4" fontId="4" fillId="0" borderId="61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7" fillId="3" borderId="0" xfId="0" applyFont="1" applyFill="1" applyBorder="1" applyAlignment="1">
      <alignment horizontal="right" wrapText="1"/>
    </xf>
    <xf numFmtId="2" fontId="0" fillId="0" borderId="17" xfId="0" applyNumberFormat="1" applyBorder="1"/>
    <xf numFmtId="2" fontId="0" fillId="0" borderId="0" xfId="0" applyNumberFormat="1" applyBorder="1"/>
    <xf numFmtId="2" fontId="0" fillId="0" borderId="1" xfId="0" applyNumberFormat="1" applyBorder="1"/>
    <xf numFmtId="0" fontId="0" fillId="0" borderId="0" xfId="0" applyAlignment="1">
      <alignment horizontal="right"/>
    </xf>
    <xf numFmtId="0" fontId="8" fillId="0" borderId="0" xfId="0" applyFont="1"/>
    <xf numFmtId="0" fontId="2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3" xfId="0" applyFont="1" applyBorder="1"/>
    <xf numFmtId="0" fontId="2" fillId="0" borderId="9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12" fillId="5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2" fillId="0" borderId="42" xfId="0" applyFont="1" applyBorder="1" applyAlignment="1">
      <alignment horizontal="right"/>
    </xf>
    <xf numFmtId="0" fontId="2" fillId="0" borderId="43" xfId="0" applyFont="1" applyBorder="1" applyAlignment="1">
      <alignment horizontal="center"/>
    </xf>
    <xf numFmtId="0" fontId="2" fillId="0" borderId="0" xfId="0" applyFont="1" applyBorder="1"/>
    <xf numFmtId="4" fontId="2" fillId="0" borderId="45" xfId="0" applyNumberFormat="1" applyFont="1" applyBorder="1"/>
    <xf numFmtId="4" fontId="2" fillId="0" borderId="0" xfId="0" applyNumberFormat="1" applyFont="1" applyBorder="1"/>
    <xf numFmtId="4" fontId="2" fillId="0" borderId="44" xfId="0" applyNumberFormat="1" applyFont="1" applyBorder="1"/>
    <xf numFmtId="4" fontId="2" fillId="0" borderId="47" xfId="0" applyNumberFormat="1" applyFont="1" applyBorder="1"/>
    <xf numFmtId="4" fontId="2" fillId="0" borderId="43" xfId="0" applyNumberFormat="1" applyFont="1" applyBorder="1"/>
    <xf numFmtId="4" fontId="2" fillId="0" borderId="49" xfId="0" applyNumberFormat="1" applyFont="1" applyBorder="1" applyAlignment="1">
      <alignment horizontal="right"/>
    </xf>
    <xf numFmtId="4" fontId="2" fillId="0" borderId="50" xfId="0" applyNumberFormat="1" applyFont="1" applyBorder="1" applyAlignment="1">
      <alignment horizontal="right"/>
    </xf>
    <xf numFmtId="4" fontId="2" fillId="0" borderId="19" xfId="0" applyNumberFormat="1" applyFont="1" applyBorder="1"/>
    <xf numFmtId="4" fontId="2" fillId="0" borderId="19" xfId="0" applyNumberFormat="1" applyFont="1" applyBorder="1" applyAlignment="1">
      <alignment horizontal="right"/>
    </xf>
    <xf numFmtId="4" fontId="2" fillId="0" borderId="17" xfId="0" applyNumberFormat="1" applyFont="1" applyBorder="1"/>
    <xf numFmtId="4" fontId="2" fillId="0" borderId="53" xfId="0" applyNumberFormat="1" applyFont="1" applyBorder="1"/>
    <xf numFmtId="4" fontId="2" fillId="0" borderId="29" xfId="0" applyNumberFormat="1" applyFont="1" applyBorder="1"/>
    <xf numFmtId="4" fontId="2" fillId="0" borderId="7" xfId="0" applyNumberFormat="1" applyFont="1" applyBorder="1"/>
    <xf numFmtId="4" fontId="2" fillId="0" borderId="37" xfId="0" applyNumberFormat="1" applyFont="1" applyBorder="1"/>
    <xf numFmtId="4" fontId="2" fillId="0" borderId="29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4" fontId="2" fillId="0" borderId="1" xfId="0" applyNumberFormat="1" applyFont="1" applyBorder="1"/>
    <xf numFmtId="4" fontId="2" fillId="0" borderId="54" xfId="0" applyNumberFormat="1" applyFont="1" applyBorder="1"/>
    <xf numFmtId="4" fontId="2" fillId="0" borderId="30" xfId="0" applyNumberFormat="1" applyFont="1" applyBorder="1"/>
    <xf numFmtId="4" fontId="2" fillId="0" borderId="4" xfId="0" applyNumberFormat="1" applyFont="1" applyBorder="1"/>
    <xf numFmtId="4" fontId="2" fillId="0" borderId="32" xfId="0" applyNumberFormat="1" applyFont="1" applyBorder="1"/>
    <xf numFmtId="4" fontId="2" fillId="0" borderId="30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24" xfId="0" applyNumberFormat="1" applyFont="1" applyBorder="1"/>
    <xf numFmtId="4" fontId="2" fillId="0" borderId="15" xfId="0" applyNumberFormat="1" applyFont="1" applyBorder="1"/>
    <xf numFmtId="4" fontId="2" fillId="0" borderId="31" xfId="0" applyNumberFormat="1" applyFont="1" applyBorder="1"/>
    <xf numFmtId="4" fontId="2" fillId="0" borderId="5" xfId="0" applyNumberFormat="1" applyFont="1" applyBorder="1"/>
    <xf numFmtId="4" fontId="2" fillId="0" borderId="38" xfId="0" applyNumberFormat="1" applyFont="1" applyBorder="1"/>
    <xf numFmtId="4" fontId="2" fillId="0" borderId="31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" fontId="2" fillId="0" borderId="14" xfId="0" applyNumberFormat="1" applyFont="1" applyBorder="1"/>
    <xf numFmtId="4" fontId="2" fillId="0" borderId="57" xfId="0" applyNumberFormat="1" applyFont="1" applyBorder="1"/>
    <xf numFmtId="4" fontId="2" fillId="0" borderId="60" xfId="0" applyNumberFormat="1" applyFont="1" applyBorder="1"/>
    <xf numFmtId="4" fontId="2" fillId="0" borderId="57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2" fontId="2" fillId="10" borderId="30" xfId="0" applyNumberFormat="1" applyFont="1" applyFill="1" applyBorder="1"/>
    <xf numFmtId="2" fontId="2" fillId="10" borderId="44" xfId="0" applyNumberFormat="1" applyFont="1" applyFill="1" applyBorder="1"/>
    <xf numFmtId="2" fontId="4" fillId="10" borderId="13" xfId="0" applyNumberFormat="1" applyFont="1" applyFill="1" applyBorder="1" applyAlignment="1">
      <alignment horizontal="left"/>
    </xf>
    <xf numFmtId="2" fontId="2" fillId="10" borderId="29" xfId="0" applyNumberFormat="1" applyFont="1" applyFill="1" applyBorder="1"/>
    <xf numFmtId="2" fontId="2" fillId="10" borderId="31" xfId="0" applyNumberFormat="1" applyFont="1" applyFill="1" applyBorder="1"/>
    <xf numFmtId="2" fontId="4" fillId="0" borderId="6" xfId="0" applyNumberFormat="1" applyFont="1" applyBorder="1"/>
    <xf numFmtId="4" fontId="2" fillId="9" borderId="54" xfId="0" applyNumberFormat="1" applyFont="1" applyFill="1" applyBorder="1"/>
    <xf numFmtId="0" fontId="0" fillId="0" borderId="0" xfId="0" applyFont="1"/>
    <xf numFmtId="0" fontId="17" fillId="0" borderId="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right"/>
    </xf>
    <xf numFmtId="4" fontId="0" fillId="0" borderId="2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5" xfId="0" applyNumberFormat="1" applyFont="1" applyBorder="1" applyAlignment="1">
      <alignment horizontal="right"/>
    </xf>
    <xf numFmtId="2" fontId="0" fillId="0" borderId="25" xfId="0" applyNumberFormat="1" applyFont="1" applyBorder="1"/>
    <xf numFmtId="0" fontId="0" fillId="0" borderId="24" xfId="0" applyFont="1" applyBorder="1" applyAlignment="1">
      <alignment horizontal="center"/>
    </xf>
    <xf numFmtId="2" fontId="0" fillId="0" borderId="25" xfId="0" applyNumberFormat="1" applyFont="1" applyBorder="1" applyAlignment="1">
      <alignment horizontal="right"/>
    </xf>
    <xf numFmtId="0" fontId="19" fillId="0" borderId="27" xfId="0" applyFont="1" applyBorder="1" applyAlignment="1">
      <alignment wrapText="1"/>
    </xf>
    <xf numFmtId="0" fontId="0" fillId="0" borderId="13" xfId="0" applyFont="1" applyBorder="1" applyAlignment="1">
      <alignment horizontal="right"/>
    </xf>
    <xf numFmtId="0" fontId="20" fillId="0" borderId="21" xfId="0" applyFont="1" applyBorder="1"/>
    <xf numFmtId="0" fontId="8" fillId="2" borderId="8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wrapText="1"/>
    </xf>
    <xf numFmtId="4" fontId="0" fillId="0" borderId="12" xfId="0" applyNumberFormat="1" applyFont="1" applyBorder="1" applyAlignment="1">
      <alignment horizontal="center"/>
    </xf>
    <xf numFmtId="4" fontId="0" fillId="0" borderId="17" xfId="0" applyNumberFormat="1" applyFont="1" applyBorder="1" applyAlignment="1">
      <alignment horizontal="center"/>
    </xf>
    <xf numFmtId="2" fontId="0" fillId="0" borderId="7" xfId="0" applyNumberFormat="1" applyFont="1" applyBorder="1"/>
    <xf numFmtId="3" fontId="0" fillId="0" borderId="1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right"/>
    </xf>
    <xf numFmtId="2" fontId="0" fillId="0" borderId="18" xfId="0" applyNumberFormat="1" applyFont="1" applyBorder="1"/>
    <xf numFmtId="0" fontId="0" fillId="0" borderId="17" xfId="0" applyFont="1" applyBorder="1" applyAlignment="1">
      <alignment horizontal="center"/>
    </xf>
    <xf numFmtId="2" fontId="0" fillId="0" borderId="18" xfId="0" applyNumberFormat="1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4" fontId="0" fillId="0" borderId="9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2" fontId="0" fillId="0" borderId="4" xfId="0" applyNumberFormat="1" applyFont="1" applyBorder="1"/>
    <xf numFmtId="3" fontId="0" fillId="0" borderId="1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right"/>
    </xf>
    <xf numFmtId="2" fontId="0" fillId="0" borderId="10" xfId="0" applyNumberFormat="1" applyFont="1" applyBorder="1"/>
    <xf numFmtId="0" fontId="0" fillId="0" borderId="1" xfId="0" applyFont="1" applyBorder="1" applyAlignment="1">
      <alignment horizontal="center"/>
    </xf>
    <xf numFmtId="2" fontId="0" fillId="0" borderId="10" xfId="0" applyNumberFormat="1" applyFont="1" applyBorder="1" applyAlignment="1">
      <alignment horizontal="right"/>
    </xf>
    <xf numFmtId="0" fontId="8" fillId="2" borderId="24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wrapText="1"/>
    </xf>
    <xf numFmtId="4" fontId="1" fillId="0" borderId="11" xfId="0" applyNumberFormat="1" applyFon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0" fontId="19" fillId="0" borderId="27" xfId="0" applyFont="1" applyBorder="1" applyAlignment="1">
      <alignment vertical="top" wrapText="1"/>
    </xf>
    <xf numFmtId="0" fontId="0" fillId="0" borderId="13" xfId="0" applyFont="1" applyBorder="1"/>
    <xf numFmtId="0" fontId="8" fillId="2" borderId="14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wrapText="1"/>
    </xf>
    <xf numFmtId="4" fontId="1" fillId="0" borderId="24" xfId="0" applyNumberFormat="1" applyFont="1" applyBorder="1" applyAlignment="1">
      <alignment horizontal="center"/>
    </xf>
    <xf numFmtId="0" fontId="8" fillId="2" borderId="17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wrapText="1"/>
    </xf>
    <xf numFmtId="0" fontId="19" fillId="0" borderId="27" xfId="0" applyFont="1" applyBorder="1" applyAlignment="1">
      <alignment vertical="center" wrapText="1"/>
    </xf>
    <xf numFmtId="0" fontId="19" fillId="0" borderId="23" xfId="0" applyFont="1" applyBorder="1" applyAlignment="1">
      <alignment wrapText="1"/>
    </xf>
    <xf numFmtId="0" fontId="7" fillId="0" borderId="23" xfId="0" applyFont="1" applyBorder="1" applyAlignment="1">
      <alignment vertical="center" wrapText="1"/>
    </xf>
    <xf numFmtId="0" fontId="17" fillId="0" borderId="13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4" fontId="21" fillId="0" borderId="9" xfId="0" applyNumberFormat="1" applyFont="1" applyBorder="1" applyAlignment="1">
      <alignment horizontal="center"/>
    </xf>
    <xf numFmtId="4" fontId="21" fillId="0" borderId="1" xfId="0" applyNumberFormat="1" applyFont="1" applyBorder="1" applyAlignment="1">
      <alignment horizontal="center"/>
    </xf>
    <xf numFmtId="0" fontId="0" fillId="0" borderId="11" xfId="0" applyFont="1" applyFill="1" applyBorder="1" applyAlignment="1">
      <alignment horizontal="right"/>
    </xf>
    <xf numFmtId="0" fontId="8" fillId="3" borderId="7" xfId="0" applyFont="1" applyFill="1" applyBorder="1" applyAlignment="1">
      <alignment wrapText="1"/>
    </xf>
    <xf numFmtId="4" fontId="0" fillId="0" borderId="33" xfId="0" applyNumberFormat="1" applyFont="1" applyBorder="1" applyAlignment="1">
      <alignment horizontal="center"/>
    </xf>
    <xf numFmtId="0" fontId="8" fillId="3" borderId="4" xfId="0" applyFont="1" applyFill="1" applyBorder="1" applyAlignment="1">
      <alignment wrapText="1"/>
    </xf>
    <xf numFmtId="4" fontId="22" fillId="0" borderId="9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20" fillId="0" borderId="23" xfId="0" applyFont="1" applyBorder="1"/>
    <xf numFmtId="3" fontId="8" fillId="0" borderId="17" xfId="0" applyNumberFormat="1" applyFont="1" applyBorder="1" applyAlignment="1">
      <alignment horizontal="center"/>
    </xf>
    <xf numFmtId="3" fontId="8" fillId="0" borderId="45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20" fillId="0" borderId="26" xfId="0" applyFont="1" applyBorder="1"/>
    <xf numFmtId="4" fontId="1" fillId="0" borderId="9" xfId="0" applyNumberFormat="1" applyFont="1" applyBorder="1" applyAlignment="1">
      <alignment horizontal="center"/>
    </xf>
    <xf numFmtId="4" fontId="0" fillId="0" borderId="35" xfId="0" applyNumberFormat="1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2" fontId="0" fillId="0" borderId="55" xfId="0" applyNumberFormat="1" applyFont="1" applyBorder="1"/>
    <xf numFmtId="3" fontId="0" fillId="0" borderId="14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right"/>
    </xf>
    <xf numFmtId="0" fontId="17" fillId="0" borderId="2" xfId="0" applyFont="1" applyFill="1" applyBorder="1" applyAlignment="1">
      <alignment horizontal="left"/>
    </xf>
    <xf numFmtId="0" fontId="17" fillId="0" borderId="13" xfId="0" applyFont="1" applyFill="1" applyBorder="1" applyAlignment="1">
      <alignment horizontal="left"/>
    </xf>
    <xf numFmtId="0" fontId="0" fillId="0" borderId="21" xfId="0" applyFont="1" applyBorder="1"/>
    <xf numFmtId="4" fontId="10" fillId="0" borderId="53" xfId="0" applyNumberFormat="1" applyFont="1" applyBorder="1"/>
    <xf numFmtId="4" fontId="10" fillId="0" borderId="54" xfId="0" applyNumberFormat="1" applyFont="1" applyBorder="1"/>
    <xf numFmtId="4" fontId="10" fillId="9" borderId="54" xfId="0" applyNumberFormat="1" applyFont="1" applyFill="1" applyBorder="1"/>
    <xf numFmtId="4" fontId="10" fillId="0" borderId="15" xfId="0" applyNumberFormat="1" applyFont="1" applyBorder="1"/>
    <xf numFmtId="4" fontId="2" fillId="9" borderId="30" xfId="0" applyNumberFormat="1" applyFont="1" applyFill="1" applyBorder="1"/>
    <xf numFmtId="2" fontId="0" fillId="0" borderId="0" xfId="0" applyNumberFormat="1"/>
    <xf numFmtId="4" fontId="2" fillId="7" borderId="30" xfId="0" applyNumberFormat="1" applyFont="1" applyFill="1" applyBorder="1" applyAlignment="1">
      <alignment horizontal="right"/>
    </xf>
    <xf numFmtId="4" fontId="2" fillId="11" borderId="30" xfId="0" applyNumberFormat="1" applyFont="1" applyFill="1" applyBorder="1" applyAlignment="1">
      <alignment horizontal="right"/>
    </xf>
    <xf numFmtId="0" fontId="0" fillId="0" borderId="42" xfId="0" applyFont="1" applyBorder="1" applyAlignment="1">
      <alignment horizontal="right"/>
    </xf>
    <xf numFmtId="0" fontId="0" fillId="0" borderId="43" xfId="0" applyFont="1" applyBorder="1" applyAlignment="1">
      <alignment horizontal="center"/>
    </xf>
    <xf numFmtId="0" fontId="0" fillId="0" borderId="0" xfId="0" applyFont="1" applyBorder="1"/>
    <xf numFmtId="4" fontId="0" fillId="0" borderId="42" xfId="0" applyNumberFormat="1" applyFont="1" applyBorder="1" applyAlignment="1">
      <alignment horizontal="center"/>
    </xf>
    <xf numFmtId="4" fontId="0" fillId="0" borderId="45" xfId="0" applyNumberFormat="1" applyFont="1" applyBorder="1" applyAlignment="1">
      <alignment horizontal="center"/>
    </xf>
    <xf numFmtId="2" fontId="0" fillId="0" borderId="47" xfId="0" applyNumberFormat="1" applyFont="1" applyBorder="1"/>
    <xf numFmtId="164" fontId="0" fillId="0" borderId="42" xfId="0" applyNumberFormat="1" applyFont="1" applyBorder="1"/>
    <xf numFmtId="0" fontId="0" fillId="2" borderId="45" xfId="0" applyFont="1" applyFill="1" applyBorder="1" applyAlignment="1">
      <alignment horizontal="center"/>
    </xf>
    <xf numFmtId="2" fontId="0" fillId="0" borderId="47" xfId="0" applyNumberFormat="1" applyFont="1" applyBorder="1" applyAlignment="1">
      <alignment horizontal="right"/>
    </xf>
    <xf numFmtId="2" fontId="0" fillId="0" borderId="46" xfId="0" applyNumberFormat="1" applyFont="1" applyBorder="1"/>
    <xf numFmtId="0" fontId="0" fillId="0" borderId="45" xfId="0" applyFont="1" applyBorder="1" applyAlignment="1">
      <alignment horizontal="center"/>
    </xf>
    <xf numFmtId="2" fontId="0" fillId="0" borderId="46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center"/>
    </xf>
    <xf numFmtId="2" fontId="0" fillId="0" borderId="34" xfId="0" applyNumberFormat="1" applyFont="1" applyBorder="1"/>
    <xf numFmtId="4" fontId="1" fillId="0" borderId="35" xfId="0" applyNumberFormat="1" applyFont="1" applyBorder="1" applyAlignment="1">
      <alignment horizontal="center"/>
    </xf>
    <xf numFmtId="2" fontId="0" fillId="0" borderId="36" xfId="0" applyNumberFormat="1" applyFont="1" applyBorder="1"/>
    <xf numFmtId="0" fontId="17" fillId="0" borderId="21" xfId="0" applyFont="1" applyBorder="1" applyAlignment="1"/>
    <xf numFmtId="0" fontId="0" fillId="0" borderId="16" xfId="0" applyBorder="1"/>
    <xf numFmtId="0" fontId="8" fillId="0" borderId="12" xfId="0" applyFont="1" applyBorder="1" applyAlignment="1">
      <alignment horizontal="right"/>
    </xf>
    <xf numFmtId="0" fontId="17" fillId="0" borderId="21" xfId="0" applyFont="1" applyFill="1" applyBorder="1" applyAlignment="1"/>
    <xf numFmtId="0" fontId="8" fillId="3" borderId="10" xfId="0" applyFont="1" applyFill="1" applyBorder="1" applyAlignment="1">
      <alignment wrapText="1"/>
    </xf>
    <xf numFmtId="0" fontId="19" fillId="0" borderId="23" xfId="0" applyFont="1" applyBorder="1" applyAlignment="1">
      <alignment vertical="center" wrapText="1"/>
    </xf>
    <xf numFmtId="0" fontId="0" fillId="0" borderId="35" xfId="0" applyFont="1" applyBorder="1" applyAlignment="1">
      <alignment horizontal="right"/>
    </xf>
    <xf numFmtId="0" fontId="8" fillId="3" borderId="55" xfId="0" applyFont="1" applyFill="1" applyBorder="1" applyAlignment="1">
      <alignment wrapText="1"/>
    </xf>
    <xf numFmtId="2" fontId="0" fillId="0" borderId="55" xfId="0" applyNumberFormat="1" applyFont="1" applyBorder="1" applyAlignment="1">
      <alignment horizontal="right"/>
    </xf>
    <xf numFmtId="0" fontId="0" fillId="0" borderId="14" xfId="0" applyFont="1" applyBorder="1" applyAlignment="1">
      <alignment horizontal="center"/>
    </xf>
    <xf numFmtId="0" fontId="19" fillId="0" borderId="6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2" fontId="4" fillId="0" borderId="20" xfId="0" applyNumberFormat="1" applyFont="1" applyBorder="1"/>
    <xf numFmtId="0" fontId="4" fillId="0" borderId="19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4" fontId="21" fillId="0" borderId="17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4" fillId="0" borderId="19" xfId="0" applyNumberFormat="1" applyFont="1" applyBorder="1"/>
    <xf numFmtId="2" fontId="4" fillId="0" borderId="3" xfId="0" applyNumberFormat="1" applyFont="1" applyBorder="1"/>
    <xf numFmtId="2" fontId="4" fillId="0" borderId="19" xfId="0" applyNumberFormat="1" applyFont="1" applyBorder="1"/>
    <xf numFmtId="0" fontId="24" fillId="0" borderId="13" xfId="0" applyFont="1" applyBorder="1" applyAlignment="1">
      <alignment horizontal="right"/>
    </xf>
    <xf numFmtId="4" fontId="17" fillId="0" borderId="3" xfId="0" applyNumberFormat="1" applyFont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19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4" fontId="17" fillId="0" borderId="19" xfId="0" applyNumberFormat="1" applyFont="1" applyBorder="1" applyAlignment="1">
      <alignment horizontal="center" vertical="center" wrapText="1"/>
    </xf>
    <xf numFmtId="0" fontId="12" fillId="0" borderId="0" xfId="0" applyFont="1"/>
    <xf numFmtId="0" fontId="4" fillId="0" borderId="21" xfId="0" applyFont="1" applyBorder="1" applyAlignment="1"/>
    <xf numFmtId="0" fontId="4" fillId="0" borderId="21" xfId="0" applyFont="1" applyFill="1" applyBorder="1" applyAlignment="1"/>
    <xf numFmtId="0" fontId="11" fillId="0" borderId="0" xfId="0" applyFont="1" applyBorder="1" applyAlignment="1"/>
    <xf numFmtId="2" fontId="2" fillId="10" borderId="65" xfId="0" applyNumberFormat="1" applyFont="1" applyFill="1" applyBorder="1"/>
    <xf numFmtId="4" fontId="2" fillId="0" borderId="8" xfId="0" applyNumberFormat="1" applyFont="1" applyBorder="1"/>
    <xf numFmtId="2" fontId="4" fillId="0" borderId="34" xfId="0" applyNumberFormat="1" applyFont="1" applyBorder="1" applyAlignment="1">
      <alignment horizontal="center" vertical="center"/>
    </xf>
    <xf numFmtId="4" fontId="2" fillId="0" borderId="66" xfId="0" applyNumberFormat="1" applyFont="1" applyBorder="1"/>
    <xf numFmtId="2" fontId="4" fillId="0" borderId="66" xfId="0" applyNumberFormat="1" applyFont="1" applyBorder="1" applyAlignment="1">
      <alignment horizontal="center" vertical="center"/>
    </xf>
    <xf numFmtId="4" fontId="2" fillId="0" borderId="65" xfId="0" applyNumberFormat="1" applyFont="1" applyBorder="1"/>
    <xf numFmtId="4" fontId="2" fillId="0" borderId="52" xfId="0" applyNumberFormat="1" applyFont="1" applyBorder="1"/>
    <xf numFmtId="2" fontId="4" fillId="0" borderId="67" xfId="0" applyNumberFormat="1" applyFont="1" applyBorder="1" applyAlignment="1">
      <alignment horizontal="center" vertical="center"/>
    </xf>
    <xf numFmtId="4" fontId="2" fillId="0" borderId="68" xfId="0" applyNumberFormat="1" applyFont="1" applyBorder="1"/>
    <xf numFmtId="2" fontId="4" fillId="0" borderId="52" xfId="0" applyNumberFormat="1" applyFont="1" applyBorder="1" applyAlignment="1">
      <alignment horizontal="center" vertical="center"/>
    </xf>
    <xf numFmtId="4" fontId="2" fillId="0" borderId="65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42" xfId="0" applyFont="1" applyBorder="1" applyAlignment="1">
      <alignment horizontal="right"/>
    </xf>
    <xf numFmtId="0" fontId="4" fillId="0" borderId="61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5" fillId="0" borderId="28" xfId="0" applyFont="1" applyBorder="1" applyAlignment="1">
      <alignment horizontal="right"/>
    </xf>
    <xf numFmtId="2" fontId="4" fillId="0" borderId="69" xfId="0" applyNumberFormat="1" applyFont="1" applyBorder="1"/>
    <xf numFmtId="0" fontId="7" fillId="0" borderId="33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2" fontId="2" fillId="10" borderId="57" xfId="0" applyNumberFormat="1" applyFont="1" applyFill="1" applyBorder="1"/>
    <xf numFmtId="2" fontId="4" fillId="0" borderId="36" xfId="0" applyNumberFormat="1" applyFont="1" applyBorder="1" applyAlignment="1">
      <alignment horizontal="center" vertical="center"/>
    </xf>
    <xf numFmtId="4" fontId="2" fillId="7" borderId="58" xfId="0" applyNumberFormat="1" applyFont="1" applyFill="1" applyBorder="1"/>
    <xf numFmtId="4" fontId="2" fillId="0" borderId="55" xfId="0" applyNumberFormat="1" applyFont="1" applyBorder="1"/>
    <xf numFmtId="0" fontId="7" fillId="0" borderId="9" xfId="0" applyFont="1" applyBorder="1" applyAlignment="1">
      <alignment horizontal="right"/>
    </xf>
    <xf numFmtId="0" fontId="26" fillId="0" borderId="3" xfId="0" applyFont="1" applyBorder="1" applyAlignment="1">
      <alignment textRotation="90"/>
    </xf>
    <xf numFmtId="0" fontId="26" fillId="0" borderId="19" xfId="0" applyFont="1" applyBorder="1" applyAlignment="1">
      <alignment textRotation="90"/>
    </xf>
    <xf numFmtId="0" fontId="26" fillId="0" borderId="20" xfId="0" applyFont="1" applyBorder="1" applyAlignment="1">
      <alignment textRotation="90" wrapText="1"/>
    </xf>
    <xf numFmtId="165" fontId="27" fillId="0" borderId="40" xfId="0" applyNumberFormat="1" applyFont="1" applyBorder="1"/>
    <xf numFmtId="165" fontId="27" fillId="0" borderId="50" xfId="0" applyNumberFormat="1" applyFont="1" applyBorder="1"/>
    <xf numFmtId="2" fontId="25" fillId="0" borderId="70" xfId="0" applyNumberFormat="1" applyFont="1" applyBorder="1"/>
    <xf numFmtId="165" fontId="27" fillId="0" borderId="3" xfId="0" applyNumberFormat="1" applyFont="1" applyBorder="1"/>
    <xf numFmtId="165" fontId="27" fillId="0" borderId="19" xfId="0" applyNumberFormat="1" applyFont="1" applyBorder="1"/>
    <xf numFmtId="2" fontId="25" fillId="0" borderId="20" xfId="0" applyNumberFormat="1" applyFont="1" applyBorder="1"/>
    <xf numFmtId="165" fontId="27" fillId="0" borderId="12" xfId="0" applyNumberFormat="1" applyFont="1" applyBorder="1"/>
    <xf numFmtId="165" fontId="27" fillId="0" borderId="17" xfId="0" applyNumberFormat="1" applyFont="1" applyBorder="1"/>
    <xf numFmtId="2" fontId="25" fillId="0" borderId="18" xfId="0" applyNumberFormat="1" applyFont="1" applyBorder="1"/>
    <xf numFmtId="165" fontId="27" fillId="0" borderId="9" xfId="0" applyNumberFormat="1" applyFont="1" applyBorder="1"/>
    <xf numFmtId="165" fontId="27" fillId="0" borderId="1" xfId="0" applyNumberFormat="1" applyFont="1" applyBorder="1"/>
    <xf numFmtId="2" fontId="25" fillId="0" borderId="10" xfId="0" applyNumberFormat="1" applyFont="1" applyBorder="1"/>
    <xf numFmtId="165" fontId="27" fillId="0" borderId="11" xfId="0" applyNumberFormat="1" applyFont="1" applyBorder="1"/>
    <xf numFmtId="165" fontId="27" fillId="0" borderId="24" xfId="0" applyNumberFormat="1" applyFont="1" applyBorder="1"/>
    <xf numFmtId="2" fontId="25" fillId="0" borderId="25" xfId="0" applyNumberFormat="1" applyFont="1" applyBorder="1"/>
    <xf numFmtId="165" fontId="25" fillId="0" borderId="9" xfId="0" applyNumberFormat="1" applyFont="1" applyBorder="1"/>
    <xf numFmtId="165" fontId="25" fillId="0" borderId="1" xfId="0" applyNumberFormat="1" applyFont="1" applyBorder="1"/>
    <xf numFmtId="165" fontId="27" fillId="0" borderId="71" xfId="0" applyNumberFormat="1" applyFont="1" applyBorder="1"/>
    <xf numFmtId="165" fontId="27" fillId="0" borderId="72" xfId="0" applyNumberFormat="1" applyFont="1" applyBorder="1"/>
    <xf numFmtId="2" fontId="25" fillId="0" borderId="56" xfId="0" applyNumberFormat="1" applyFont="1" applyBorder="1"/>
    <xf numFmtId="4" fontId="4" fillId="0" borderId="19" xfId="0" applyNumberFormat="1" applyFont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2" fontId="4" fillId="2" borderId="48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left" vertical="center"/>
    </xf>
    <xf numFmtId="2" fontId="4" fillId="2" borderId="67" xfId="0" applyNumberFormat="1" applyFont="1" applyFill="1" applyBorder="1" applyAlignment="1">
      <alignment horizontal="center" vertical="center"/>
    </xf>
    <xf numFmtId="2" fontId="4" fillId="2" borderId="62" xfId="0" applyNumberFormat="1" applyFont="1" applyFill="1" applyBorder="1" applyAlignment="1">
      <alignment horizontal="center" vertical="center"/>
    </xf>
    <xf numFmtId="2" fontId="12" fillId="12" borderId="23" xfId="0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left" vertical="center"/>
    </xf>
    <xf numFmtId="2" fontId="12" fillId="12" borderId="27" xfId="0" applyNumberFormat="1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2" fontId="4" fillId="2" borderId="6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Border="1" applyAlignment="1">
      <alignment horizontal="left"/>
    </xf>
    <xf numFmtId="0" fontId="25" fillId="0" borderId="49" xfId="0" applyFont="1" applyBorder="1" applyAlignment="1">
      <alignment horizontal="center"/>
    </xf>
    <xf numFmtId="0" fontId="25" fillId="0" borderId="64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23" fillId="0" borderId="6" xfId="0" applyFont="1" applyBorder="1" applyAlignment="1">
      <alignment horizontal="right" vertical="center" wrapText="1"/>
    </xf>
    <xf numFmtId="0" fontId="23" fillId="0" borderId="21" xfId="0" applyFont="1" applyBorder="1" applyAlignment="1">
      <alignment horizontal="right" vertical="center" wrapText="1"/>
    </xf>
  </cellXfs>
  <cellStyles count="3">
    <cellStyle name="Excel Built-in Normal" xfId="1"/>
    <cellStyle name="Excel Built-in Normal 2" xfId="2"/>
    <cellStyle name="Обычный" xfId="0" builtinId="0"/>
  </cellStyles>
  <dxfs count="200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5D9F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3B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CCFF99"/>
      <color rgb="FFFFFF3B"/>
      <color rgb="FFFFCCCC"/>
      <color rgb="FFFFFF66"/>
      <color rgb="FFC5D9F1"/>
      <color rgb="FFB3FFB3"/>
      <color rgb="FFCCFFCC"/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оснащённости ОУ (общая</a:t>
            </a:r>
            <a:r>
              <a:rPr lang="ru-RU" b="1" baseline="0"/>
              <a:t> балансовая стоимость движимого муниципального имущества на 1 обучающегося) относительно максимального значения</a:t>
            </a:r>
            <a:endParaRPr lang="ru-RU" b="1"/>
          </a:p>
        </c:rich>
      </c:tx>
      <c:layout>
        <c:manualLayout>
          <c:xMode val="edge"/>
          <c:yMode val="edge"/>
          <c:x val="0.13575329782806275"/>
          <c:y val="1.541425818882466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535903076840315E-2"/>
          <c:y val="0.13742458493266377"/>
          <c:w val="0.97255136797220731"/>
          <c:h val="0.49527103909699149"/>
        </c:manualLayout>
      </c:layout>
      <c:lineChart>
        <c:grouping val="standard"/>
        <c:varyColors val="0"/>
        <c:ser>
          <c:idx val="0"/>
          <c:order val="0"/>
          <c:tx>
            <c:v>Коэфициент оснащённости ОУ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свод'!$H$5:$H$127</c:f>
              <c:numCache>
                <c:formatCode>#,##0.00</c:formatCode>
                <c:ptCount val="123"/>
                <c:pt idx="0">
                  <c:v>0.21380634335084178</c:v>
                </c:pt>
                <c:pt idx="1">
                  <c:v>6.4607217592749691E-2</c:v>
                </c:pt>
                <c:pt idx="2">
                  <c:v>0.17742042397332541</c:v>
                </c:pt>
                <c:pt idx="3">
                  <c:v>4.4370782423733768E-2</c:v>
                </c:pt>
                <c:pt idx="4">
                  <c:v>6.2870144365716918E-2</c:v>
                </c:pt>
                <c:pt idx="5">
                  <c:v>4.0860419491934745E-2</c:v>
                </c:pt>
                <c:pt idx="6">
                  <c:v>7.1515294156900402E-2</c:v>
                </c:pt>
                <c:pt idx="7">
                  <c:v>4.7814137493172752E-2</c:v>
                </c:pt>
                <c:pt idx="8">
                  <c:v>3.372322874521444E-2</c:v>
                </c:pt>
                <c:pt idx="9">
                  <c:v>4.8120399694989109E-2</c:v>
                </c:pt>
                <c:pt idx="10">
                  <c:v>5.4770127989759707E-2</c:v>
                </c:pt>
                <c:pt idx="11">
                  <c:v>4.5890965489357768E-2</c:v>
                </c:pt>
                <c:pt idx="12">
                  <c:v>3.2314677508830644E-2</c:v>
                </c:pt>
                <c:pt idx="13">
                  <c:v>5.8746522099630202E-2</c:v>
                </c:pt>
                <c:pt idx="14">
                  <c:v>3.8646194898626689E-2</c:v>
                </c:pt>
                <c:pt idx="15">
                  <c:v>4.2955521837178323E-2</c:v>
                </c:pt>
                <c:pt idx="16">
                  <c:v>7.244986848660534E-2</c:v>
                </c:pt>
                <c:pt idx="17">
                  <c:v>5.9623121060357012E-2</c:v>
                </c:pt>
                <c:pt idx="18">
                  <c:v>3.5399966977223252E-2</c:v>
                </c:pt>
                <c:pt idx="19">
                  <c:v>5.2607630672634777E-2</c:v>
                </c:pt>
                <c:pt idx="20">
                  <c:v>5.3894355845133766E-2</c:v>
                </c:pt>
                <c:pt idx="21">
                  <c:v>4.9551445985602863E-2</c:v>
                </c:pt>
                <c:pt idx="22">
                  <c:v>4.456043734339879E-2</c:v>
                </c:pt>
                <c:pt idx="23">
                  <c:v>3.178385638595041E-2</c:v>
                </c:pt>
                <c:pt idx="24">
                  <c:v>2.6202344647304216E-2</c:v>
                </c:pt>
                <c:pt idx="25">
                  <c:v>4.3737573102532498E-2</c:v>
                </c:pt>
                <c:pt idx="26">
                  <c:v>3.3169612795279822E-2</c:v>
                </c:pt>
                <c:pt idx="27">
                  <c:v>3.6902795331951094E-2</c:v>
                </c:pt>
                <c:pt idx="28">
                  <c:v>3.5457792553871367E-2</c:v>
                </c:pt>
                <c:pt idx="29">
                  <c:v>4.6599430427228389E-2</c:v>
                </c:pt>
                <c:pt idx="30">
                  <c:v>3.2510996843715105E-2</c:v>
                </c:pt>
                <c:pt idx="31">
                  <c:v>2.9254175292771471E-2</c:v>
                </c:pt>
                <c:pt idx="32">
                  <c:v>3.9073050650372761E-2</c:v>
                </c:pt>
                <c:pt idx="33">
                  <c:v>3.7714160530473655E-2</c:v>
                </c:pt>
                <c:pt idx="34">
                  <c:v>3.0567425028451018E-2</c:v>
                </c:pt>
                <c:pt idx="35">
                  <c:v>3.3910079454800041E-2</c:v>
                </c:pt>
                <c:pt idx="36">
                  <c:v>2.5736300345021345E-2</c:v>
                </c:pt>
                <c:pt idx="37">
                  <c:v>3.3235087135590764E-2</c:v>
                </c:pt>
                <c:pt idx="38">
                  <c:v>2.3795503817516404E-2</c:v>
                </c:pt>
                <c:pt idx="39">
                  <c:v>2.8877012744023451E-2</c:v>
                </c:pt>
                <c:pt idx="40">
                  <c:v>2.4516323505350959E-2</c:v>
                </c:pt>
                <c:pt idx="41">
                  <c:v>2.9842713603788013E-2</c:v>
                </c:pt>
                <c:pt idx="42">
                  <c:v>3.0348437445675586E-2</c:v>
                </c:pt>
                <c:pt idx="43">
                  <c:v>2.6241020989609985E-2</c:v>
                </c:pt>
                <c:pt idx="44">
                  <c:v>3.6464910014074557E-2</c:v>
                </c:pt>
                <c:pt idx="45">
                  <c:v>4.9175427396030633E-2</c:v>
                </c:pt>
                <c:pt idx="46">
                  <c:v>0.10060709010301727</c:v>
                </c:pt>
                <c:pt idx="47">
                  <c:v>0.13162380936064524</c:v>
                </c:pt>
                <c:pt idx="48">
                  <c:v>4.4240429628647431E-2</c:v>
                </c:pt>
                <c:pt idx="49">
                  <c:v>2.7130335222884123E-2</c:v>
                </c:pt>
                <c:pt idx="50">
                  <c:v>8.4768759301812255E-3</c:v>
                </c:pt>
                <c:pt idx="51">
                  <c:v>3.349828568506899E-2</c:v>
                </c:pt>
                <c:pt idx="52">
                  <c:v>3.7257353613133211E-2</c:v>
                </c:pt>
                <c:pt idx="53">
                  <c:v>5.3918626524565458E-2</c:v>
                </c:pt>
                <c:pt idx="54">
                  <c:v>2.5882418530436224E-2</c:v>
                </c:pt>
                <c:pt idx="55">
                  <c:v>4.8470890926881977E-2</c:v>
                </c:pt>
                <c:pt idx="56">
                  <c:v>4.6795724716182187E-2</c:v>
                </c:pt>
                <c:pt idx="57">
                  <c:v>3.6655330337233435E-2</c:v>
                </c:pt>
                <c:pt idx="58">
                  <c:v>0.13609145244201584</c:v>
                </c:pt>
                <c:pt idx="59">
                  <c:v>4.8230734222048273E-2</c:v>
                </c:pt>
                <c:pt idx="60">
                  <c:v>8.1046638133150287E-2</c:v>
                </c:pt>
                <c:pt idx="61">
                  <c:v>1</c:v>
                </c:pt>
                <c:pt idx="62">
                  <c:v>3.2464255080168147E-2</c:v>
                </c:pt>
                <c:pt idx="63">
                  <c:v>3.3829380522119576E-2</c:v>
                </c:pt>
                <c:pt idx="64">
                  <c:v>3.043226806465155E-2</c:v>
                </c:pt>
                <c:pt idx="65">
                  <c:v>5.5489903017315059E-2</c:v>
                </c:pt>
                <c:pt idx="66">
                  <c:v>5.7899768237838684E-2</c:v>
                </c:pt>
                <c:pt idx="67">
                  <c:v>4.3983505946033771E-2</c:v>
                </c:pt>
                <c:pt idx="68">
                  <c:v>4.404816829626667E-2</c:v>
                </c:pt>
                <c:pt idx="69">
                  <c:v>4.9653648840990917E-2</c:v>
                </c:pt>
                <c:pt idx="70">
                  <c:v>4.6213554715562544E-2</c:v>
                </c:pt>
                <c:pt idx="71">
                  <c:v>4.6667955748537208E-2</c:v>
                </c:pt>
                <c:pt idx="72">
                  <c:v>3.5197898854046054E-2</c:v>
                </c:pt>
                <c:pt idx="73">
                  <c:v>6.0005340399288488E-2</c:v>
                </c:pt>
                <c:pt idx="74">
                  <c:v>6.425100479866841E-2</c:v>
                </c:pt>
                <c:pt idx="75">
                  <c:v>0.14785967876461756</c:v>
                </c:pt>
                <c:pt idx="76">
                  <c:v>4.6570255713637237E-2</c:v>
                </c:pt>
                <c:pt idx="77">
                  <c:v>2.9006338620715964E-2</c:v>
                </c:pt>
                <c:pt idx="78">
                  <c:v>0.15475531864070499</c:v>
                </c:pt>
                <c:pt idx="79">
                  <c:v>4.1365568687498425E-2</c:v>
                </c:pt>
                <c:pt idx="80">
                  <c:v>3.407141705633665E-2</c:v>
                </c:pt>
                <c:pt idx="81">
                  <c:v>5.2938831511139345E-2</c:v>
                </c:pt>
                <c:pt idx="82">
                  <c:v>2.9807805211374577E-2</c:v>
                </c:pt>
                <c:pt idx="83">
                  <c:v>4.2020886406421473E-2</c:v>
                </c:pt>
                <c:pt idx="84">
                  <c:v>4.70392522707083E-2</c:v>
                </c:pt>
                <c:pt idx="85">
                  <c:v>4.3102291438561258E-2</c:v>
                </c:pt>
                <c:pt idx="86">
                  <c:v>4.0129094976446171E-2</c:v>
                </c:pt>
                <c:pt idx="87">
                  <c:v>3.4140915866664075E-2</c:v>
                </c:pt>
                <c:pt idx="88">
                  <c:v>3.5747743176167648E-2</c:v>
                </c:pt>
                <c:pt idx="89">
                  <c:v>4.7623783427117407E-2</c:v>
                </c:pt>
                <c:pt idx="90">
                  <c:v>0</c:v>
                </c:pt>
                <c:pt idx="91">
                  <c:v>4.9347289855956301E-2</c:v>
                </c:pt>
                <c:pt idx="92">
                  <c:v>3.1495278659430408E-2</c:v>
                </c:pt>
                <c:pt idx="93">
                  <c:v>3.4607973014064042E-2</c:v>
                </c:pt>
                <c:pt idx="94">
                  <c:v>2.8341252922965403E-2</c:v>
                </c:pt>
                <c:pt idx="95">
                  <c:v>3.1785207415398357E-2</c:v>
                </c:pt>
                <c:pt idx="96">
                  <c:v>4.1026741710723437E-2</c:v>
                </c:pt>
                <c:pt idx="97">
                  <c:v>3.4207636474066529E-2</c:v>
                </c:pt>
                <c:pt idx="98">
                  <c:v>4.4469870585615745E-2</c:v>
                </c:pt>
                <c:pt idx="99">
                  <c:v>3.6019490547109373E-2</c:v>
                </c:pt>
                <c:pt idx="100">
                  <c:v>3.9445750215973234E-2</c:v>
                </c:pt>
                <c:pt idx="101">
                  <c:v>5.1701764648223382E-2</c:v>
                </c:pt>
                <c:pt idx="102">
                  <c:v>2.4911518256710306E-2</c:v>
                </c:pt>
                <c:pt idx="103">
                  <c:v>4.6779727802705472E-2</c:v>
                </c:pt>
                <c:pt idx="104">
                  <c:v>5.1981220404607405E-2</c:v>
                </c:pt>
                <c:pt idx="105">
                  <c:v>2.9976549105309516E-2</c:v>
                </c:pt>
                <c:pt idx="106">
                  <c:v>2.0220512086536548E-2</c:v>
                </c:pt>
                <c:pt idx="107">
                  <c:v>3.625614363050722E-2</c:v>
                </c:pt>
                <c:pt idx="108">
                  <c:v>4.0759523511923204E-2</c:v>
                </c:pt>
                <c:pt idx="109">
                  <c:v>5.7665130199455947E-2</c:v>
                </c:pt>
                <c:pt idx="110">
                  <c:v>7.2180419551184566E-2</c:v>
                </c:pt>
                <c:pt idx="111">
                  <c:v>8.5014665852278723E-2</c:v>
                </c:pt>
                <c:pt idx="112">
                  <c:v>8.2628958179812556E-2</c:v>
                </c:pt>
                <c:pt idx="113">
                  <c:v>6.329462686669475E-2</c:v>
                </c:pt>
                <c:pt idx="114">
                  <c:v>5.7250809417869974E-2</c:v>
                </c:pt>
                <c:pt idx="115">
                  <c:v>8.4350140010491098E-2</c:v>
                </c:pt>
                <c:pt idx="116">
                  <c:v>5.8028368835800113E-2</c:v>
                </c:pt>
                <c:pt idx="117">
                  <c:v>6.0752392638685628E-2</c:v>
                </c:pt>
                <c:pt idx="118">
                  <c:v>0.1654443043735209</c:v>
                </c:pt>
                <c:pt idx="119">
                  <c:v>6.2678468160747652E-2</c:v>
                </c:pt>
                <c:pt idx="120">
                  <c:v>3.7068251606738274E-2</c:v>
                </c:pt>
                <c:pt idx="121">
                  <c:v>5.4822517072122469E-2</c:v>
                </c:pt>
                <c:pt idx="122">
                  <c:v>5.255101655097124E-2</c:v>
                </c:pt>
              </c:numCache>
            </c:numRef>
          </c:val>
          <c:smooth val="0"/>
        </c:ser>
        <c:ser>
          <c:idx val="1"/>
          <c:order val="1"/>
          <c:tx>
            <c:v>Средний коэффициент оснащённости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свод'!$I$5:$I$127</c:f>
              <c:numCache>
                <c:formatCode>#,##0.00</c:formatCode>
                <c:ptCount val="123"/>
                <c:pt idx="0">
                  <c:v>5.7755986665494287E-2</c:v>
                </c:pt>
                <c:pt idx="2">
                  <c:v>5.7755986665494287E-2</c:v>
                </c:pt>
                <c:pt idx="3">
                  <c:v>5.7755986665494287E-2</c:v>
                </c:pt>
                <c:pt idx="4">
                  <c:v>5.7755986665494287E-2</c:v>
                </c:pt>
                <c:pt idx="5">
                  <c:v>5.7755986665494287E-2</c:v>
                </c:pt>
                <c:pt idx="6">
                  <c:v>5.7755986665494287E-2</c:v>
                </c:pt>
                <c:pt idx="7">
                  <c:v>5.7755986665494287E-2</c:v>
                </c:pt>
                <c:pt idx="8">
                  <c:v>5.7755986665494287E-2</c:v>
                </c:pt>
                <c:pt idx="9">
                  <c:v>5.7755986665494287E-2</c:v>
                </c:pt>
                <c:pt idx="10">
                  <c:v>5.7755986665494287E-2</c:v>
                </c:pt>
                <c:pt idx="12">
                  <c:v>5.7755986665494287E-2</c:v>
                </c:pt>
                <c:pt idx="13">
                  <c:v>5.7755986665494287E-2</c:v>
                </c:pt>
                <c:pt idx="14">
                  <c:v>5.7755986665494287E-2</c:v>
                </c:pt>
                <c:pt idx="15">
                  <c:v>5.7755986665494287E-2</c:v>
                </c:pt>
                <c:pt idx="16">
                  <c:v>5.7755986665494287E-2</c:v>
                </c:pt>
                <c:pt idx="17">
                  <c:v>5.7755986665494287E-2</c:v>
                </c:pt>
                <c:pt idx="18">
                  <c:v>5.7755986665494287E-2</c:v>
                </c:pt>
                <c:pt idx="19">
                  <c:v>5.7755986665494287E-2</c:v>
                </c:pt>
                <c:pt idx="20">
                  <c:v>5.7755986665494287E-2</c:v>
                </c:pt>
                <c:pt idx="21">
                  <c:v>5.7755986665494287E-2</c:v>
                </c:pt>
                <c:pt idx="22">
                  <c:v>5.7755986665494287E-2</c:v>
                </c:pt>
                <c:pt idx="23">
                  <c:v>5.7755986665494287E-2</c:v>
                </c:pt>
                <c:pt idx="24">
                  <c:v>5.7755986665494287E-2</c:v>
                </c:pt>
                <c:pt idx="25">
                  <c:v>5.7755986665494287E-2</c:v>
                </c:pt>
                <c:pt idx="27">
                  <c:v>5.7755986665494287E-2</c:v>
                </c:pt>
                <c:pt idx="28">
                  <c:v>5.7755986665494287E-2</c:v>
                </c:pt>
                <c:pt idx="29">
                  <c:v>5.7755986665494287E-2</c:v>
                </c:pt>
                <c:pt idx="30">
                  <c:v>5.7755986665494287E-2</c:v>
                </c:pt>
                <c:pt idx="31">
                  <c:v>5.7755986665494287E-2</c:v>
                </c:pt>
                <c:pt idx="32">
                  <c:v>5.7755986665494287E-2</c:v>
                </c:pt>
                <c:pt idx="33">
                  <c:v>5.7755986665494287E-2</c:v>
                </c:pt>
                <c:pt idx="34">
                  <c:v>5.7755986665494287E-2</c:v>
                </c:pt>
                <c:pt idx="35">
                  <c:v>5.7755986665494287E-2</c:v>
                </c:pt>
                <c:pt idx="36">
                  <c:v>5.7755986665494287E-2</c:v>
                </c:pt>
                <c:pt idx="37">
                  <c:v>5.7755986665494287E-2</c:v>
                </c:pt>
                <c:pt idx="38">
                  <c:v>5.7755986665494287E-2</c:v>
                </c:pt>
                <c:pt idx="39">
                  <c:v>5.7755986665494287E-2</c:v>
                </c:pt>
                <c:pt idx="40">
                  <c:v>5.7755986665494287E-2</c:v>
                </c:pt>
                <c:pt idx="41">
                  <c:v>5.7755986665494287E-2</c:v>
                </c:pt>
                <c:pt idx="42">
                  <c:v>5.7755986665494287E-2</c:v>
                </c:pt>
                <c:pt idx="43">
                  <c:v>5.7755986665494287E-2</c:v>
                </c:pt>
                <c:pt idx="44">
                  <c:v>5.7755986665494287E-2</c:v>
                </c:pt>
                <c:pt idx="45">
                  <c:v>5.7755986665494287E-2</c:v>
                </c:pt>
                <c:pt idx="47">
                  <c:v>5.7755986665494287E-2</c:v>
                </c:pt>
                <c:pt idx="48">
                  <c:v>5.7755986665494287E-2</c:v>
                </c:pt>
                <c:pt idx="49">
                  <c:v>5.7755986665494287E-2</c:v>
                </c:pt>
                <c:pt idx="50">
                  <c:v>5.7755986665494287E-2</c:v>
                </c:pt>
                <c:pt idx="51">
                  <c:v>5.7755986665494287E-2</c:v>
                </c:pt>
                <c:pt idx="52">
                  <c:v>5.7755986665494287E-2</c:v>
                </c:pt>
                <c:pt idx="53">
                  <c:v>5.7755986665494287E-2</c:v>
                </c:pt>
                <c:pt idx="54">
                  <c:v>5.7755986665494287E-2</c:v>
                </c:pt>
                <c:pt idx="55">
                  <c:v>5.7755986665494287E-2</c:v>
                </c:pt>
                <c:pt idx="56">
                  <c:v>5.7755986665494287E-2</c:v>
                </c:pt>
                <c:pt idx="57">
                  <c:v>5.7755986665494287E-2</c:v>
                </c:pt>
                <c:pt idx="58">
                  <c:v>5.7755986665494287E-2</c:v>
                </c:pt>
                <c:pt idx="59">
                  <c:v>5.7755986665494287E-2</c:v>
                </c:pt>
                <c:pt idx="60">
                  <c:v>5.7755986665494287E-2</c:v>
                </c:pt>
                <c:pt idx="61">
                  <c:v>5.7755986665494287E-2</c:v>
                </c:pt>
                <c:pt idx="62">
                  <c:v>5.7755986665494287E-2</c:v>
                </c:pt>
                <c:pt idx="63">
                  <c:v>5.7755986665494287E-2</c:v>
                </c:pt>
                <c:pt idx="64">
                  <c:v>5.7755986665494287E-2</c:v>
                </c:pt>
                <c:pt idx="65">
                  <c:v>5.7755986665494287E-2</c:v>
                </c:pt>
                <c:pt idx="67">
                  <c:v>5.7755986665494287E-2</c:v>
                </c:pt>
                <c:pt idx="68">
                  <c:v>5.7755986665494287E-2</c:v>
                </c:pt>
                <c:pt idx="69">
                  <c:v>5.7755986665494287E-2</c:v>
                </c:pt>
                <c:pt idx="70">
                  <c:v>5.7755986665494287E-2</c:v>
                </c:pt>
                <c:pt idx="71">
                  <c:v>5.7755986665494287E-2</c:v>
                </c:pt>
                <c:pt idx="72">
                  <c:v>5.7755986665494287E-2</c:v>
                </c:pt>
                <c:pt idx="73">
                  <c:v>5.7755986665494287E-2</c:v>
                </c:pt>
                <c:pt idx="74">
                  <c:v>5.7755986665494287E-2</c:v>
                </c:pt>
                <c:pt idx="75">
                  <c:v>5.7755986665494287E-2</c:v>
                </c:pt>
                <c:pt idx="76">
                  <c:v>5.7755986665494287E-2</c:v>
                </c:pt>
                <c:pt idx="77">
                  <c:v>5.7755986665494287E-2</c:v>
                </c:pt>
                <c:pt idx="78">
                  <c:v>5.7755986665494287E-2</c:v>
                </c:pt>
                <c:pt idx="79">
                  <c:v>5.7755986665494287E-2</c:v>
                </c:pt>
                <c:pt idx="80">
                  <c:v>5.7755986665494287E-2</c:v>
                </c:pt>
                <c:pt idx="81">
                  <c:v>5.7755986665494287E-2</c:v>
                </c:pt>
                <c:pt idx="82">
                  <c:v>5.7755986665494287E-2</c:v>
                </c:pt>
                <c:pt idx="84">
                  <c:v>5.7755986665494287E-2</c:v>
                </c:pt>
                <c:pt idx="85">
                  <c:v>5.7755986665494287E-2</c:v>
                </c:pt>
                <c:pt idx="86">
                  <c:v>5.7755986665494287E-2</c:v>
                </c:pt>
                <c:pt idx="87">
                  <c:v>5.7755986665494287E-2</c:v>
                </c:pt>
                <c:pt idx="88">
                  <c:v>5.7755986665494287E-2</c:v>
                </c:pt>
                <c:pt idx="89">
                  <c:v>5.7755986665494287E-2</c:v>
                </c:pt>
                <c:pt idx="90">
                  <c:v>5.7755986665494287E-2</c:v>
                </c:pt>
                <c:pt idx="91">
                  <c:v>5.7755986665494287E-2</c:v>
                </c:pt>
                <c:pt idx="92">
                  <c:v>5.7755986665494287E-2</c:v>
                </c:pt>
                <c:pt idx="93">
                  <c:v>5.7755986665494287E-2</c:v>
                </c:pt>
                <c:pt idx="94">
                  <c:v>5.7755986665494287E-2</c:v>
                </c:pt>
                <c:pt idx="95">
                  <c:v>5.7755986665494287E-2</c:v>
                </c:pt>
                <c:pt idx="96">
                  <c:v>5.7755986665494287E-2</c:v>
                </c:pt>
                <c:pt idx="97">
                  <c:v>5.7755986665494287E-2</c:v>
                </c:pt>
                <c:pt idx="98">
                  <c:v>5.7755986665494287E-2</c:v>
                </c:pt>
                <c:pt idx="99">
                  <c:v>5.7755986665494287E-2</c:v>
                </c:pt>
                <c:pt idx="100">
                  <c:v>5.7755986665494287E-2</c:v>
                </c:pt>
                <c:pt idx="101">
                  <c:v>5.7755986665494287E-2</c:v>
                </c:pt>
                <c:pt idx="102">
                  <c:v>5.7755986665494287E-2</c:v>
                </c:pt>
                <c:pt idx="103">
                  <c:v>5.7755986665494287E-2</c:v>
                </c:pt>
                <c:pt idx="104">
                  <c:v>5.7755986665494287E-2</c:v>
                </c:pt>
                <c:pt idx="105">
                  <c:v>5.7755986665494287E-2</c:v>
                </c:pt>
                <c:pt idx="106">
                  <c:v>5.7755986665494287E-2</c:v>
                </c:pt>
                <c:pt idx="107">
                  <c:v>5.7755986665494287E-2</c:v>
                </c:pt>
                <c:pt idx="108">
                  <c:v>5.7755986665494287E-2</c:v>
                </c:pt>
                <c:pt idx="109">
                  <c:v>5.7755986665494287E-2</c:v>
                </c:pt>
                <c:pt idx="110">
                  <c:v>5.7755986665494287E-2</c:v>
                </c:pt>
                <c:pt idx="111">
                  <c:v>5.7755986665494287E-2</c:v>
                </c:pt>
                <c:pt idx="112">
                  <c:v>5.7755986665494287E-2</c:v>
                </c:pt>
                <c:pt idx="114">
                  <c:v>5.7755986665494287E-2</c:v>
                </c:pt>
                <c:pt idx="115">
                  <c:v>5.7755986665494287E-2</c:v>
                </c:pt>
                <c:pt idx="116">
                  <c:v>5.7755986665494287E-2</c:v>
                </c:pt>
                <c:pt idx="117">
                  <c:v>5.7755986665494287E-2</c:v>
                </c:pt>
                <c:pt idx="118">
                  <c:v>5.7755986665494287E-2</c:v>
                </c:pt>
                <c:pt idx="119">
                  <c:v>5.7755986665494287E-2</c:v>
                </c:pt>
                <c:pt idx="120">
                  <c:v>5.7755986665494287E-2</c:v>
                </c:pt>
                <c:pt idx="121">
                  <c:v>5.7755986665494287E-2</c:v>
                </c:pt>
                <c:pt idx="122">
                  <c:v>5.7755986665494287E-2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59872"/>
        <c:axId val="138860264"/>
      </c:lineChart>
      <c:catAx>
        <c:axId val="1388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860264"/>
        <c:crosses val="autoZero"/>
        <c:auto val="1"/>
        <c:lblAlgn val="ctr"/>
        <c:lblOffset val="100"/>
        <c:noMultiLvlLbl val="0"/>
      </c:catAx>
      <c:valAx>
        <c:axId val="13886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85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Состояние основных фондов ОУ (отношение остаточной к общей балансовой стоимости недвижимого муниципального имущества)</a:t>
            </a:r>
          </a:p>
        </c:rich>
      </c:tx>
      <c:layout>
        <c:manualLayout>
          <c:xMode val="edge"/>
          <c:yMode val="edge"/>
          <c:x val="0.20703321518772416"/>
          <c:y val="7.67754318618042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525910676259808E-2"/>
          <c:y val="0.10140664278769376"/>
          <c:w val="0.97831854037113286"/>
          <c:h val="0.54451917118805448"/>
        </c:manualLayout>
      </c:layout>
      <c:lineChart>
        <c:grouping val="standard"/>
        <c:varyColors val="0"/>
        <c:ser>
          <c:idx val="0"/>
          <c:order val="0"/>
          <c:tx>
            <c:v>Коэффициент состояния основных фондов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свод'!$D$5:$D$127</c:f>
              <c:numCache>
                <c:formatCode>0.00</c:formatCode>
                <c:ptCount val="123"/>
                <c:pt idx="0">
                  <c:v>0.3594642955891158</c:v>
                </c:pt>
                <c:pt idx="1">
                  <c:v>0.59200231398835979</c:v>
                </c:pt>
                <c:pt idx="2">
                  <c:v>0.67987791453958291</c:v>
                </c:pt>
                <c:pt idx="3">
                  <c:v>0.74228310299550737</c:v>
                </c:pt>
                <c:pt idx="4">
                  <c:v>0.93138232833789381</c:v>
                </c:pt>
                <c:pt idx="5">
                  <c:v>0.63831735585126426</c:v>
                </c:pt>
                <c:pt idx="6">
                  <c:v>8.8360570372920777E-2</c:v>
                </c:pt>
                <c:pt idx="7">
                  <c:v>0.52007535387036585</c:v>
                </c:pt>
                <c:pt idx="8">
                  <c:v>0.62564823729124464</c:v>
                </c:pt>
                <c:pt idx="9">
                  <c:v>0.62894594575376239</c:v>
                </c:pt>
                <c:pt idx="10">
                  <c:v>0.47313001688269612</c:v>
                </c:pt>
                <c:pt idx="11">
                  <c:v>0.41690691640600402</c:v>
                </c:pt>
                <c:pt idx="12">
                  <c:v>0.88917042682853353</c:v>
                </c:pt>
                <c:pt idx="13">
                  <c:v>0.88936949043845215</c:v>
                </c:pt>
                <c:pt idx="14">
                  <c:v>0.65554335892349946</c:v>
                </c:pt>
                <c:pt idx="15">
                  <c:v>0.56742209100668972</c:v>
                </c:pt>
                <c:pt idx="16">
                  <c:v>0.75454072466652033</c:v>
                </c:pt>
                <c:pt idx="17">
                  <c:v>0.111959325323369</c:v>
                </c:pt>
                <c:pt idx="18">
                  <c:v>0.14308311193854684</c:v>
                </c:pt>
                <c:pt idx="19">
                  <c:v>0.2032130956192954</c:v>
                </c:pt>
                <c:pt idx="20">
                  <c:v>0.16275699088352091</c:v>
                </c:pt>
                <c:pt idx="21">
                  <c:v>0.10993409460773354</c:v>
                </c:pt>
                <c:pt idx="22">
                  <c:v>0.40691333957448245</c:v>
                </c:pt>
                <c:pt idx="23">
                  <c:v>0.18811520021781281</c:v>
                </c:pt>
                <c:pt idx="24">
                  <c:v>9.1679300673558672E-2</c:v>
                </c:pt>
                <c:pt idx="25">
                  <c:v>0.66299627898204028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0.46532035753766393</c:v>
                </c:pt>
                <c:pt idx="47">
                  <c:v>0.60764935876165793</c:v>
                </c:pt>
                <c:pt idx="48">
                  <c:v>0.30108715623973292</c:v>
                </c:pt>
                <c:pt idx="49">
                  <c:v>0.50937337271918548</c:v>
                </c:pt>
                <c:pt idx="50">
                  <c:v>0.75990967520767794</c:v>
                </c:pt>
                <c:pt idx="51">
                  <c:v>0.17506807776070391</c:v>
                </c:pt>
                <c:pt idx="52">
                  <c:v>0.49417434257512477</c:v>
                </c:pt>
                <c:pt idx="53">
                  <c:v>0.73062134280448443</c:v>
                </c:pt>
                <c:pt idx="54">
                  <c:v>0.45399407462398983</c:v>
                </c:pt>
                <c:pt idx="55">
                  <c:v>0.30500650082589359</c:v>
                </c:pt>
                <c:pt idx="56">
                  <c:v>0.46360097540457679</c:v>
                </c:pt>
                <c:pt idx="57">
                  <c:v>6.6422638635071724E-2</c:v>
                </c:pt>
                <c:pt idx="58">
                  <c:v>0.53009359802928069</c:v>
                </c:pt>
                <c:pt idx="59">
                  <c:v>0.42477078142578856</c:v>
                </c:pt>
                <c:pt idx="60">
                  <c:v>0.45562958704133305</c:v>
                </c:pt>
                <c:pt idx="61">
                  <c:v>0.52871584389881099</c:v>
                </c:pt>
                <c:pt idx="62">
                  <c:v>0.3593177964055147</c:v>
                </c:pt>
                <c:pt idx="63">
                  <c:v>0.48604675952754339</c:v>
                </c:pt>
                <c:pt idx="64">
                  <c:v>0.53987738666509777</c:v>
                </c:pt>
                <c:pt idx="65">
                  <c:v>0.64972752466414541</c:v>
                </c:pt>
                <c:pt idx="66">
                  <c:v>0.38898029824594749</c:v>
                </c:pt>
                <c:pt idx="67">
                  <c:v>0</c:v>
                </c:pt>
                <c:pt idx="68">
                  <c:v>0.7609986797582321</c:v>
                </c:pt>
                <c:pt idx="69">
                  <c:v>0.37701652131865754</c:v>
                </c:pt>
                <c:pt idx="70">
                  <c:v>0</c:v>
                </c:pt>
                <c:pt idx="71">
                  <c:v>0.38145381027321851</c:v>
                </c:pt>
                <c:pt idx="72">
                  <c:v>0.40831297014209056</c:v>
                </c:pt>
                <c:pt idx="73">
                  <c:v>0.48147119381369052</c:v>
                </c:pt>
                <c:pt idx="74">
                  <c:v>0.4030426080671165</c:v>
                </c:pt>
                <c:pt idx="75">
                  <c:v>0</c:v>
                </c:pt>
                <c:pt idx="76">
                  <c:v>0.31705597275325831</c:v>
                </c:pt>
                <c:pt idx="77">
                  <c:v>0.55660303757586282</c:v>
                </c:pt>
                <c:pt idx="78">
                  <c:v>0.6699576384418473</c:v>
                </c:pt>
                <c:pt idx="79">
                  <c:v>0.38844674355835607</c:v>
                </c:pt>
                <c:pt idx="80">
                  <c:v>0.37576314581874087</c:v>
                </c:pt>
                <c:pt idx="81">
                  <c:v>0.47574669133431829</c:v>
                </c:pt>
                <c:pt idx="82">
                  <c:v>0.62781575907976972</c:v>
                </c:pt>
                <c:pt idx="83">
                  <c:v>0.62795515880530806</c:v>
                </c:pt>
                <c:pt idx="84">
                  <c:v>0.62935827445461845</c:v>
                </c:pt>
                <c:pt idx="85">
                  <c:v>0.38926792882001132</c:v>
                </c:pt>
                <c:pt idx="86">
                  <c:v>0.34486045710364943</c:v>
                </c:pt>
                <c:pt idx="87">
                  <c:v>0.62581889395326173</c:v>
                </c:pt>
                <c:pt idx="88">
                  <c:v>0.82341574123452643</c:v>
                </c:pt>
                <c:pt idx="89">
                  <c:v>0.54284863543921436</c:v>
                </c:pt>
                <c:pt idx="90">
                  <c:v>0</c:v>
                </c:pt>
                <c:pt idx="91">
                  <c:v>0.56608928308802409</c:v>
                </c:pt>
                <c:pt idx="92">
                  <c:v>0.57431840277474699</c:v>
                </c:pt>
                <c:pt idx="93">
                  <c:v>0.69930434237099592</c:v>
                </c:pt>
                <c:pt idx="94">
                  <c:v>0.33642466841432839</c:v>
                </c:pt>
                <c:pt idx="95">
                  <c:v>0.65825236949433052</c:v>
                </c:pt>
                <c:pt idx="96">
                  <c:v>0.6008223704837361</c:v>
                </c:pt>
                <c:pt idx="97">
                  <c:v>0.5362669433488122</c:v>
                </c:pt>
                <c:pt idx="98">
                  <c:v>0.54449777022820811</c:v>
                </c:pt>
                <c:pt idx="99">
                  <c:v>0.71148475667247935</c:v>
                </c:pt>
                <c:pt idx="100">
                  <c:v>0.68379076306848063</c:v>
                </c:pt>
                <c:pt idx="101">
                  <c:v>0.6403616186208837</c:v>
                </c:pt>
                <c:pt idx="102">
                  <c:v>0.5005049778501911</c:v>
                </c:pt>
                <c:pt idx="103">
                  <c:v>0.66424959069922673</c:v>
                </c:pt>
                <c:pt idx="104">
                  <c:v>0.58961963012514751</c:v>
                </c:pt>
                <c:pt idx="105">
                  <c:v>0.66357906643206777</c:v>
                </c:pt>
                <c:pt idx="106">
                  <c:v>0.7733277805648886</c:v>
                </c:pt>
                <c:pt idx="107">
                  <c:v>0.7418846628417437</c:v>
                </c:pt>
                <c:pt idx="108">
                  <c:v>0.7483849307327638</c:v>
                </c:pt>
                <c:pt idx="109">
                  <c:v>0.75305541644035323</c:v>
                </c:pt>
                <c:pt idx="110">
                  <c:v>0.93609158887604549</c:v>
                </c:pt>
                <c:pt idx="111">
                  <c:v>0.95854285215061097</c:v>
                </c:pt>
                <c:pt idx="112">
                  <c:v>0.97427588907059171</c:v>
                </c:pt>
                <c:pt idx="113">
                  <c:v>0.44880714639556685</c:v>
                </c:pt>
                <c:pt idx="114">
                  <c:v>0.60646967611743519</c:v>
                </c:pt>
                <c:pt idx="115">
                  <c:v>0.18970831001889649</c:v>
                </c:pt>
                <c:pt idx="116">
                  <c:v>0.79511667234333094</c:v>
                </c:pt>
                <c:pt idx="117">
                  <c:v>0.26513670113673793</c:v>
                </c:pt>
                <c:pt idx="118">
                  <c:v>0.84951199334341065</c:v>
                </c:pt>
                <c:pt idx="119">
                  <c:v>0.70749257484193273</c:v>
                </c:pt>
                <c:pt idx="120">
                  <c:v>0.1117870601021307</c:v>
                </c:pt>
                <c:pt idx="121">
                  <c:v>0.61634278918539531</c:v>
                </c:pt>
                <c:pt idx="122">
                  <c:v>0.34650568686639827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свод'!$E$5:$E$127</c:f>
              <c:numCache>
                <c:formatCode>#,##0.00</c:formatCode>
                <c:ptCount val="123"/>
                <c:pt idx="0">
                  <c:v>0.42126260329597265</c:v>
                </c:pt>
                <c:pt idx="2">
                  <c:v>0.42126260329597265</c:v>
                </c:pt>
                <c:pt idx="3">
                  <c:v>0.42126260329597265</c:v>
                </c:pt>
                <c:pt idx="4">
                  <c:v>0.42126260329597265</c:v>
                </c:pt>
                <c:pt idx="5">
                  <c:v>0.42126260329597265</c:v>
                </c:pt>
                <c:pt idx="6">
                  <c:v>0.42126260329597265</c:v>
                </c:pt>
                <c:pt idx="7">
                  <c:v>0.42126260329597265</c:v>
                </c:pt>
                <c:pt idx="8">
                  <c:v>0.42126260329597265</c:v>
                </c:pt>
                <c:pt idx="9">
                  <c:v>0.42126260329597265</c:v>
                </c:pt>
                <c:pt idx="10">
                  <c:v>0.42126260329597265</c:v>
                </c:pt>
                <c:pt idx="12">
                  <c:v>0.42126260329597265</c:v>
                </c:pt>
                <c:pt idx="13">
                  <c:v>0.42126260329597265</c:v>
                </c:pt>
                <c:pt idx="14">
                  <c:v>0.42126260329597265</c:v>
                </c:pt>
                <c:pt idx="15">
                  <c:v>0.42126260329597265</c:v>
                </c:pt>
                <c:pt idx="16">
                  <c:v>0.42126260329597265</c:v>
                </c:pt>
                <c:pt idx="17">
                  <c:v>0.42126260329597265</c:v>
                </c:pt>
                <c:pt idx="18">
                  <c:v>0.42126260329597265</c:v>
                </c:pt>
                <c:pt idx="19">
                  <c:v>0.42126260329597265</c:v>
                </c:pt>
                <c:pt idx="20">
                  <c:v>0.42126260329597265</c:v>
                </c:pt>
                <c:pt idx="21">
                  <c:v>0.42126260329597265</c:v>
                </c:pt>
                <c:pt idx="22">
                  <c:v>0.42126260329597265</c:v>
                </c:pt>
                <c:pt idx="23">
                  <c:v>0.42126260329597265</c:v>
                </c:pt>
                <c:pt idx="24">
                  <c:v>0.42126260329597265</c:v>
                </c:pt>
                <c:pt idx="25">
                  <c:v>0.42126260329597265</c:v>
                </c:pt>
                <c:pt idx="27">
                  <c:v>0.42126260329597265</c:v>
                </c:pt>
                <c:pt idx="28">
                  <c:v>0.42126260329597265</c:v>
                </c:pt>
                <c:pt idx="29">
                  <c:v>0.42126260329597265</c:v>
                </c:pt>
                <c:pt idx="30">
                  <c:v>0.42126260329597265</c:v>
                </c:pt>
                <c:pt idx="31">
                  <c:v>0.42126260329597265</c:v>
                </c:pt>
                <c:pt idx="32">
                  <c:v>0.42126260329597265</c:v>
                </c:pt>
                <c:pt idx="33">
                  <c:v>0.42126260329597265</c:v>
                </c:pt>
                <c:pt idx="34">
                  <c:v>0.42126260329597265</c:v>
                </c:pt>
                <c:pt idx="35">
                  <c:v>0.42126260329597265</c:v>
                </c:pt>
                <c:pt idx="36">
                  <c:v>0.42126260329597265</c:v>
                </c:pt>
                <c:pt idx="37">
                  <c:v>0.42126260329597265</c:v>
                </c:pt>
                <c:pt idx="38">
                  <c:v>0.42126260329597265</c:v>
                </c:pt>
                <c:pt idx="39">
                  <c:v>0.42126260329597265</c:v>
                </c:pt>
                <c:pt idx="40">
                  <c:v>0.42126260329597265</c:v>
                </c:pt>
                <c:pt idx="41">
                  <c:v>0.42126260329597265</c:v>
                </c:pt>
                <c:pt idx="42">
                  <c:v>0.42126260329597265</c:v>
                </c:pt>
                <c:pt idx="43">
                  <c:v>0.42126260329597265</c:v>
                </c:pt>
                <c:pt idx="44">
                  <c:v>0.42126260329597265</c:v>
                </c:pt>
                <c:pt idx="45">
                  <c:v>0.42126260329597265</c:v>
                </c:pt>
                <c:pt idx="47">
                  <c:v>0.42126260329597265</c:v>
                </c:pt>
                <c:pt idx="48">
                  <c:v>0.42126260329597265</c:v>
                </c:pt>
                <c:pt idx="49">
                  <c:v>0.42126260329597265</c:v>
                </c:pt>
                <c:pt idx="50">
                  <c:v>0.42126260329597265</c:v>
                </c:pt>
                <c:pt idx="51">
                  <c:v>0.42126260329597265</c:v>
                </c:pt>
                <c:pt idx="52">
                  <c:v>0.42126260329597265</c:v>
                </c:pt>
                <c:pt idx="53">
                  <c:v>0.42126260329597265</c:v>
                </c:pt>
                <c:pt idx="54">
                  <c:v>0.42126260329597265</c:v>
                </c:pt>
                <c:pt idx="55">
                  <c:v>0.42126260329597265</c:v>
                </c:pt>
                <c:pt idx="56">
                  <c:v>0.42126260329597265</c:v>
                </c:pt>
                <c:pt idx="57">
                  <c:v>0.42126260329597265</c:v>
                </c:pt>
                <c:pt idx="58">
                  <c:v>0.42126260329597265</c:v>
                </c:pt>
                <c:pt idx="59">
                  <c:v>0.42126260329597265</c:v>
                </c:pt>
                <c:pt idx="60">
                  <c:v>0.42126260329597265</c:v>
                </c:pt>
                <c:pt idx="61">
                  <c:v>0.42126260329597265</c:v>
                </c:pt>
                <c:pt idx="62">
                  <c:v>0.42126260329597265</c:v>
                </c:pt>
                <c:pt idx="63">
                  <c:v>0.42126260329597265</c:v>
                </c:pt>
                <c:pt idx="64">
                  <c:v>0.42126260329597265</c:v>
                </c:pt>
                <c:pt idx="65">
                  <c:v>0.42126260329597265</c:v>
                </c:pt>
                <c:pt idx="67">
                  <c:v>0.42126260329597265</c:v>
                </c:pt>
                <c:pt idx="68">
                  <c:v>0.42126260329597265</c:v>
                </c:pt>
                <c:pt idx="69">
                  <c:v>0.42126260329597265</c:v>
                </c:pt>
                <c:pt idx="70">
                  <c:v>0.42126260329597265</c:v>
                </c:pt>
                <c:pt idx="71">
                  <c:v>0.42126260329597265</c:v>
                </c:pt>
                <c:pt idx="72">
                  <c:v>0.42126260329597265</c:v>
                </c:pt>
                <c:pt idx="73">
                  <c:v>0.42126260329597265</c:v>
                </c:pt>
                <c:pt idx="74">
                  <c:v>0.42126260329597265</c:v>
                </c:pt>
                <c:pt idx="75">
                  <c:v>0.42126260329597265</c:v>
                </c:pt>
                <c:pt idx="76">
                  <c:v>0.42126260329597265</c:v>
                </c:pt>
                <c:pt idx="77">
                  <c:v>0.42126260329597265</c:v>
                </c:pt>
                <c:pt idx="78">
                  <c:v>0.42126260329597265</c:v>
                </c:pt>
                <c:pt idx="79">
                  <c:v>0.42126260329597265</c:v>
                </c:pt>
                <c:pt idx="80">
                  <c:v>0.42126260329597265</c:v>
                </c:pt>
                <c:pt idx="81">
                  <c:v>0.42126260329597265</c:v>
                </c:pt>
                <c:pt idx="82">
                  <c:v>0.42126260329597265</c:v>
                </c:pt>
                <c:pt idx="84">
                  <c:v>0.42126260329597265</c:v>
                </c:pt>
                <c:pt idx="85">
                  <c:v>0.42126260329597265</c:v>
                </c:pt>
                <c:pt idx="86">
                  <c:v>0.42126260329597265</c:v>
                </c:pt>
                <c:pt idx="87">
                  <c:v>0.42126260329597265</c:v>
                </c:pt>
                <c:pt idx="88">
                  <c:v>0.42126260329597265</c:v>
                </c:pt>
                <c:pt idx="89">
                  <c:v>0.42126260329597265</c:v>
                </c:pt>
                <c:pt idx="90">
                  <c:v>0.42126260329597265</c:v>
                </c:pt>
                <c:pt idx="91">
                  <c:v>0.42126260329597265</c:v>
                </c:pt>
                <c:pt idx="92">
                  <c:v>0.42126260329597265</c:v>
                </c:pt>
                <c:pt idx="93">
                  <c:v>0.42126260329597265</c:v>
                </c:pt>
                <c:pt idx="94">
                  <c:v>0.42126260329597265</c:v>
                </c:pt>
                <c:pt idx="95">
                  <c:v>0.42126260329597265</c:v>
                </c:pt>
                <c:pt idx="96">
                  <c:v>0.42126260329597265</c:v>
                </c:pt>
                <c:pt idx="97">
                  <c:v>0.42126260329597265</c:v>
                </c:pt>
                <c:pt idx="98">
                  <c:v>0.42126260329597265</c:v>
                </c:pt>
                <c:pt idx="99">
                  <c:v>0.42126260329597265</c:v>
                </c:pt>
                <c:pt idx="100">
                  <c:v>0.42126260329597265</c:v>
                </c:pt>
                <c:pt idx="101">
                  <c:v>0.42126260329597265</c:v>
                </c:pt>
                <c:pt idx="102">
                  <c:v>0.42126260329597265</c:v>
                </c:pt>
                <c:pt idx="103">
                  <c:v>0.42126260329597265</c:v>
                </c:pt>
                <c:pt idx="104">
                  <c:v>0.42126260329597265</c:v>
                </c:pt>
                <c:pt idx="105">
                  <c:v>0.42126260329597265</c:v>
                </c:pt>
                <c:pt idx="106">
                  <c:v>0.42126260329597265</c:v>
                </c:pt>
                <c:pt idx="107">
                  <c:v>0.42126260329597265</c:v>
                </c:pt>
                <c:pt idx="108">
                  <c:v>0.42126260329597265</c:v>
                </c:pt>
                <c:pt idx="109">
                  <c:v>0.42126260329597265</c:v>
                </c:pt>
                <c:pt idx="110">
                  <c:v>0.42126260329597265</c:v>
                </c:pt>
                <c:pt idx="111">
                  <c:v>0.42126260329597265</c:v>
                </c:pt>
                <c:pt idx="112">
                  <c:v>0.42126260329597265</c:v>
                </c:pt>
                <c:pt idx="114">
                  <c:v>0.42126260329597265</c:v>
                </c:pt>
                <c:pt idx="115">
                  <c:v>0.42126260329597265</c:v>
                </c:pt>
                <c:pt idx="116">
                  <c:v>0.42126260329597265</c:v>
                </c:pt>
                <c:pt idx="117">
                  <c:v>0.42126260329597265</c:v>
                </c:pt>
                <c:pt idx="118">
                  <c:v>0.42126260329597265</c:v>
                </c:pt>
                <c:pt idx="119">
                  <c:v>0.42126260329597265</c:v>
                </c:pt>
                <c:pt idx="120">
                  <c:v>0.42126260329597265</c:v>
                </c:pt>
                <c:pt idx="121">
                  <c:v>0.42126260329597265</c:v>
                </c:pt>
                <c:pt idx="122">
                  <c:v>0.42126260329597265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61048"/>
        <c:axId val="138861440"/>
      </c:lineChart>
      <c:catAx>
        <c:axId val="138861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861440"/>
        <c:crosses val="autoZero"/>
        <c:auto val="1"/>
        <c:lblAlgn val="ctr"/>
        <c:lblOffset val="100"/>
        <c:noMultiLvlLbl val="0"/>
      </c:catAx>
      <c:valAx>
        <c:axId val="13886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86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616169676903596"/>
          <c:y val="5.9091490722968661E-2"/>
          <c:w val="0.32767654986522909"/>
          <c:h val="4.318648268774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обеспечения муниципальным заданием ОУ на 1 обучающегося (размер субсидий на выполнение муниципального задания к общему количеству обучающихся) </a:t>
            </a:r>
            <a:br>
              <a:rPr lang="ru-RU" b="1"/>
            </a:br>
            <a:r>
              <a:rPr lang="ru-RU" b="1"/>
              <a:t>относительно максимального значения</a:t>
            </a:r>
          </a:p>
        </c:rich>
      </c:tx>
      <c:layout>
        <c:manualLayout>
          <c:xMode val="edge"/>
          <c:yMode val="edge"/>
          <c:x val="0.1100449035146858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495998011012885E-2"/>
          <c:y val="0.15036537958528379"/>
          <c:w val="0.98123051626081725"/>
          <c:h val="0.45785173760496434"/>
        </c:manualLayout>
      </c:layout>
      <c:lineChart>
        <c:grouping val="standard"/>
        <c:varyColors val="0"/>
        <c:ser>
          <c:idx val="0"/>
          <c:order val="0"/>
          <c:tx>
            <c:v>Коэффициент обеспечения муниципальным заданием на 1 обучающегося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свод'!$L$5:$L$127</c:f>
              <c:numCache>
                <c:formatCode>#,##0.00</c:formatCode>
                <c:ptCount val="123"/>
                <c:pt idx="0">
                  <c:v>0.40931156171874722</c:v>
                </c:pt>
                <c:pt idx="1">
                  <c:v>0.29182575607488093</c:v>
                </c:pt>
                <c:pt idx="2">
                  <c:v>0.52724370571082735</c:v>
                </c:pt>
                <c:pt idx="3">
                  <c:v>0.25396958434238875</c:v>
                </c:pt>
                <c:pt idx="4">
                  <c:v>0.25439301599942005</c:v>
                </c:pt>
                <c:pt idx="5">
                  <c:v>0.29677823331476377</c:v>
                </c:pt>
                <c:pt idx="6">
                  <c:v>0.29112374265652718</c:v>
                </c:pt>
                <c:pt idx="7">
                  <c:v>0.22741024749380329</c:v>
                </c:pt>
                <c:pt idx="8">
                  <c:v>0.25379679343649059</c:v>
                </c:pt>
                <c:pt idx="9">
                  <c:v>0.25955841680277009</c:v>
                </c:pt>
                <c:pt idx="10">
                  <c:v>0.26215806491693755</c:v>
                </c:pt>
                <c:pt idx="11">
                  <c:v>0.2931244348036956</c:v>
                </c:pt>
                <c:pt idx="12">
                  <c:v>0.30060707209823467</c:v>
                </c:pt>
                <c:pt idx="13">
                  <c:v>0.29797032445459087</c:v>
                </c:pt>
                <c:pt idx="14">
                  <c:v>0.28758567343396996</c:v>
                </c:pt>
                <c:pt idx="15">
                  <c:v>0.26369728851243635</c:v>
                </c:pt>
                <c:pt idx="16">
                  <c:v>0.3055782008698304</c:v>
                </c:pt>
                <c:pt idx="17">
                  <c:v>0.32846332084469776</c:v>
                </c:pt>
                <c:pt idx="18">
                  <c:v>0.26812123516906833</c:v>
                </c:pt>
                <c:pt idx="19">
                  <c:v>0.26736617271757079</c:v>
                </c:pt>
                <c:pt idx="20">
                  <c:v>0.42089671374946547</c:v>
                </c:pt>
                <c:pt idx="21">
                  <c:v>0.33349538689565122</c:v>
                </c:pt>
                <c:pt idx="22">
                  <c:v>0.29462870792758272</c:v>
                </c:pt>
                <c:pt idx="23">
                  <c:v>0.23003788019701307</c:v>
                </c:pt>
                <c:pt idx="24">
                  <c:v>0.2344848173445904</c:v>
                </c:pt>
                <c:pt idx="25">
                  <c:v>0.27080929303703632</c:v>
                </c:pt>
                <c:pt idx="26">
                  <c:v>0.25634680309842151</c:v>
                </c:pt>
                <c:pt idx="27">
                  <c:v>0.27821943755178191</c:v>
                </c:pt>
                <c:pt idx="28">
                  <c:v>0.25766644328417931</c:v>
                </c:pt>
                <c:pt idx="29">
                  <c:v>0.26266141357507072</c:v>
                </c:pt>
                <c:pt idx="30">
                  <c:v>0.28254042803410701</c:v>
                </c:pt>
                <c:pt idx="31">
                  <c:v>0.24756522861447164</c:v>
                </c:pt>
                <c:pt idx="32">
                  <c:v>0.33433922691931167</c:v>
                </c:pt>
                <c:pt idx="33">
                  <c:v>0.25392774414863967</c:v>
                </c:pt>
                <c:pt idx="34">
                  <c:v>0.29764818746138361</c:v>
                </c:pt>
                <c:pt idx="35">
                  <c:v>0.23820792985875322</c:v>
                </c:pt>
                <c:pt idx="36">
                  <c:v>0.19135432760637</c:v>
                </c:pt>
                <c:pt idx="37">
                  <c:v>0.2762512138413627</c:v>
                </c:pt>
                <c:pt idx="38">
                  <c:v>0.23305178598918055</c:v>
                </c:pt>
                <c:pt idx="39">
                  <c:v>0.23441801962409534</c:v>
                </c:pt>
                <c:pt idx="40">
                  <c:v>0.25122820510874277</c:v>
                </c:pt>
                <c:pt idx="41">
                  <c:v>0.24754483909507244</c:v>
                </c:pt>
                <c:pt idx="42">
                  <c:v>0.22046565718588063</c:v>
                </c:pt>
                <c:pt idx="43">
                  <c:v>0.23459476814593141</c:v>
                </c:pt>
                <c:pt idx="44">
                  <c:v>0.22185562134632719</c:v>
                </c:pt>
                <c:pt idx="45">
                  <c:v>0.307048781479348</c:v>
                </c:pt>
                <c:pt idx="46">
                  <c:v>0.31485947821333121</c:v>
                </c:pt>
                <c:pt idx="47">
                  <c:v>0.44985575237753822</c:v>
                </c:pt>
                <c:pt idx="48">
                  <c:v>0.24886007509769995</c:v>
                </c:pt>
                <c:pt idx="49">
                  <c:v>0.29951074293092117</c:v>
                </c:pt>
                <c:pt idx="50">
                  <c:v>0.25973752901018243</c:v>
                </c:pt>
                <c:pt idx="51">
                  <c:v>0.26679734740761524</c:v>
                </c:pt>
                <c:pt idx="52">
                  <c:v>0.25118965232267249</c:v>
                </c:pt>
                <c:pt idx="53">
                  <c:v>1</c:v>
                </c:pt>
                <c:pt idx="54">
                  <c:v>0.2184747453317761</c:v>
                </c:pt>
                <c:pt idx="55">
                  <c:v>0.24661790249411905</c:v>
                </c:pt>
                <c:pt idx="56">
                  <c:v>0.38202168496245797</c:v>
                </c:pt>
                <c:pt idx="57">
                  <c:v>0.27289723159606372</c:v>
                </c:pt>
                <c:pt idx="58">
                  <c:v>0.26723988290735506</c:v>
                </c:pt>
                <c:pt idx="59">
                  <c:v>0.25634005317362324</c:v>
                </c:pt>
                <c:pt idx="60">
                  <c:v>0.38792493188523536</c:v>
                </c:pt>
                <c:pt idx="61">
                  <c:v>0.20897185097850965</c:v>
                </c:pt>
                <c:pt idx="62">
                  <c:v>0.24988525386780516</c:v>
                </c:pt>
                <c:pt idx="63">
                  <c:v>0.26437773965386546</c:v>
                </c:pt>
                <c:pt idx="64">
                  <c:v>0.22456669118735254</c:v>
                </c:pt>
                <c:pt idx="65">
                  <c:v>0.22706101886849916</c:v>
                </c:pt>
                <c:pt idx="66">
                  <c:v>0.27649808457983077</c:v>
                </c:pt>
                <c:pt idx="67">
                  <c:v>0.27939757971502938</c:v>
                </c:pt>
                <c:pt idx="68">
                  <c:v>0.38350106635387204</c:v>
                </c:pt>
                <c:pt idx="69">
                  <c:v>0.30317557338501117</c:v>
                </c:pt>
                <c:pt idx="70">
                  <c:v>0.2994789586454728</c:v>
                </c:pt>
                <c:pt idx="71">
                  <c:v>0.25592091864756883</c:v>
                </c:pt>
                <c:pt idx="72">
                  <c:v>0.28177878751051061</c:v>
                </c:pt>
                <c:pt idx="73">
                  <c:v>0.28264161104234931</c:v>
                </c:pt>
                <c:pt idx="74">
                  <c:v>0.24844441408042683</c:v>
                </c:pt>
                <c:pt idx="75">
                  <c:v>0.25975506862894665</c:v>
                </c:pt>
                <c:pt idx="76">
                  <c:v>0.28216170002471608</c:v>
                </c:pt>
                <c:pt idx="77">
                  <c:v>0.22736371640185282</c:v>
                </c:pt>
                <c:pt idx="78">
                  <c:v>0.31216544828502241</c:v>
                </c:pt>
                <c:pt idx="79">
                  <c:v>0.2356389137687645</c:v>
                </c:pt>
                <c:pt idx="80">
                  <c:v>0.25630762197260448</c:v>
                </c:pt>
                <c:pt idx="81">
                  <c:v>0.30367996063676239</c:v>
                </c:pt>
                <c:pt idx="82">
                  <c:v>0.21255801417838147</c:v>
                </c:pt>
                <c:pt idx="83">
                  <c:v>0.24776342011000257</c:v>
                </c:pt>
                <c:pt idx="84">
                  <c:v>0.23551197357701462</c:v>
                </c:pt>
                <c:pt idx="85">
                  <c:v>0.26715034850434383</c:v>
                </c:pt>
                <c:pt idx="86">
                  <c:v>0.26391723880386914</c:v>
                </c:pt>
                <c:pt idx="87">
                  <c:v>0.2410930505721714</c:v>
                </c:pt>
                <c:pt idx="88">
                  <c:v>0.23307346295805842</c:v>
                </c:pt>
                <c:pt idx="89">
                  <c:v>0.24142202546420508</c:v>
                </c:pt>
                <c:pt idx="90">
                  <c:v>0.23562170462197185</c:v>
                </c:pt>
                <c:pt idx="91">
                  <c:v>0.3062642771542769</c:v>
                </c:pt>
                <c:pt idx="92">
                  <c:v>0.37586233113563183</c:v>
                </c:pt>
                <c:pt idx="93">
                  <c:v>0.23619161835780766</c:v>
                </c:pt>
                <c:pt idx="94">
                  <c:v>0.28926050809095782</c:v>
                </c:pt>
                <c:pt idx="95">
                  <c:v>0.27446040915927211</c:v>
                </c:pt>
                <c:pt idx="96">
                  <c:v>0.2483991704895353</c:v>
                </c:pt>
                <c:pt idx="97">
                  <c:v>0.24468625158235996</c:v>
                </c:pt>
                <c:pt idx="98">
                  <c:v>0.24191192211631241</c:v>
                </c:pt>
                <c:pt idx="99">
                  <c:v>0.26579349750953651</c:v>
                </c:pt>
                <c:pt idx="100">
                  <c:v>0.29593723162519187</c:v>
                </c:pt>
                <c:pt idx="101">
                  <c:v>0.24345808885776274</c:v>
                </c:pt>
                <c:pt idx="102">
                  <c:v>0.22041993725043138</c:v>
                </c:pt>
                <c:pt idx="103">
                  <c:v>0.24011436850893986</c:v>
                </c:pt>
                <c:pt idx="104">
                  <c:v>0.25877257025909456</c:v>
                </c:pt>
                <c:pt idx="105">
                  <c:v>0.2178944817400261</c:v>
                </c:pt>
                <c:pt idx="106">
                  <c:v>0.19777658159467562</c:v>
                </c:pt>
                <c:pt idx="107">
                  <c:v>0.22746357418972737</c:v>
                </c:pt>
                <c:pt idx="108">
                  <c:v>0.24973048205983775</c:v>
                </c:pt>
                <c:pt idx="109">
                  <c:v>0.20788293150133896</c:v>
                </c:pt>
                <c:pt idx="110">
                  <c:v>0.19844887896882502</c:v>
                </c:pt>
                <c:pt idx="111">
                  <c:v>0.21856525540500177</c:v>
                </c:pt>
                <c:pt idx="112">
                  <c:v>0.20805501113189728</c:v>
                </c:pt>
                <c:pt idx="113">
                  <c:v>0.292688502347832</c:v>
                </c:pt>
                <c:pt idx="114">
                  <c:v>0.30107609151592052</c:v>
                </c:pt>
                <c:pt idx="115">
                  <c:v>0.41012701985322819</c:v>
                </c:pt>
                <c:pt idx="116">
                  <c:v>0.29798366933380338</c:v>
                </c:pt>
                <c:pt idx="117">
                  <c:v>0.28851388617499901</c:v>
                </c:pt>
                <c:pt idx="118">
                  <c:v>0.31208996856850935</c:v>
                </c:pt>
                <c:pt idx="119">
                  <c:v>0.2683368846152116</c:v>
                </c:pt>
                <c:pt idx="120">
                  <c:v>0.31483603630642137</c:v>
                </c:pt>
                <c:pt idx="121">
                  <c:v>0.30404864759620054</c:v>
                </c:pt>
                <c:pt idx="122">
                  <c:v>0.30552745738291043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обеспечения мунициальым заданием ОУ на 1 обучающегося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свод'!$M$5:$M$127</c:f>
              <c:numCache>
                <c:formatCode>#,##0.00</c:formatCode>
                <c:ptCount val="123"/>
                <c:pt idx="0">
                  <c:v>0.27802049879071289</c:v>
                </c:pt>
                <c:pt idx="2">
                  <c:v>0.27802049879071289</c:v>
                </c:pt>
                <c:pt idx="3">
                  <c:v>0.27802049879071289</c:v>
                </c:pt>
                <c:pt idx="4">
                  <c:v>0.27802049879071289</c:v>
                </c:pt>
                <c:pt idx="5">
                  <c:v>0.27802049879071289</c:v>
                </c:pt>
                <c:pt idx="6">
                  <c:v>0.27802049879071289</c:v>
                </c:pt>
                <c:pt idx="7">
                  <c:v>0.27802049879071289</c:v>
                </c:pt>
                <c:pt idx="8">
                  <c:v>0.27802049879071289</c:v>
                </c:pt>
                <c:pt idx="9">
                  <c:v>0.27802049879071289</c:v>
                </c:pt>
                <c:pt idx="10">
                  <c:v>0.27802049879071289</c:v>
                </c:pt>
                <c:pt idx="12">
                  <c:v>0.27802049879071289</c:v>
                </c:pt>
                <c:pt idx="13">
                  <c:v>0.27802049879071289</c:v>
                </c:pt>
                <c:pt idx="14">
                  <c:v>0.27802049879071289</c:v>
                </c:pt>
                <c:pt idx="15">
                  <c:v>0.27802049879071289</c:v>
                </c:pt>
                <c:pt idx="16">
                  <c:v>0.27802049879071289</c:v>
                </c:pt>
                <c:pt idx="17">
                  <c:v>0.27802049879071289</c:v>
                </c:pt>
                <c:pt idx="18">
                  <c:v>0.27802049879071289</c:v>
                </c:pt>
                <c:pt idx="19">
                  <c:v>0.27802049879071289</c:v>
                </c:pt>
                <c:pt idx="20">
                  <c:v>0.27802049879071289</c:v>
                </c:pt>
                <c:pt idx="21">
                  <c:v>0.27802049879071289</c:v>
                </c:pt>
                <c:pt idx="22">
                  <c:v>0.27802049879071289</c:v>
                </c:pt>
                <c:pt idx="23">
                  <c:v>0.27802049879071289</c:v>
                </c:pt>
                <c:pt idx="24">
                  <c:v>0.27802049879071289</c:v>
                </c:pt>
                <c:pt idx="25">
                  <c:v>0.27802049879071289</c:v>
                </c:pt>
                <c:pt idx="27">
                  <c:v>0.27802049879071289</c:v>
                </c:pt>
                <c:pt idx="28">
                  <c:v>0.27802049879071289</c:v>
                </c:pt>
                <c:pt idx="29">
                  <c:v>0.27802049879071289</c:v>
                </c:pt>
                <c:pt idx="30">
                  <c:v>0.27802049879071289</c:v>
                </c:pt>
                <c:pt idx="31">
                  <c:v>0.27802049879071289</c:v>
                </c:pt>
                <c:pt idx="32">
                  <c:v>0.27802049879071289</c:v>
                </c:pt>
                <c:pt idx="33">
                  <c:v>0.27802049879071289</c:v>
                </c:pt>
                <c:pt idx="34">
                  <c:v>0.27802049879071289</c:v>
                </c:pt>
                <c:pt idx="35">
                  <c:v>0.27802049879071289</c:v>
                </c:pt>
                <c:pt idx="36">
                  <c:v>0.27802049879071289</c:v>
                </c:pt>
                <c:pt idx="37">
                  <c:v>0.27802049879071289</c:v>
                </c:pt>
                <c:pt idx="38">
                  <c:v>0.27802049879071289</c:v>
                </c:pt>
                <c:pt idx="39">
                  <c:v>0.27802049879071289</c:v>
                </c:pt>
                <c:pt idx="40">
                  <c:v>0.27802049879071289</c:v>
                </c:pt>
                <c:pt idx="41">
                  <c:v>0.27802049879071289</c:v>
                </c:pt>
                <c:pt idx="42">
                  <c:v>0.27802049879071289</c:v>
                </c:pt>
                <c:pt idx="43">
                  <c:v>0.27802049879071289</c:v>
                </c:pt>
                <c:pt idx="44">
                  <c:v>0.27802049879071289</c:v>
                </c:pt>
                <c:pt idx="45">
                  <c:v>0.27802049879071289</c:v>
                </c:pt>
                <c:pt idx="47">
                  <c:v>0.27802049879071289</c:v>
                </c:pt>
                <c:pt idx="48">
                  <c:v>0.27802049879071289</c:v>
                </c:pt>
                <c:pt idx="49">
                  <c:v>0.27802049879071289</c:v>
                </c:pt>
                <c:pt idx="50">
                  <c:v>0.27802049879071289</c:v>
                </c:pt>
                <c:pt idx="51">
                  <c:v>0.27802049879071289</c:v>
                </c:pt>
                <c:pt idx="52">
                  <c:v>0.27802049879071289</c:v>
                </c:pt>
                <c:pt idx="53">
                  <c:v>0.27802049879071289</c:v>
                </c:pt>
                <c:pt idx="54">
                  <c:v>0.27802049879071289</c:v>
                </c:pt>
                <c:pt idx="55">
                  <c:v>0.27802049879071289</c:v>
                </c:pt>
                <c:pt idx="56">
                  <c:v>0.27802049879071289</c:v>
                </c:pt>
                <c:pt idx="57">
                  <c:v>0.27802049879071289</c:v>
                </c:pt>
                <c:pt idx="58">
                  <c:v>0.27802049879071289</c:v>
                </c:pt>
                <c:pt idx="59">
                  <c:v>0.27802049879071289</c:v>
                </c:pt>
                <c:pt idx="60">
                  <c:v>0.27802049879071289</c:v>
                </c:pt>
                <c:pt idx="61">
                  <c:v>0.27802049879071289</c:v>
                </c:pt>
                <c:pt idx="62">
                  <c:v>0.27802049879071289</c:v>
                </c:pt>
                <c:pt idx="63">
                  <c:v>0.27802049879071289</c:v>
                </c:pt>
                <c:pt idx="64">
                  <c:v>0.27802049879071289</c:v>
                </c:pt>
                <c:pt idx="65">
                  <c:v>0.27802049879071289</c:v>
                </c:pt>
                <c:pt idx="67">
                  <c:v>0.27802049879071289</c:v>
                </c:pt>
                <c:pt idx="68">
                  <c:v>0.27802049879071289</c:v>
                </c:pt>
                <c:pt idx="69">
                  <c:v>0.27802049879071289</c:v>
                </c:pt>
                <c:pt idx="70">
                  <c:v>0.27802049879071289</c:v>
                </c:pt>
                <c:pt idx="71">
                  <c:v>0.27802049879071289</c:v>
                </c:pt>
                <c:pt idx="72">
                  <c:v>0.27802049879071289</c:v>
                </c:pt>
                <c:pt idx="73">
                  <c:v>0.27802049879071289</c:v>
                </c:pt>
                <c:pt idx="74">
                  <c:v>0.27802049879071289</c:v>
                </c:pt>
                <c:pt idx="75">
                  <c:v>0.27802049879071289</c:v>
                </c:pt>
                <c:pt idx="76">
                  <c:v>0.27802049879071289</c:v>
                </c:pt>
                <c:pt idx="77">
                  <c:v>0.27802049879071289</c:v>
                </c:pt>
                <c:pt idx="78">
                  <c:v>0.27802049879071289</c:v>
                </c:pt>
                <c:pt idx="79">
                  <c:v>0.27802049879071289</c:v>
                </c:pt>
                <c:pt idx="80">
                  <c:v>0.27802049879071289</c:v>
                </c:pt>
                <c:pt idx="81">
                  <c:v>0.27802049879071289</c:v>
                </c:pt>
                <c:pt idx="82">
                  <c:v>0.27802049879071289</c:v>
                </c:pt>
                <c:pt idx="84">
                  <c:v>0.27802049879071289</c:v>
                </c:pt>
                <c:pt idx="85">
                  <c:v>0.27802049879071289</c:v>
                </c:pt>
                <c:pt idx="86">
                  <c:v>0.27802049879071289</c:v>
                </c:pt>
                <c:pt idx="87">
                  <c:v>0.27802049879071289</c:v>
                </c:pt>
                <c:pt idx="88">
                  <c:v>0.27802049879071289</c:v>
                </c:pt>
                <c:pt idx="89">
                  <c:v>0.27802049879071289</c:v>
                </c:pt>
                <c:pt idx="90">
                  <c:v>0.27802049879071289</c:v>
                </c:pt>
                <c:pt idx="91">
                  <c:v>0.27802049879071289</c:v>
                </c:pt>
                <c:pt idx="92">
                  <c:v>0.27802049879071289</c:v>
                </c:pt>
                <c:pt idx="93">
                  <c:v>0.27802049879071289</c:v>
                </c:pt>
                <c:pt idx="94">
                  <c:v>0.27802049879071289</c:v>
                </c:pt>
                <c:pt idx="95">
                  <c:v>0.27802049879071289</c:v>
                </c:pt>
                <c:pt idx="96">
                  <c:v>0.27802049879071289</c:v>
                </c:pt>
                <c:pt idx="97">
                  <c:v>0.27802049879071289</c:v>
                </c:pt>
                <c:pt idx="98">
                  <c:v>0.27802049879071289</c:v>
                </c:pt>
                <c:pt idx="99">
                  <c:v>0.27802049879071289</c:v>
                </c:pt>
                <c:pt idx="100">
                  <c:v>0.27802049879071289</c:v>
                </c:pt>
                <c:pt idx="101">
                  <c:v>0.27802049879071289</c:v>
                </c:pt>
                <c:pt idx="102">
                  <c:v>0.27802049879071289</c:v>
                </c:pt>
                <c:pt idx="103">
                  <c:v>0.27802049879071289</c:v>
                </c:pt>
                <c:pt idx="104">
                  <c:v>0.27802049879071289</c:v>
                </c:pt>
                <c:pt idx="105">
                  <c:v>0.27802049879071289</c:v>
                </c:pt>
                <c:pt idx="106">
                  <c:v>0.27802049879071289</c:v>
                </c:pt>
                <c:pt idx="107">
                  <c:v>0.27802049879071289</c:v>
                </c:pt>
                <c:pt idx="108">
                  <c:v>0.27802049879071289</c:v>
                </c:pt>
                <c:pt idx="109">
                  <c:v>0.27802049879071289</c:v>
                </c:pt>
                <c:pt idx="110">
                  <c:v>0.27802049879071289</c:v>
                </c:pt>
                <c:pt idx="111">
                  <c:v>0.27802049879071289</c:v>
                </c:pt>
                <c:pt idx="112">
                  <c:v>0.27802049879071289</c:v>
                </c:pt>
                <c:pt idx="114">
                  <c:v>0.27802049879071289</c:v>
                </c:pt>
                <c:pt idx="115">
                  <c:v>0.27802049879071289</c:v>
                </c:pt>
                <c:pt idx="116">
                  <c:v>0.27802049879071289</c:v>
                </c:pt>
                <c:pt idx="117">
                  <c:v>0.27802049879071289</c:v>
                </c:pt>
                <c:pt idx="118">
                  <c:v>0.27802049879071289</c:v>
                </c:pt>
                <c:pt idx="119">
                  <c:v>0.27802049879071289</c:v>
                </c:pt>
                <c:pt idx="120">
                  <c:v>0.27802049879071289</c:v>
                </c:pt>
                <c:pt idx="121">
                  <c:v>0.27802049879071289</c:v>
                </c:pt>
                <c:pt idx="122">
                  <c:v>0.27802049879071289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62224"/>
        <c:axId val="257031888"/>
      </c:lineChart>
      <c:catAx>
        <c:axId val="13886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031888"/>
        <c:crosses val="autoZero"/>
        <c:auto val="1"/>
        <c:lblAlgn val="ctr"/>
        <c:lblOffset val="100"/>
        <c:noMultiLvlLbl val="0"/>
      </c:catAx>
      <c:valAx>
        <c:axId val="25703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86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052283917584734"/>
          <c:y val="9.4291153746626735E-2"/>
          <c:w val="0.60247978436657679"/>
          <c:h val="3.7815390723218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увеличения материальных запасов и основных средств ОУ на 1 обучающегося (размер стоимости материальных запасов и основных</a:t>
            </a:r>
            <a:r>
              <a:rPr lang="ru-RU" b="1" baseline="0"/>
              <a:t> средств к общему количеству обучающихся</a:t>
            </a:r>
            <a:r>
              <a:rPr lang="ru-RU" b="1"/>
              <a:t>) относительно максимального значения</a:t>
            </a:r>
          </a:p>
        </c:rich>
      </c:tx>
      <c:layout>
        <c:manualLayout>
          <c:xMode val="edge"/>
          <c:yMode val="edge"/>
          <c:x val="0.10761777755126886"/>
          <c:y val="7.005253940455341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535903076840315E-2"/>
          <c:y val="0.14810908706464232"/>
          <c:w val="0.98118135718472088"/>
          <c:h val="0.46900726726146963"/>
        </c:manualLayout>
      </c:layout>
      <c:lineChart>
        <c:grouping val="standard"/>
        <c:varyColors val="0"/>
        <c:ser>
          <c:idx val="0"/>
          <c:order val="0"/>
          <c:tx>
            <c:v>Коэффициент увеличения материальных запасов и основных средств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свод'!$P$5:$P$127</c:f>
              <c:numCache>
                <c:formatCode>#,##0.00</c:formatCode>
                <c:ptCount val="123"/>
                <c:pt idx="0">
                  <c:v>0.26866091446943174</c:v>
                </c:pt>
                <c:pt idx="1">
                  <c:v>0.11755842578800631</c:v>
                </c:pt>
                <c:pt idx="2">
                  <c:v>0.15276076718004028</c:v>
                </c:pt>
                <c:pt idx="3">
                  <c:v>7.8121887925700101E-2</c:v>
                </c:pt>
                <c:pt idx="4">
                  <c:v>8.4026070251599486E-2</c:v>
                </c:pt>
                <c:pt idx="5">
                  <c:v>7.6951382725749168E-2</c:v>
                </c:pt>
                <c:pt idx="6">
                  <c:v>8.7603196440315945E-2</c:v>
                </c:pt>
                <c:pt idx="7">
                  <c:v>0.22852993376786723</c:v>
                </c:pt>
                <c:pt idx="8">
                  <c:v>0.1762987379822491</c:v>
                </c:pt>
                <c:pt idx="9">
                  <c:v>8.7283484807311462E-2</c:v>
                </c:pt>
                <c:pt idx="10">
                  <c:v>8.6450371011224048E-2</c:v>
                </c:pt>
                <c:pt idx="11">
                  <c:v>0.14181382263899084</c:v>
                </c:pt>
                <c:pt idx="12">
                  <c:v>0.20155909817527293</c:v>
                </c:pt>
                <c:pt idx="13">
                  <c:v>0.2276558613524696</c:v>
                </c:pt>
                <c:pt idx="14">
                  <c:v>0.27219968995204169</c:v>
                </c:pt>
                <c:pt idx="15">
                  <c:v>5.7055010831037284E-2</c:v>
                </c:pt>
                <c:pt idx="16">
                  <c:v>0.19561324963852811</c:v>
                </c:pt>
                <c:pt idx="17">
                  <c:v>0.10138810010177182</c:v>
                </c:pt>
                <c:pt idx="18">
                  <c:v>8.1751298716371157E-2</c:v>
                </c:pt>
                <c:pt idx="19">
                  <c:v>8.4669401114450912E-2</c:v>
                </c:pt>
                <c:pt idx="20">
                  <c:v>0.33689247340678591</c:v>
                </c:pt>
                <c:pt idx="21">
                  <c:v>0.10414446641253919</c:v>
                </c:pt>
                <c:pt idx="22">
                  <c:v>8.8197380047104118E-2</c:v>
                </c:pt>
                <c:pt idx="23">
                  <c:v>7.1366333119073602E-2</c:v>
                </c:pt>
                <c:pt idx="24">
                  <c:v>7.8532928385122033E-2</c:v>
                </c:pt>
                <c:pt idx="25">
                  <c:v>8.4368225693303517E-2</c:v>
                </c:pt>
                <c:pt idx="26">
                  <c:v>9.8991698804818951E-2</c:v>
                </c:pt>
                <c:pt idx="27">
                  <c:v>8.6555046496194971E-2</c:v>
                </c:pt>
                <c:pt idx="28">
                  <c:v>8.1671437526758664E-2</c:v>
                </c:pt>
                <c:pt idx="29">
                  <c:v>8.9040902914899259E-2</c:v>
                </c:pt>
                <c:pt idx="30">
                  <c:v>0.10016694311425334</c:v>
                </c:pt>
                <c:pt idx="31">
                  <c:v>8.9881602401330696E-2</c:v>
                </c:pt>
                <c:pt idx="32">
                  <c:v>0.19304040524463595</c:v>
                </c:pt>
                <c:pt idx="33">
                  <c:v>9.9658491130297899E-2</c:v>
                </c:pt>
                <c:pt idx="34">
                  <c:v>8.5085091789055101E-2</c:v>
                </c:pt>
                <c:pt idx="35">
                  <c:v>8.6871116430715462E-2</c:v>
                </c:pt>
                <c:pt idx="36">
                  <c:v>5.9140117102340066E-2</c:v>
                </c:pt>
                <c:pt idx="37">
                  <c:v>8.3995440440604377E-2</c:v>
                </c:pt>
                <c:pt idx="38">
                  <c:v>8.947059531044553E-2</c:v>
                </c:pt>
                <c:pt idx="39">
                  <c:v>8.3593577658377688E-2</c:v>
                </c:pt>
                <c:pt idx="40">
                  <c:v>9.0246949925991221E-2</c:v>
                </c:pt>
                <c:pt idx="41">
                  <c:v>4.1642926345288857E-2</c:v>
                </c:pt>
                <c:pt idx="42">
                  <c:v>8.4070414871723176E-2</c:v>
                </c:pt>
                <c:pt idx="43">
                  <c:v>8.0754330812031427E-2</c:v>
                </c:pt>
                <c:pt idx="44">
                  <c:v>7.2687937226203411E-2</c:v>
                </c:pt>
                <c:pt idx="45">
                  <c:v>0.2832689505504129</c:v>
                </c:pt>
                <c:pt idx="46">
                  <c:v>0.13505113538461735</c:v>
                </c:pt>
                <c:pt idx="47">
                  <c:v>0.44645060020657368</c:v>
                </c:pt>
                <c:pt idx="48">
                  <c:v>3.8485333834569743E-2</c:v>
                </c:pt>
                <c:pt idx="49">
                  <c:v>8.1459523602224568E-2</c:v>
                </c:pt>
                <c:pt idx="50">
                  <c:v>7.3054021936017566E-2</c:v>
                </c:pt>
                <c:pt idx="51">
                  <c:v>5.7877332681479633E-2</c:v>
                </c:pt>
                <c:pt idx="52">
                  <c:v>5.7746112148795645E-2</c:v>
                </c:pt>
                <c:pt idx="53">
                  <c:v>1</c:v>
                </c:pt>
                <c:pt idx="54">
                  <c:v>4.3387651387030893E-2</c:v>
                </c:pt>
                <c:pt idx="55">
                  <c:v>5.2152696003065685E-2</c:v>
                </c:pt>
                <c:pt idx="56">
                  <c:v>7.6381429248303573E-2</c:v>
                </c:pt>
                <c:pt idx="57">
                  <c:v>5.116603662725594E-2</c:v>
                </c:pt>
                <c:pt idx="58">
                  <c:v>7.9332393103163035E-2</c:v>
                </c:pt>
                <c:pt idx="59">
                  <c:v>5.2278739787677539E-2</c:v>
                </c:pt>
                <c:pt idx="60">
                  <c:v>9.825772145598069E-2</c:v>
                </c:pt>
                <c:pt idx="61">
                  <c:v>6.4686547380080242E-2</c:v>
                </c:pt>
                <c:pt idx="62">
                  <c:v>7.6897782513439775E-2</c:v>
                </c:pt>
                <c:pt idx="63">
                  <c:v>5.6420386527157168E-2</c:v>
                </c:pt>
                <c:pt idx="64">
                  <c:v>4.3676692023490067E-2</c:v>
                </c:pt>
                <c:pt idx="65">
                  <c:v>0.11626057184142509</c:v>
                </c:pt>
                <c:pt idx="66">
                  <c:v>4.7964195530588935E-2</c:v>
                </c:pt>
                <c:pt idx="67">
                  <c:v>4.4609779689455946E-2</c:v>
                </c:pt>
                <c:pt idx="68">
                  <c:v>8.3834446958740233E-2</c:v>
                </c:pt>
                <c:pt idx="69">
                  <c:v>3.6280717307732434E-2</c:v>
                </c:pt>
                <c:pt idx="70">
                  <c:v>4.1951639741531661E-2</c:v>
                </c:pt>
                <c:pt idx="71">
                  <c:v>5.0750994706384139E-2</c:v>
                </c:pt>
                <c:pt idx="72">
                  <c:v>2.829796643084017E-2</c:v>
                </c:pt>
                <c:pt idx="73">
                  <c:v>3.3368748778208585E-2</c:v>
                </c:pt>
                <c:pt idx="74">
                  <c:v>5.8896991051068354E-2</c:v>
                </c:pt>
                <c:pt idx="75">
                  <c:v>3.4742936541556121E-2</c:v>
                </c:pt>
                <c:pt idx="76">
                  <c:v>4.6920111013602168E-2</c:v>
                </c:pt>
                <c:pt idx="77">
                  <c:v>3.8355721091451286E-2</c:v>
                </c:pt>
                <c:pt idx="78">
                  <c:v>0.1219937338191352</c:v>
                </c:pt>
                <c:pt idx="79">
                  <c:v>3.4899405026981557E-2</c:v>
                </c:pt>
                <c:pt idx="80">
                  <c:v>3.9859132292391665E-2</c:v>
                </c:pt>
                <c:pt idx="81">
                  <c:v>4.3726706475977928E-2</c:v>
                </c:pt>
                <c:pt idx="82">
                  <c:v>2.8938097564365436E-2</c:v>
                </c:pt>
                <c:pt idx="83">
                  <c:v>6.2339238359029776E-2</c:v>
                </c:pt>
                <c:pt idx="84">
                  <c:v>6.4838336311371564E-2</c:v>
                </c:pt>
                <c:pt idx="85">
                  <c:v>6.3318283153329935E-2</c:v>
                </c:pt>
                <c:pt idx="86">
                  <c:v>5.390547211645353E-2</c:v>
                </c:pt>
                <c:pt idx="87">
                  <c:v>5.8138588715358111E-2</c:v>
                </c:pt>
                <c:pt idx="88">
                  <c:v>6.6334889515331591E-2</c:v>
                </c:pt>
                <c:pt idx="89">
                  <c:v>6.7177844950408488E-2</c:v>
                </c:pt>
                <c:pt idx="90">
                  <c:v>6.0418313309504847E-2</c:v>
                </c:pt>
                <c:pt idx="91">
                  <c:v>6.5244191592984738E-2</c:v>
                </c:pt>
                <c:pt idx="92">
                  <c:v>8.116294600674645E-2</c:v>
                </c:pt>
                <c:pt idx="93">
                  <c:v>5.44357260787693E-2</c:v>
                </c:pt>
                <c:pt idx="94">
                  <c:v>7.3891640613018159E-2</c:v>
                </c:pt>
                <c:pt idx="95">
                  <c:v>5.9481560363507442E-2</c:v>
                </c:pt>
                <c:pt idx="96">
                  <c:v>5.8650530445020076E-2</c:v>
                </c:pt>
                <c:pt idx="97">
                  <c:v>6.4806146114400415E-2</c:v>
                </c:pt>
                <c:pt idx="98">
                  <c:v>7.0418624214990636E-2</c:v>
                </c:pt>
                <c:pt idx="99">
                  <c:v>5.959500139078993E-2</c:v>
                </c:pt>
                <c:pt idx="100">
                  <c:v>5.9480065118704392E-2</c:v>
                </c:pt>
                <c:pt idx="101">
                  <c:v>5.9116302116009101E-2</c:v>
                </c:pt>
                <c:pt idx="102">
                  <c:v>5.9334212001742971E-2</c:v>
                </c:pt>
                <c:pt idx="103">
                  <c:v>6.5537592084811205E-2</c:v>
                </c:pt>
                <c:pt idx="104">
                  <c:v>5.518804905046841E-2</c:v>
                </c:pt>
                <c:pt idx="105">
                  <c:v>5.456547194681758E-2</c:v>
                </c:pt>
                <c:pt idx="106">
                  <c:v>5.6253972741392919E-2</c:v>
                </c:pt>
                <c:pt idx="107">
                  <c:v>6.0893392961611718E-2</c:v>
                </c:pt>
                <c:pt idx="108">
                  <c:v>7.8289230214613759E-2</c:v>
                </c:pt>
                <c:pt idx="109">
                  <c:v>6.141289044700509E-2</c:v>
                </c:pt>
                <c:pt idx="110">
                  <c:v>5.6106468472962003E-2</c:v>
                </c:pt>
                <c:pt idx="111">
                  <c:v>6.6400210007456564E-2</c:v>
                </c:pt>
                <c:pt idx="112">
                  <c:v>5.3441960356282486E-2</c:v>
                </c:pt>
                <c:pt idx="113">
                  <c:v>8.2047844546142529E-2</c:v>
                </c:pt>
                <c:pt idx="114">
                  <c:v>7.3839629056000874E-2</c:v>
                </c:pt>
                <c:pt idx="115">
                  <c:v>0.1087953848175436</c:v>
                </c:pt>
                <c:pt idx="116">
                  <c:v>6.9281654551518121E-2</c:v>
                </c:pt>
                <c:pt idx="117">
                  <c:v>6.5857833212757691E-2</c:v>
                </c:pt>
                <c:pt idx="118">
                  <c:v>9.0696270271250296E-2</c:v>
                </c:pt>
                <c:pt idx="119">
                  <c:v>6.283950914278412E-2</c:v>
                </c:pt>
                <c:pt idx="120">
                  <c:v>0.10260307911193896</c:v>
                </c:pt>
                <c:pt idx="121">
                  <c:v>0.10878951753866377</c:v>
                </c:pt>
                <c:pt idx="122">
                  <c:v>9.9378669239956197E-2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свод'!$Q$5:$Q$127</c:f>
              <c:numCache>
                <c:formatCode>#,##0.00</c:formatCode>
                <c:ptCount val="123"/>
                <c:pt idx="0">
                  <c:v>9.5338782901447497E-2</c:v>
                </c:pt>
                <c:pt idx="2">
                  <c:v>9.5338782901447497E-2</c:v>
                </c:pt>
                <c:pt idx="3">
                  <c:v>9.5338782901447497E-2</c:v>
                </c:pt>
                <c:pt idx="4">
                  <c:v>9.5338782901447497E-2</c:v>
                </c:pt>
                <c:pt idx="5">
                  <c:v>9.5338782901447497E-2</c:v>
                </c:pt>
                <c:pt idx="6">
                  <c:v>9.5338782901447497E-2</c:v>
                </c:pt>
                <c:pt idx="7">
                  <c:v>9.5338782901447497E-2</c:v>
                </c:pt>
                <c:pt idx="8">
                  <c:v>9.5338782901447497E-2</c:v>
                </c:pt>
                <c:pt idx="9">
                  <c:v>9.5338782901447497E-2</c:v>
                </c:pt>
                <c:pt idx="10">
                  <c:v>9.5338782901447497E-2</c:v>
                </c:pt>
                <c:pt idx="12">
                  <c:v>9.5338782901447497E-2</c:v>
                </c:pt>
                <c:pt idx="13">
                  <c:v>9.5338782901447497E-2</c:v>
                </c:pt>
                <c:pt idx="14">
                  <c:v>9.5338782901447497E-2</c:v>
                </c:pt>
                <c:pt idx="15">
                  <c:v>9.5338782901447497E-2</c:v>
                </c:pt>
                <c:pt idx="16">
                  <c:v>9.5338782901447497E-2</c:v>
                </c:pt>
                <c:pt idx="17">
                  <c:v>9.5338782901447497E-2</c:v>
                </c:pt>
                <c:pt idx="18">
                  <c:v>9.5338782901447497E-2</c:v>
                </c:pt>
                <c:pt idx="19">
                  <c:v>9.5338782901447497E-2</c:v>
                </c:pt>
                <c:pt idx="20">
                  <c:v>9.5338782901447497E-2</c:v>
                </c:pt>
                <c:pt idx="21">
                  <c:v>9.5338782901447497E-2</c:v>
                </c:pt>
                <c:pt idx="22">
                  <c:v>9.5338782901447497E-2</c:v>
                </c:pt>
                <c:pt idx="23">
                  <c:v>9.5338782901447497E-2</c:v>
                </c:pt>
                <c:pt idx="24">
                  <c:v>9.5338782901447497E-2</c:v>
                </c:pt>
                <c:pt idx="25">
                  <c:v>9.5338782901447497E-2</c:v>
                </c:pt>
                <c:pt idx="27">
                  <c:v>9.5338782901447497E-2</c:v>
                </c:pt>
                <c:pt idx="28">
                  <c:v>9.5338782901447497E-2</c:v>
                </c:pt>
                <c:pt idx="29">
                  <c:v>9.5338782901447497E-2</c:v>
                </c:pt>
                <c:pt idx="30">
                  <c:v>9.5338782901447497E-2</c:v>
                </c:pt>
                <c:pt idx="31">
                  <c:v>9.5338782901447497E-2</c:v>
                </c:pt>
                <c:pt idx="32">
                  <c:v>9.5338782901447497E-2</c:v>
                </c:pt>
                <c:pt idx="33">
                  <c:v>9.5338782901447497E-2</c:v>
                </c:pt>
                <c:pt idx="34">
                  <c:v>9.5338782901447497E-2</c:v>
                </c:pt>
                <c:pt idx="35">
                  <c:v>9.5338782901447497E-2</c:v>
                </c:pt>
                <c:pt idx="36">
                  <c:v>9.5338782901447497E-2</c:v>
                </c:pt>
                <c:pt idx="37">
                  <c:v>9.5338782901447497E-2</c:v>
                </c:pt>
                <c:pt idx="38">
                  <c:v>9.5338782901447497E-2</c:v>
                </c:pt>
                <c:pt idx="39">
                  <c:v>9.5338782901447497E-2</c:v>
                </c:pt>
                <c:pt idx="40">
                  <c:v>9.5338782901447497E-2</c:v>
                </c:pt>
                <c:pt idx="41">
                  <c:v>9.5338782901447497E-2</c:v>
                </c:pt>
                <c:pt idx="42">
                  <c:v>9.5338782901447497E-2</c:v>
                </c:pt>
                <c:pt idx="43">
                  <c:v>9.5338782901447497E-2</c:v>
                </c:pt>
                <c:pt idx="44">
                  <c:v>9.5338782901447497E-2</c:v>
                </c:pt>
                <c:pt idx="45">
                  <c:v>9.5338782901447497E-2</c:v>
                </c:pt>
                <c:pt idx="47">
                  <c:v>9.5338782901447497E-2</c:v>
                </c:pt>
                <c:pt idx="48">
                  <c:v>9.5338782901447497E-2</c:v>
                </c:pt>
                <c:pt idx="49">
                  <c:v>9.5338782901447497E-2</c:v>
                </c:pt>
                <c:pt idx="50">
                  <c:v>9.5338782901447497E-2</c:v>
                </c:pt>
                <c:pt idx="51">
                  <c:v>9.5338782901447497E-2</c:v>
                </c:pt>
                <c:pt idx="52">
                  <c:v>9.5338782901447497E-2</c:v>
                </c:pt>
                <c:pt idx="53">
                  <c:v>9.5338782901447497E-2</c:v>
                </c:pt>
                <c:pt idx="54">
                  <c:v>9.5338782901447497E-2</c:v>
                </c:pt>
                <c:pt idx="55">
                  <c:v>9.5338782901447497E-2</c:v>
                </c:pt>
                <c:pt idx="56">
                  <c:v>9.5338782901447497E-2</c:v>
                </c:pt>
                <c:pt idx="57">
                  <c:v>9.5338782901447497E-2</c:v>
                </c:pt>
                <c:pt idx="58">
                  <c:v>9.5338782901447497E-2</c:v>
                </c:pt>
                <c:pt idx="59">
                  <c:v>9.5338782901447497E-2</c:v>
                </c:pt>
                <c:pt idx="60">
                  <c:v>9.5338782901447497E-2</c:v>
                </c:pt>
                <c:pt idx="61">
                  <c:v>9.5338782901447497E-2</c:v>
                </c:pt>
                <c:pt idx="62">
                  <c:v>9.5338782901447497E-2</c:v>
                </c:pt>
                <c:pt idx="63">
                  <c:v>9.5338782901447497E-2</c:v>
                </c:pt>
                <c:pt idx="64">
                  <c:v>9.5338782901447497E-2</c:v>
                </c:pt>
                <c:pt idx="65">
                  <c:v>9.5338782901447497E-2</c:v>
                </c:pt>
                <c:pt idx="67">
                  <c:v>9.5338782901447497E-2</c:v>
                </c:pt>
                <c:pt idx="68">
                  <c:v>9.5338782901447497E-2</c:v>
                </c:pt>
                <c:pt idx="69">
                  <c:v>9.5338782901447497E-2</c:v>
                </c:pt>
                <c:pt idx="70">
                  <c:v>9.5338782901447497E-2</c:v>
                </c:pt>
                <c:pt idx="71">
                  <c:v>9.5338782901447497E-2</c:v>
                </c:pt>
                <c:pt idx="72">
                  <c:v>9.5338782901447497E-2</c:v>
                </c:pt>
                <c:pt idx="73">
                  <c:v>9.5338782901447497E-2</c:v>
                </c:pt>
                <c:pt idx="74">
                  <c:v>9.5338782901447497E-2</c:v>
                </c:pt>
                <c:pt idx="75">
                  <c:v>9.5338782901447497E-2</c:v>
                </c:pt>
                <c:pt idx="76">
                  <c:v>9.5338782901447497E-2</c:v>
                </c:pt>
                <c:pt idx="77">
                  <c:v>9.5338782901447497E-2</c:v>
                </c:pt>
                <c:pt idx="78">
                  <c:v>9.5338782901447497E-2</c:v>
                </c:pt>
                <c:pt idx="79">
                  <c:v>9.5338782901447497E-2</c:v>
                </c:pt>
                <c:pt idx="80">
                  <c:v>9.5338782901447497E-2</c:v>
                </c:pt>
                <c:pt idx="81">
                  <c:v>9.5338782901447497E-2</c:v>
                </c:pt>
                <c:pt idx="82">
                  <c:v>9.5338782901447497E-2</c:v>
                </c:pt>
                <c:pt idx="84">
                  <c:v>9.5338782901447497E-2</c:v>
                </c:pt>
                <c:pt idx="85">
                  <c:v>9.5338782901447497E-2</c:v>
                </c:pt>
                <c:pt idx="86">
                  <c:v>9.5338782901447497E-2</c:v>
                </c:pt>
                <c:pt idx="87">
                  <c:v>9.5338782901447497E-2</c:v>
                </c:pt>
                <c:pt idx="88">
                  <c:v>9.5338782901447497E-2</c:v>
                </c:pt>
                <c:pt idx="89">
                  <c:v>9.5338782901447497E-2</c:v>
                </c:pt>
                <c:pt idx="90">
                  <c:v>9.5338782901447497E-2</c:v>
                </c:pt>
                <c:pt idx="91">
                  <c:v>9.5338782901447497E-2</c:v>
                </c:pt>
                <c:pt idx="92">
                  <c:v>9.5338782901447497E-2</c:v>
                </c:pt>
                <c:pt idx="93">
                  <c:v>9.5338782901447497E-2</c:v>
                </c:pt>
                <c:pt idx="94">
                  <c:v>9.5338782901447497E-2</c:v>
                </c:pt>
                <c:pt idx="95">
                  <c:v>9.5338782901447497E-2</c:v>
                </c:pt>
                <c:pt idx="96">
                  <c:v>9.5338782901447497E-2</c:v>
                </c:pt>
                <c:pt idx="97">
                  <c:v>9.5338782901447497E-2</c:v>
                </c:pt>
                <c:pt idx="98">
                  <c:v>9.5338782901447497E-2</c:v>
                </c:pt>
                <c:pt idx="99">
                  <c:v>9.5338782901447497E-2</c:v>
                </c:pt>
                <c:pt idx="100">
                  <c:v>9.5338782901447497E-2</c:v>
                </c:pt>
                <c:pt idx="101">
                  <c:v>9.5338782901447497E-2</c:v>
                </c:pt>
                <c:pt idx="102">
                  <c:v>9.5338782901447497E-2</c:v>
                </c:pt>
                <c:pt idx="103">
                  <c:v>9.5338782901447497E-2</c:v>
                </c:pt>
                <c:pt idx="104">
                  <c:v>9.5338782901447497E-2</c:v>
                </c:pt>
                <c:pt idx="105">
                  <c:v>9.5338782901447497E-2</c:v>
                </c:pt>
                <c:pt idx="106">
                  <c:v>9.5338782901447497E-2</c:v>
                </c:pt>
                <c:pt idx="107">
                  <c:v>9.5338782901447497E-2</c:v>
                </c:pt>
                <c:pt idx="108">
                  <c:v>9.5338782901447497E-2</c:v>
                </c:pt>
                <c:pt idx="109">
                  <c:v>9.5338782901447497E-2</c:v>
                </c:pt>
                <c:pt idx="110">
                  <c:v>9.5338782901447497E-2</c:v>
                </c:pt>
                <c:pt idx="111">
                  <c:v>9.5338782901447497E-2</c:v>
                </c:pt>
                <c:pt idx="112">
                  <c:v>9.5338782901447497E-2</c:v>
                </c:pt>
                <c:pt idx="114">
                  <c:v>9.5338782901447497E-2</c:v>
                </c:pt>
                <c:pt idx="115">
                  <c:v>9.5338782901447497E-2</c:v>
                </c:pt>
                <c:pt idx="116">
                  <c:v>9.5338782901447497E-2</c:v>
                </c:pt>
                <c:pt idx="117">
                  <c:v>9.5338782901447497E-2</c:v>
                </c:pt>
                <c:pt idx="118">
                  <c:v>9.5338782901447497E-2</c:v>
                </c:pt>
                <c:pt idx="119">
                  <c:v>9.5338782901447497E-2</c:v>
                </c:pt>
                <c:pt idx="120">
                  <c:v>9.5338782901447497E-2</c:v>
                </c:pt>
                <c:pt idx="121">
                  <c:v>9.5338782901447497E-2</c:v>
                </c:pt>
                <c:pt idx="122">
                  <c:v>9.5338782901447497E-2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032672"/>
        <c:axId val="257033064"/>
      </c:lineChart>
      <c:catAx>
        <c:axId val="2570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033064"/>
        <c:crosses val="autoZero"/>
        <c:auto val="1"/>
        <c:lblAlgn val="ctr"/>
        <c:lblOffset val="100"/>
        <c:noMultiLvlLbl val="0"/>
      </c:catAx>
      <c:valAx>
        <c:axId val="25703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03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150376429483532"/>
          <c:y val="0.103164039696439"/>
          <c:w val="0.4169924147831035"/>
          <c:h val="3.9404829212460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обеспечения оплатой труда на 1 сотрудника (размер заработной платы на 1 сотрудника) относительно максимального</a:t>
            </a:r>
            <a:r>
              <a:rPr lang="ru-RU" b="1" baseline="0"/>
              <a:t> значения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575562141969733E-2"/>
          <c:y val="0.12197786736916666"/>
          <c:w val="0.97906424863289498"/>
          <c:h val="0.43557890753489453"/>
        </c:manualLayout>
      </c:layout>
      <c:lineChart>
        <c:grouping val="standard"/>
        <c:varyColors val="0"/>
        <c:ser>
          <c:idx val="0"/>
          <c:order val="0"/>
          <c:tx>
            <c:v>Коэффициент обеспеченнности оплатой труда на 1 работающего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свод'!$T$5:$T$127</c:f>
              <c:numCache>
                <c:formatCode>#,##0.00</c:formatCode>
                <c:ptCount val="123"/>
                <c:pt idx="0">
                  <c:v>0.81751747731608371</c:v>
                </c:pt>
                <c:pt idx="1">
                  <c:v>0.6433633593306527</c:v>
                </c:pt>
                <c:pt idx="2">
                  <c:v>0.91744155480241329</c:v>
                </c:pt>
                <c:pt idx="3">
                  <c:v>0.64385251040755664</c:v>
                </c:pt>
                <c:pt idx="4">
                  <c:v>0.65744467402945972</c:v>
                </c:pt>
                <c:pt idx="5">
                  <c:v>0.59772425628125059</c:v>
                </c:pt>
                <c:pt idx="6">
                  <c:v>0.73155606182750332</c:v>
                </c:pt>
                <c:pt idx="7">
                  <c:v>0.44896977238338087</c:v>
                </c:pt>
                <c:pt idx="8">
                  <c:v>0.59227803854760219</c:v>
                </c:pt>
                <c:pt idx="9">
                  <c:v>0.58539096528335</c:v>
                </c:pt>
                <c:pt idx="10">
                  <c:v>0.61561240041335741</c:v>
                </c:pt>
                <c:pt idx="11">
                  <c:v>0.66449415118997734</c:v>
                </c:pt>
                <c:pt idx="12">
                  <c:v>0.74767678041669172</c:v>
                </c:pt>
                <c:pt idx="13">
                  <c:v>0.68293776139339191</c:v>
                </c:pt>
                <c:pt idx="14">
                  <c:v>0.64862637082427599</c:v>
                </c:pt>
                <c:pt idx="15">
                  <c:v>0.72184760415241445</c:v>
                </c:pt>
                <c:pt idx="16">
                  <c:v>0.71968810370691028</c:v>
                </c:pt>
                <c:pt idx="17">
                  <c:v>0.64175608316616473</c:v>
                </c:pt>
                <c:pt idx="18">
                  <c:v>0.71200335747957566</c:v>
                </c:pt>
                <c:pt idx="19">
                  <c:v>0.66465182376048504</c:v>
                </c:pt>
                <c:pt idx="20">
                  <c:v>0.57384563908895581</c:v>
                </c:pt>
                <c:pt idx="21">
                  <c:v>0.61198505561448724</c:v>
                </c:pt>
                <c:pt idx="22">
                  <c:v>0.74991411536438146</c:v>
                </c:pt>
                <c:pt idx="23">
                  <c:v>0.46892516248472643</c:v>
                </c:pt>
                <c:pt idx="24">
                  <c:v>0.6595209601098051</c:v>
                </c:pt>
                <c:pt idx="25">
                  <c:v>0.69953929909741697</c:v>
                </c:pt>
                <c:pt idx="26">
                  <c:v>0.63811931252558163</c:v>
                </c:pt>
                <c:pt idx="27">
                  <c:v>0.65275244607411897</c:v>
                </c:pt>
                <c:pt idx="28">
                  <c:v>0.52886648071787068</c:v>
                </c:pt>
                <c:pt idx="29">
                  <c:v>0.63080093253392799</c:v>
                </c:pt>
                <c:pt idx="30">
                  <c:v>0.68877961677319133</c:v>
                </c:pt>
                <c:pt idx="31">
                  <c:v>0.66357760049432124</c:v>
                </c:pt>
                <c:pt idx="32">
                  <c:v>0.6412796725008425</c:v>
                </c:pt>
                <c:pt idx="33">
                  <c:v>0.72400465193459262</c:v>
                </c:pt>
                <c:pt idx="34">
                  <c:v>1</c:v>
                </c:pt>
                <c:pt idx="35">
                  <c:v>0.57918609504101382</c:v>
                </c:pt>
                <c:pt idx="36">
                  <c:v>0.45821253154032937</c:v>
                </c:pt>
                <c:pt idx="37">
                  <c:v>0.7268097777410446</c:v>
                </c:pt>
                <c:pt idx="38">
                  <c:v>0.56786834991988167</c:v>
                </c:pt>
                <c:pt idx="39">
                  <c:v>0.7002974175205946</c:v>
                </c:pt>
                <c:pt idx="40">
                  <c:v>0.55837276912615197</c:v>
                </c:pt>
                <c:pt idx="41">
                  <c:v>0.54226505666949854</c:v>
                </c:pt>
                <c:pt idx="42">
                  <c:v>0.53254890426350421</c:v>
                </c:pt>
                <c:pt idx="43">
                  <c:v>0.64006200437768501</c:v>
                </c:pt>
                <c:pt idx="44">
                  <c:v>0.63977578208020314</c:v>
                </c:pt>
                <c:pt idx="45">
                  <c:v>0.64880684867727934</c:v>
                </c:pt>
                <c:pt idx="46">
                  <c:v>0.64261321649080805</c:v>
                </c:pt>
                <c:pt idx="47">
                  <c:v>0.98228050558617586</c:v>
                </c:pt>
                <c:pt idx="48">
                  <c:v>0.51571760794510879</c:v>
                </c:pt>
                <c:pt idx="49">
                  <c:v>0.70580042914370289</c:v>
                </c:pt>
                <c:pt idx="50">
                  <c:v>0.67286430203813297</c:v>
                </c:pt>
                <c:pt idx="51">
                  <c:v>0.72854033352712655</c:v>
                </c:pt>
                <c:pt idx="52">
                  <c:v>0.60170973449666243</c:v>
                </c:pt>
                <c:pt idx="53">
                  <c:v>0.86211507275612598</c:v>
                </c:pt>
                <c:pt idx="54">
                  <c:v>0.65203401369655678</c:v>
                </c:pt>
                <c:pt idx="55">
                  <c:v>0.65811530907577542</c:v>
                </c:pt>
                <c:pt idx="56">
                  <c:v>0.63485279810209472</c:v>
                </c:pt>
                <c:pt idx="57">
                  <c:v>0.56175927419011207</c:v>
                </c:pt>
                <c:pt idx="58">
                  <c:v>0.47067079042610038</c:v>
                </c:pt>
                <c:pt idx="59">
                  <c:v>0.66970628518224817</c:v>
                </c:pt>
                <c:pt idx="60">
                  <c:v>0.46460959770716653</c:v>
                </c:pt>
                <c:pt idx="61">
                  <c:v>0.59007729019493349</c:v>
                </c:pt>
                <c:pt idx="62">
                  <c:v>0.64532943500884266</c:v>
                </c:pt>
                <c:pt idx="63">
                  <c:v>0.5813831189943327</c:v>
                </c:pt>
                <c:pt idx="64">
                  <c:v>0.67227018030428365</c:v>
                </c:pt>
                <c:pt idx="65">
                  <c:v>0.53981503494987071</c:v>
                </c:pt>
                <c:pt idx="66">
                  <c:v>0.64432121170345646</c:v>
                </c:pt>
                <c:pt idx="67">
                  <c:v>0.70972908040470195</c:v>
                </c:pt>
                <c:pt idx="68">
                  <c:v>0.98487869979300802</c:v>
                </c:pt>
                <c:pt idx="69">
                  <c:v>0.74956216177813095</c:v>
                </c:pt>
                <c:pt idx="70">
                  <c:v>0.63108050737115351</c:v>
                </c:pt>
                <c:pt idx="71">
                  <c:v>5.6014274878491546E-2</c:v>
                </c:pt>
                <c:pt idx="72">
                  <c:v>0.69584615146885676</c:v>
                </c:pt>
                <c:pt idx="73">
                  <c:v>0.58612339516944023</c:v>
                </c:pt>
                <c:pt idx="74">
                  <c:v>0.62409591308477419</c:v>
                </c:pt>
                <c:pt idx="75">
                  <c:v>0.68333603008186294</c:v>
                </c:pt>
                <c:pt idx="76">
                  <c:v>0.76434122066556243</c:v>
                </c:pt>
                <c:pt idx="77">
                  <c:v>0.67233803963387906</c:v>
                </c:pt>
                <c:pt idx="78">
                  <c:v>0.62892197406391614</c:v>
                </c:pt>
                <c:pt idx="79">
                  <c:v>0.66549303039302987</c:v>
                </c:pt>
                <c:pt idx="80">
                  <c:v>0.59571755465386356</c:v>
                </c:pt>
                <c:pt idx="81">
                  <c:v>0.6468401486969434</c:v>
                </c:pt>
                <c:pt idx="82">
                  <c:v>0.61482120511768878</c:v>
                </c:pt>
                <c:pt idx="83">
                  <c:v>0.64225751339874149</c:v>
                </c:pt>
                <c:pt idx="84">
                  <c:v>0.65089755216201317</c:v>
                </c:pt>
                <c:pt idx="85">
                  <c:v>0.67373112713651173</c:v>
                </c:pt>
                <c:pt idx="86">
                  <c:v>0.64370520440897916</c:v>
                </c:pt>
                <c:pt idx="87">
                  <c:v>0.64968859286310865</c:v>
                </c:pt>
                <c:pt idx="88">
                  <c:v>0.64965621882387581</c:v>
                </c:pt>
                <c:pt idx="89">
                  <c:v>0.60094834180418777</c:v>
                </c:pt>
                <c:pt idx="90">
                  <c:v>0.5881934602868335</c:v>
                </c:pt>
                <c:pt idx="91">
                  <c:v>0.55579977361269139</c:v>
                </c:pt>
                <c:pt idx="92">
                  <c:v>0.77492090156071947</c:v>
                </c:pt>
                <c:pt idx="93">
                  <c:v>0.5840340815789774</c:v>
                </c:pt>
                <c:pt idx="94">
                  <c:v>0.65780311862179897</c:v>
                </c:pt>
                <c:pt idx="95">
                  <c:v>0.73148133387616943</c:v>
                </c:pt>
                <c:pt idx="96">
                  <c:v>0.62916498099801177</c:v>
                </c:pt>
                <c:pt idx="97">
                  <c:v>0.57874236982391025</c:v>
                </c:pt>
                <c:pt idx="98">
                  <c:v>0.6716087380675817</c:v>
                </c:pt>
                <c:pt idx="99">
                  <c:v>0.65487786558843131</c:v>
                </c:pt>
                <c:pt idx="100">
                  <c:v>0.85416785724172317</c:v>
                </c:pt>
                <c:pt idx="101">
                  <c:v>0.59537428414243698</c:v>
                </c:pt>
                <c:pt idx="102">
                  <c:v>0.58324892241703252</c:v>
                </c:pt>
                <c:pt idx="103">
                  <c:v>0.5722693201362461</c:v>
                </c:pt>
                <c:pt idx="104">
                  <c:v>0.59051759138992421</c:v>
                </c:pt>
                <c:pt idx="105">
                  <c:v>0.67074635551611961</c:v>
                </c:pt>
                <c:pt idx="106">
                  <c:v>0.68020340818433755</c:v>
                </c:pt>
                <c:pt idx="107">
                  <c:v>0.65723570768592132</c:v>
                </c:pt>
                <c:pt idx="108">
                  <c:v>0.63000932217635397</c:v>
                </c:pt>
                <c:pt idx="109">
                  <c:v>0.60258700143710664</c:v>
                </c:pt>
                <c:pt idx="110">
                  <c:v>0.65197242644591913</c:v>
                </c:pt>
                <c:pt idx="111">
                  <c:v>0.59914802671501155</c:v>
                </c:pt>
                <c:pt idx="112">
                  <c:v>0.64273400386156976</c:v>
                </c:pt>
                <c:pt idx="113">
                  <c:v>0.67468479573061324</c:v>
                </c:pt>
                <c:pt idx="114">
                  <c:v>0.8078978083522711</c:v>
                </c:pt>
                <c:pt idx="115">
                  <c:v>0.64476965386873819</c:v>
                </c:pt>
                <c:pt idx="116">
                  <c:v>0.66952901780265606</c:v>
                </c:pt>
                <c:pt idx="117">
                  <c:v>0.7089439842818297</c:v>
                </c:pt>
                <c:pt idx="118">
                  <c:v>0.62526608633569225</c:v>
                </c:pt>
                <c:pt idx="119">
                  <c:v>0.7205491484094998</c:v>
                </c:pt>
                <c:pt idx="120">
                  <c:v>0.69472208854346917</c:v>
                </c:pt>
                <c:pt idx="121">
                  <c:v>0.76413549335393405</c:v>
                </c:pt>
                <c:pt idx="122">
                  <c:v>0.7406967691947951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обеспечения оплатой труда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'2015 свод'!$C$5:$C$127</c:f>
              <c:strCache>
                <c:ptCount val="123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80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ОШ № 25</c:v>
                </c:pt>
                <c:pt idx="73">
                  <c:v>МБОУ СШ № 34</c:v>
                </c:pt>
                <c:pt idx="74">
                  <c:v>МБОУ СШ № 42</c:v>
                </c:pt>
                <c:pt idx="75">
                  <c:v>МБОУ СШ № 45</c:v>
                </c:pt>
                <c:pt idx="76">
                  <c:v>МБОУ СШ № 62</c:v>
                </c:pt>
                <c:pt idx="77">
                  <c:v>МБОУ СШ № 76</c:v>
                </c:pt>
                <c:pt idx="78">
                  <c:v>МБОУ СШ № 78</c:v>
                </c:pt>
                <c:pt idx="79">
                  <c:v>МБОУ СШ № 92</c:v>
                </c:pt>
                <c:pt idx="80">
                  <c:v>МБОУ СШ № 93</c:v>
                </c:pt>
                <c:pt idx="81">
                  <c:v>МБОУ СШ № 97</c:v>
                </c:pt>
                <c:pt idx="82">
                  <c:v>МАОУ СШ № 137</c:v>
                </c:pt>
                <c:pt idx="83">
                  <c:v>Советский район</c:v>
                </c:pt>
                <c:pt idx="84">
                  <c:v>МБОУ СШ № 1</c:v>
                </c:pt>
                <c:pt idx="85">
                  <c:v>МБОУ СШ № 2</c:v>
                </c:pt>
                <c:pt idx="86">
                  <c:v>МБОУ СШ № 5</c:v>
                </c:pt>
                <c:pt idx="87">
                  <c:v>МБОУ СШ № 7</c:v>
                </c:pt>
                <c:pt idx="88">
                  <c:v>МБОУ СШ № 18</c:v>
                </c:pt>
                <c:pt idx="89">
                  <c:v>МАОУ СШ № 22</c:v>
                </c:pt>
                <c:pt idx="90">
                  <c:v>МБОУ СШ № 24</c:v>
                </c:pt>
                <c:pt idx="91">
                  <c:v>МБОУ СШ № 56</c:v>
                </c:pt>
                <c:pt idx="92">
                  <c:v>МБОУ СШ № 66</c:v>
                </c:pt>
                <c:pt idx="93">
                  <c:v>МБОУ СШ № 69</c:v>
                </c:pt>
                <c:pt idx="94">
                  <c:v>МБОУ СШ № 70</c:v>
                </c:pt>
                <c:pt idx="95">
                  <c:v>МБОУ СШ № 85</c:v>
                </c:pt>
                <c:pt idx="96">
                  <c:v>МБОУ СШ № 91</c:v>
                </c:pt>
                <c:pt idx="97">
                  <c:v>МБОУ СШ № 98</c:v>
                </c:pt>
                <c:pt idx="98">
                  <c:v>МБОУ СШ № 108</c:v>
                </c:pt>
                <c:pt idx="99">
                  <c:v>МБОУ СШ № 115</c:v>
                </c:pt>
                <c:pt idx="100">
                  <c:v>МБОУ СШ № 121</c:v>
                </c:pt>
                <c:pt idx="101">
                  <c:v>МБОУ СШ № 129</c:v>
                </c:pt>
                <c:pt idx="102">
                  <c:v>МБОУ СШ № 134</c:v>
                </c:pt>
                <c:pt idx="103">
                  <c:v>МБОУ СШ № 139</c:v>
                </c:pt>
                <c:pt idx="104">
                  <c:v>МБОУ СШ № 141</c:v>
                </c:pt>
                <c:pt idx="105">
                  <c:v>МБОУ СШ № 143</c:v>
                </c:pt>
                <c:pt idx="106">
                  <c:v>МБОУ СШ № 144</c:v>
                </c:pt>
                <c:pt idx="107">
                  <c:v>МБОУ СШ № 145</c:v>
                </c:pt>
                <c:pt idx="108">
                  <c:v>МБОУ СШ № 147</c:v>
                </c:pt>
                <c:pt idx="109">
                  <c:v>МБОУ СШ № 149</c:v>
                </c:pt>
                <c:pt idx="110">
                  <c:v>МБОУ СШ № 150</c:v>
                </c:pt>
                <c:pt idx="111">
                  <c:v>МАОУ СШ № 151</c:v>
                </c:pt>
                <c:pt idx="112">
                  <c:v>МБОУ СШ № 152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"Музыки и театра"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</c:strCache>
            </c:strRef>
          </c:cat>
          <c:val>
            <c:numRef>
              <c:f>'2015 свод'!$U$5:$U$127</c:f>
              <c:numCache>
                <c:formatCode>#,##0.00</c:formatCode>
                <c:ptCount val="123"/>
                <c:pt idx="0">
                  <c:v>0.64894084711442734</c:v>
                </c:pt>
                <c:pt idx="2">
                  <c:v>0.64894084711442734</c:v>
                </c:pt>
                <c:pt idx="3">
                  <c:v>0.64894084711442734</c:v>
                </c:pt>
                <c:pt idx="4">
                  <c:v>0.64894084711442734</c:v>
                </c:pt>
                <c:pt idx="5">
                  <c:v>0.64894084711442734</c:v>
                </c:pt>
                <c:pt idx="6">
                  <c:v>0.64894084711442734</c:v>
                </c:pt>
                <c:pt idx="7">
                  <c:v>0.64894084711442734</c:v>
                </c:pt>
                <c:pt idx="8">
                  <c:v>0.64894084711442734</c:v>
                </c:pt>
                <c:pt idx="9">
                  <c:v>0.64894084711442734</c:v>
                </c:pt>
                <c:pt idx="10">
                  <c:v>0.64894084711442734</c:v>
                </c:pt>
                <c:pt idx="12">
                  <c:v>0.64894084711442734</c:v>
                </c:pt>
                <c:pt idx="13">
                  <c:v>0.64894084711442734</c:v>
                </c:pt>
                <c:pt idx="14">
                  <c:v>0.64894084711442734</c:v>
                </c:pt>
                <c:pt idx="15">
                  <c:v>0.64894084711442734</c:v>
                </c:pt>
                <c:pt idx="16">
                  <c:v>0.64894084711442734</c:v>
                </c:pt>
                <c:pt idx="17">
                  <c:v>0.64894084711442734</c:v>
                </c:pt>
                <c:pt idx="18">
                  <c:v>0.64894084711442734</c:v>
                </c:pt>
                <c:pt idx="19">
                  <c:v>0.64894084711442734</c:v>
                </c:pt>
                <c:pt idx="20">
                  <c:v>0.64894084711442734</c:v>
                </c:pt>
                <c:pt idx="21">
                  <c:v>0.64894084711442734</c:v>
                </c:pt>
                <c:pt idx="22">
                  <c:v>0.64894084711442734</c:v>
                </c:pt>
                <c:pt idx="23">
                  <c:v>0.64894084711442734</c:v>
                </c:pt>
                <c:pt idx="24">
                  <c:v>0.64894084711442734</c:v>
                </c:pt>
                <c:pt idx="25">
                  <c:v>0.64894084711442734</c:v>
                </c:pt>
                <c:pt idx="27">
                  <c:v>0.64894084711442734</c:v>
                </c:pt>
                <c:pt idx="28">
                  <c:v>0.64894084711442734</c:v>
                </c:pt>
                <c:pt idx="29">
                  <c:v>0.64894084711442734</c:v>
                </c:pt>
                <c:pt idx="30">
                  <c:v>0.64894084711442734</c:v>
                </c:pt>
                <c:pt idx="31">
                  <c:v>0.64894084711442734</c:v>
                </c:pt>
                <c:pt idx="32">
                  <c:v>0.64894084711442734</c:v>
                </c:pt>
                <c:pt idx="33">
                  <c:v>0.64894084711442734</c:v>
                </c:pt>
                <c:pt idx="34">
                  <c:v>0.64894084711442734</c:v>
                </c:pt>
                <c:pt idx="35">
                  <c:v>0.64894084711442734</c:v>
                </c:pt>
                <c:pt idx="36">
                  <c:v>0.64894084711442734</c:v>
                </c:pt>
                <c:pt idx="37">
                  <c:v>0.64894084711442734</c:v>
                </c:pt>
                <c:pt idx="38">
                  <c:v>0.64894084711442734</c:v>
                </c:pt>
                <c:pt idx="39">
                  <c:v>0.64894084711442734</c:v>
                </c:pt>
                <c:pt idx="40">
                  <c:v>0.64894084711442734</c:v>
                </c:pt>
                <c:pt idx="41">
                  <c:v>0.64894084711442734</c:v>
                </c:pt>
                <c:pt idx="42">
                  <c:v>0.64894084711442734</c:v>
                </c:pt>
                <c:pt idx="43">
                  <c:v>0.64894084711442734</c:v>
                </c:pt>
                <c:pt idx="44">
                  <c:v>0.64894084711442734</c:v>
                </c:pt>
                <c:pt idx="45">
                  <c:v>0.64894084711442734</c:v>
                </c:pt>
                <c:pt idx="47">
                  <c:v>0.64894084711442734</c:v>
                </c:pt>
                <c:pt idx="48">
                  <c:v>0.64894084711442734</c:v>
                </c:pt>
                <c:pt idx="49">
                  <c:v>0.64894084711442734</c:v>
                </c:pt>
                <c:pt idx="50">
                  <c:v>0.64894084711442734</c:v>
                </c:pt>
                <c:pt idx="51">
                  <c:v>0.64894084711442734</c:v>
                </c:pt>
                <c:pt idx="52">
                  <c:v>0.64894084711442734</c:v>
                </c:pt>
                <c:pt idx="53">
                  <c:v>0.64894084711442734</c:v>
                </c:pt>
                <c:pt idx="54">
                  <c:v>0.64894084711442734</c:v>
                </c:pt>
                <c:pt idx="55">
                  <c:v>0.64894084711442734</c:v>
                </c:pt>
                <c:pt idx="56">
                  <c:v>0.64894084711442734</c:v>
                </c:pt>
                <c:pt idx="57">
                  <c:v>0.64894084711442734</c:v>
                </c:pt>
                <c:pt idx="58">
                  <c:v>0.64894084711442734</c:v>
                </c:pt>
                <c:pt idx="59">
                  <c:v>0.64894084711442734</c:v>
                </c:pt>
                <c:pt idx="60">
                  <c:v>0.64894084711442734</c:v>
                </c:pt>
                <c:pt idx="61">
                  <c:v>0.64894084711442734</c:v>
                </c:pt>
                <c:pt idx="62">
                  <c:v>0.64894084711442734</c:v>
                </c:pt>
                <c:pt idx="63">
                  <c:v>0.64894084711442734</c:v>
                </c:pt>
                <c:pt idx="64">
                  <c:v>0.64894084711442734</c:v>
                </c:pt>
                <c:pt idx="65">
                  <c:v>0.64894084711442734</c:v>
                </c:pt>
                <c:pt idx="67">
                  <c:v>0.64894084711442734</c:v>
                </c:pt>
                <c:pt idx="68">
                  <c:v>0.64894084711442734</c:v>
                </c:pt>
                <c:pt idx="69">
                  <c:v>0.64894084711442734</c:v>
                </c:pt>
                <c:pt idx="70">
                  <c:v>0.64894084711442734</c:v>
                </c:pt>
                <c:pt idx="71">
                  <c:v>0.64894084711442734</c:v>
                </c:pt>
                <c:pt idx="72">
                  <c:v>0.64894084711442734</c:v>
                </c:pt>
                <c:pt idx="73">
                  <c:v>0.64894084711442734</c:v>
                </c:pt>
                <c:pt idx="74">
                  <c:v>0.64894084711442734</c:v>
                </c:pt>
                <c:pt idx="75">
                  <c:v>0.64894084711442734</c:v>
                </c:pt>
                <c:pt idx="76">
                  <c:v>0.64894084711442734</c:v>
                </c:pt>
                <c:pt idx="77">
                  <c:v>0.64894084711442734</c:v>
                </c:pt>
                <c:pt idx="78">
                  <c:v>0.64894084711442734</c:v>
                </c:pt>
                <c:pt idx="79">
                  <c:v>0.64894084711442734</c:v>
                </c:pt>
                <c:pt idx="80">
                  <c:v>0.64894084711442734</c:v>
                </c:pt>
                <c:pt idx="81">
                  <c:v>0.64894084711442734</c:v>
                </c:pt>
                <c:pt idx="82">
                  <c:v>0.64894084711442734</c:v>
                </c:pt>
                <c:pt idx="84">
                  <c:v>0.64894084711442734</c:v>
                </c:pt>
                <c:pt idx="85">
                  <c:v>0.64894084711442734</c:v>
                </c:pt>
                <c:pt idx="86">
                  <c:v>0.64894084711442734</c:v>
                </c:pt>
                <c:pt idx="87">
                  <c:v>0.64894084711442734</c:v>
                </c:pt>
                <c:pt idx="88">
                  <c:v>0.64894084711442734</c:v>
                </c:pt>
                <c:pt idx="89">
                  <c:v>0.64894084711442734</c:v>
                </c:pt>
                <c:pt idx="90">
                  <c:v>0.64894084711442734</c:v>
                </c:pt>
                <c:pt idx="91">
                  <c:v>0.64894084711442734</c:v>
                </c:pt>
                <c:pt idx="92">
                  <c:v>0.64894084711442734</c:v>
                </c:pt>
                <c:pt idx="93">
                  <c:v>0.64894084711442734</c:v>
                </c:pt>
                <c:pt idx="94">
                  <c:v>0.64894084711442734</c:v>
                </c:pt>
                <c:pt idx="95">
                  <c:v>0.64894084711442734</c:v>
                </c:pt>
                <c:pt idx="96">
                  <c:v>0.64894084711442734</c:v>
                </c:pt>
                <c:pt idx="97">
                  <c:v>0.64894084711442734</c:v>
                </c:pt>
                <c:pt idx="98">
                  <c:v>0.64894084711442734</c:v>
                </c:pt>
                <c:pt idx="99">
                  <c:v>0.64894084711442734</c:v>
                </c:pt>
                <c:pt idx="100">
                  <c:v>0.64894084711442734</c:v>
                </c:pt>
                <c:pt idx="101">
                  <c:v>0.64894084711442734</c:v>
                </c:pt>
                <c:pt idx="102">
                  <c:v>0.64894084711442734</c:v>
                </c:pt>
                <c:pt idx="103">
                  <c:v>0.64894084711442734</c:v>
                </c:pt>
                <c:pt idx="104">
                  <c:v>0.64894084711442734</c:v>
                </c:pt>
                <c:pt idx="105">
                  <c:v>0.64894084711442734</c:v>
                </c:pt>
                <c:pt idx="106">
                  <c:v>0.64894084711442734</c:v>
                </c:pt>
                <c:pt idx="107">
                  <c:v>0.64894084711442734</c:v>
                </c:pt>
                <c:pt idx="108">
                  <c:v>0.64894084711442734</c:v>
                </c:pt>
                <c:pt idx="109">
                  <c:v>0.64894084711442734</c:v>
                </c:pt>
                <c:pt idx="110">
                  <c:v>0.64894084711442734</c:v>
                </c:pt>
                <c:pt idx="111">
                  <c:v>0.64894084711442734</c:v>
                </c:pt>
                <c:pt idx="112">
                  <c:v>0.64894084711442734</c:v>
                </c:pt>
                <c:pt idx="114">
                  <c:v>0.64894084711442734</c:v>
                </c:pt>
                <c:pt idx="115">
                  <c:v>0.64894084711442734</c:v>
                </c:pt>
                <c:pt idx="116">
                  <c:v>0.64894084711442734</c:v>
                </c:pt>
                <c:pt idx="117">
                  <c:v>0.64894084711442734</c:v>
                </c:pt>
                <c:pt idx="118">
                  <c:v>0.64894084711442734</c:v>
                </c:pt>
                <c:pt idx="119">
                  <c:v>0.64894084711442734</c:v>
                </c:pt>
                <c:pt idx="120">
                  <c:v>0.64894084711442734</c:v>
                </c:pt>
                <c:pt idx="121">
                  <c:v>0.64894084711442734</c:v>
                </c:pt>
                <c:pt idx="122">
                  <c:v>0.64894084711442734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033848"/>
        <c:axId val="257034240"/>
      </c:lineChart>
      <c:catAx>
        <c:axId val="25703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034240"/>
        <c:crosses val="autoZero"/>
        <c:auto val="1"/>
        <c:lblAlgn val="ctr"/>
        <c:lblOffset val="100"/>
        <c:noMultiLvlLbl val="0"/>
      </c:catAx>
      <c:valAx>
        <c:axId val="25703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03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214862681744749"/>
          <c:y val="7.4158964879852143E-2"/>
          <c:w val="0.49570274636510503"/>
          <c:h val="4.158993988967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28</xdr:col>
      <xdr:colOff>590550</xdr:colOff>
      <xdr:row>53</xdr:row>
      <xdr:rowOff>28575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1</xdr:row>
      <xdr:rowOff>19051</xdr:rowOff>
    </xdr:from>
    <xdr:to>
      <xdr:col>29</xdr:col>
      <xdr:colOff>38101</xdr:colOff>
      <xdr:row>26</xdr:row>
      <xdr:rowOff>171451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53</xdr:row>
      <xdr:rowOff>104774</xdr:rowOff>
    </xdr:from>
    <xdr:to>
      <xdr:col>29</xdr:col>
      <xdr:colOff>38099</xdr:colOff>
      <xdr:row>83</xdr:row>
      <xdr:rowOff>57149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19051</xdr:colOff>
      <xdr:row>84</xdr:row>
      <xdr:rowOff>9525</xdr:rowOff>
    </xdr:from>
    <xdr:to>
      <xdr:col>29</xdr:col>
      <xdr:colOff>1</xdr:colOff>
      <xdr:row>112</xdr:row>
      <xdr:rowOff>114300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113</xdr:row>
      <xdr:rowOff>76200</xdr:rowOff>
    </xdr:from>
    <xdr:to>
      <xdr:col>29</xdr:col>
      <xdr:colOff>9525</xdr:colOff>
      <xdr:row>140</xdr:row>
      <xdr:rowOff>85725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542925</xdr:colOff>
      <xdr:row>88</xdr:row>
      <xdr:rowOff>0</xdr:rowOff>
    </xdr:from>
    <xdr:to>
      <xdr:col>0</xdr:col>
      <xdr:colOff>552451</xdr:colOff>
      <xdr:row>99</xdr:row>
      <xdr:rowOff>114300</xdr:rowOff>
    </xdr:to>
    <xdr:cxnSp macro="">
      <xdr:nvCxnSpPr>
        <xdr:cNvPr id="8" name="Прямая соединительная линия 7"/>
        <xdr:cNvCxnSpPr/>
      </xdr:nvCxnSpPr>
      <xdr:spPr>
        <a:xfrm>
          <a:off x="542925" y="16764000"/>
          <a:ext cx="9526" cy="2209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88</xdr:row>
      <xdr:rowOff>38100</xdr:rowOff>
    </xdr:from>
    <xdr:to>
      <xdr:col>3</xdr:col>
      <xdr:colOff>142875</xdr:colOff>
      <xdr:row>99</xdr:row>
      <xdr:rowOff>142875</xdr:rowOff>
    </xdr:to>
    <xdr:cxnSp macro="">
      <xdr:nvCxnSpPr>
        <xdr:cNvPr id="10" name="Прямая соединительная линия 9"/>
        <xdr:cNvCxnSpPr/>
      </xdr:nvCxnSpPr>
      <xdr:spPr>
        <a:xfrm>
          <a:off x="1952625" y="16802100"/>
          <a:ext cx="19050" cy="2200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428625</xdr:colOff>
      <xdr:row>88</xdr:row>
      <xdr:rowOff>47625</xdr:rowOff>
    </xdr:from>
    <xdr:to>
      <xdr:col>6</xdr:col>
      <xdr:colOff>428625</xdr:colOff>
      <xdr:row>99</xdr:row>
      <xdr:rowOff>142875</xdr:rowOff>
    </xdr:to>
    <xdr:cxnSp macro="">
      <xdr:nvCxnSpPr>
        <xdr:cNvPr id="12" name="Прямая соединительная линия 11"/>
        <xdr:cNvCxnSpPr/>
      </xdr:nvCxnSpPr>
      <xdr:spPr>
        <a:xfrm>
          <a:off x="4086225" y="16811625"/>
          <a:ext cx="0" cy="2190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88</xdr:row>
      <xdr:rowOff>76200</xdr:rowOff>
    </xdr:from>
    <xdr:to>
      <xdr:col>11</xdr:col>
      <xdr:colOff>180975</xdr:colOff>
      <xdr:row>99</xdr:row>
      <xdr:rowOff>114300</xdr:rowOff>
    </xdr:to>
    <xdr:cxnSp macro="">
      <xdr:nvCxnSpPr>
        <xdr:cNvPr id="14" name="Прямая соединительная линия 13"/>
        <xdr:cNvCxnSpPr/>
      </xdr:nvCxnSpPr>
      <xdr:spPr>
        <a:xfrm>
          <a:off x="6877050" y="16840200"/>
          <a:ext cx="9525" cy="2133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552450</xdr:colOff>
      <xdr:row>88</xdr:row>
      <xdr:rowOff>66675</xdr:rowOff>
    </xdr:from>
    <xdr:to>
      <xdr:col>15</xdr:col>
      <xdr:colOff>561975</xdr:colOff>
      <xdr:row>99</xdr:row>
      <xdr:rowOff>133350</xdr:rowOff>
    </xdr:to>
    <xdr:cxnSp macro="">
      <xdr:nvCxnSpPr>
        <xdr:cNvPr id="16" name="Прямая соединительная линия 15"/>
        <xdr:cNvCxnSpPr/>
      </xdr:nvCxnSpPr>
      <xdr:spPr>
        <a:xfrm>
          <a:off x="9696450" y="16830675"/>
          <a:ext cx="9525" cy="2162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523875</xdr:colOff>
      <xdr:row>88</xdr:row>
      <xdr:rowOff>47625</xdr:rowOff>
    </xdr:from>
    <xdr:to>
      <xdr:col>19</xdr:col>
      <xdr:colOff>533400</xdr:colOff>
      <xdr:row>99</xdr:row>
      <xdr:rowOff>123825</xdr:rowOff>
    </xdr:to>
    <xdr:cxnSp macro="">
      <xdr:nvCxnSpPr>
        <xdr:cNvPr id="18" name="Прямая соединительная линия 17"/>
        <xdr:cNvCxnSpPr/>
      </xdr:nvCxnSpPr>
      <xdr:spPr>
        <a:xfrm flipH="1">
          <a:off x="12106275" y="16811625"/>
          <a:ext cx="9525" cy="2171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485775</xdr:colOff>
      <xdr:row>88</xdr:row>
      <xdr:rowOff>38100</xdr:rowOff>
    </xdr:from>
    <xdr:to>
      <xdr:col>26</xdr:col>
      <xdr:colOff>495300</xdr:colOff>
      <xdr:row>99</xdr:row>
      <xdr:rowOff>133350</xdr:rowOff>
    </xdr:to>
    <xdr:cxnSp macro="">
      <xdr:nvCxnSpPr>
        <xdr:cNvPr id="20" name="Прямая соединительная линия 19"/>
        <xdr:cNvCxnSpPr/>
      </xdr:nvCxnSpPr>
      <xdr:spPr>
        <a:xfrm>
          <a:off x="16335375" y="16802100"/>
          <a:ext cx="9525" cy="2190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466725</xdr:colOff>
      <xdr:row>116</xdr:row>
      <xdr:rowOff>104775</xdr:rowOff>
    </xdr:from>
    <xdr:to>
      <xdr:col>26</xdr:col>
      <xdr:colOff>504825</xdr:colOff>
      <xdr:row>128</xdr:row>
      <xdr:rowOff>95250</xdr:rowOff>
    </xdr:to>
    <xdr:cxnSp macro="">
      <xdr:nvCxnSpPr>
        <xdr:cNvPr id="22" name="Прямая соединительная линия 21"/>
        <xdr:cNvCxnSpPr/>
      </xdr:nvCxnSpPr>
      <xdr:spPr>
        <a:xfrm>
          <a:off x="16316325" y="22202775"/>
          <a:ext cx="38100" cy="2276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552450</xdr:colOff>
      <xdr:row>116</xdr:row>
      <xdr:rowOff>142875</xdr:rowOff>
    </xdr:from>
    <xdr:to>
      <xdr:col>19</xdr:col>
      <xdr:colOff>561975</xdr:colOff>
      <xdr:row>128</xdr:row>
      <xdr:rowOff>104775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12134850" y="22240875"/>
          <a:ext cx="9525" cy="2247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581025</xdr:colOff>
      <xdr:row>116</xdr:row>
      <xdr:rowOff>114300</xdr:rowOff>
    </xdr:from>
    <xdr:to>
      <xdr:col>15</xdr:col>
      <xdr:colOff>590550</xdr:colOff>
      <xdr:row>128</xdr:row>
      <xdr:rowOff>104775</xdr:rowOff>
    </xdr:to>
    <xdr:cxnSp macro="">
      <xdr:nvCxnSpPr>
        <xdr:cNvPr id="26" name="Прямая соединительная линия 25"/>
        <xdr:cNvCxnSpPr/>
      </xdr:nvCxnSpPr>
      <xdr:spPr>
        <a:xfrm>
          <a:off x="9725025" y="22212300"/>
          <a:ext cx="9525" cy="2276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116</xdr:row>
      <xdr:rowOff>123825</xdr:rowOff>
    </xdr:from>
    <xdr:to>
      <xdr:col>11</xdr:col>
      <xdr:colOff>228600</xdr:colOff>
      <xdr:row>128</xdr:row>
      <xdr:rowOff>104775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6915150" y="22221825"/>
          <a:ext cx="19050" cy="2266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116</xdr:row>
      <xdr:rowOff>133350</xdr:rowOff>
    </xdr:from>
    <xdr:to>
      <xdr:col>3</xdr:col>
      <xdr:colOff>171450</xdr:colOff>
      <xdr:row>128</xdr:row>
      <xdr:rowOff>95250</xdr:rowOff>
    </xdr:to>
    <xdr:cxnSp macro="">
      <xdr:nvCxnSpPr>
        <xdr:cNvPr id="30" name="Прямая соединительная линия 29"/>
        <xdr:cNvCxnSpPr/>
      </xdr:nvCxnSpPr>
      <xdr:spPr>
        <a:xfrm>
          <a:off x="2000250" y="22231350"/>
          <a:ext cx="0" cy="2247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116</xdr:row>
      <xdr:rowOff>161925</xdr:rowOff>
    </xdr:from>
    <xdr:to>
      <xdr:col>6</xdr:col>
      <xdr:colOff>447675</xdr:colOff>
      <xdr:row>128</xdr:row>
      <xdr:rowOff>95250</xdr:rowOff>
    </xdr:to>
    <xdr:cxnSp macro="">
      <xdr:nvCxnSpPr>
        <xdr:cNvPr id="32" name="Прямая соединительная линия 31"/>
        <xdr:cNvCxnSpPr/>
      </xdr:nvCxnSpPr>
      <xdr:spPr>
        <a:xfrm>
          <a:off x="4095750" y="22259925"/>
          <a:ext cx="9525" cy="2219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561975</xdr:colOff>
      <xdr:row>116</xdr:row>
      <xdr:rowOff>104775</xdr:rowOff>
    </xdr:from>
    <xdr:to>
      <xdr:col>0</xdr:col>
      <xdr:colOff>581025</xdr:colOff>
      <xdr:row>128</xdr:row>
      <xdr:rowOff>104775</xdr:rowOff>
    </xdr:to>
    <xdr:cxnSp macro="">
      <xdr:nvCxnSpPr>
        <xdr:cNvPr id="34" name="Прямая соединительная линия 33"/>
        <xdr:cNvCxnSpPr/>
      </xdr:nvCxnSpPr>
      <xdr:spPr>
        <a:xfrm>
          <a:off x="561975" y="22202775"/>
          <a:ext cx="19050" cy="228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0.02913</cdr:x>
      <cdr:y>0.1368</cdr:y>
    </cdr:from>
    <cdr:to>
      <cdr:x>0.0302</cdr:x>
      <cdr:y>0.63584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14350" y="676275"/>
          <a:ext cx="19050" cy="24669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0.11003</cdr:x>
      <cdr:y>0.1368</cdr:y>
    </cdr:from>
    <cdr:to>
      <cdr:x>0.11057</cdr:x>
      <cdr:y>0.63391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 flipH="1">
          <a:off x="1943100" y="676275"/>
          <a:ext cx="9525" cy="24574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0.22923</cdr:x>
      <cdr:y>0.13487</cdr:y>
    </cdr:from>
    <cdr:to>
      <cdr:x>0.22977</cdr:x>
      <cdr:y>0.63776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 flipH="1">
          <a:off x="4048126" y="666750"/>
          <a:ext cx="9524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0.38565</cdr:x>
      <cdr:y>0.1368</cdr:y>
    </cdr:from>
    <cdr:to>
      <cdr:x>0.38727</cdr:x>
      <cdr:y>0.63198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6810375" y="676275"/>
          <a:ext cx="28575" cy="24479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0.54099</cdr:x>
      <cdr:y>0.13873</cdr:y>
    </cdr:from>
    <cdr:to>
      <cdr:x>0.54477</cdr:x>
      <cdr:y>0.63584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9553575" y="685800"/>
          <a:ext cx="66675" cy="24574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0.67745</cdr:x>
      <cdr:y>0.14066</cdr:y>
    </cdr:from>
    <cdr:to>
      <cdr:x>0.67907</cdr:x>
      <cdr:y>0.63584</cdr:y>
    </cdr:to>
    <cdr:cxnSp macro="">
      <cdr:nvCxnSpPr>
        <cdr:cNvPr id="13" name="Прямая соединительная линия 12"/>
        <cdr:cNvCxnSpPr/>
      </cdr:nvCxnSpPr>
      <cdr:spPr>
        <a:xfrm xmlns:a="http://schemas.openxmlformats.org/drawingml/2006/main">
          <a:off x="11963400" y="695325"/>
          <a:ext cx="28575" cy="24479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0.9137</cdr:x>
      <cdr:y>0.1368</cdr:y>
    </cdr:from>
    <cdr:to>
      <cdr:x>0.9164</cdr:x>
      <cdr:y>0.63198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16135350" y="676275"/>
          <a:ext cx="47625" cy="24479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0.03073</cdr:x>
      <cdr:y>0.09405</cdr:y>
    </cdr:from>
    <cdr:to>
      <cdr:x>0.03125</cdr:x>
      <cdr:y>0.65116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43257" y="462246"/>
          <a:ext cx="9192" cy="27381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0.11045</cdr:x>
      <cdr:y>0.10077</cdr:y>
    </cdr:from>
    <cdr:to>
      <cdr:x>0.11099</cdr:x>
      <cdr:y>0.64729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 flipH="1">
          <a:off x="1952625" y="495299"/>
          <a:ext cx="9524" cy="2686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0.22899</cdr:x>
      <cdr:y>0.10271</cdr:y>
    </cdr:from>
    <cdr:to>
      <cdr:x>0.22899</cdr:x>
      <cdr:y>0.64922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4048124" y="504824"/>
          <a:ext cx="1" cy="2686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0.38847</cdr:x>
      <cdr:y>0.10465</cdr:y>
    </cdr:from>
    <cdr:to>
      <cdr:x>0.38955</cdr:x>
      <cdr:y>0.64922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 flipH="1">
          <a:off x="6867524" y="514349"/>
          <a:ext cx="19050" cy="2676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0.54741</cdr:x>
      <cdr:y>0.10271</cdr:y>
    </cdr:from>
    <cdr:to>
      <cdr:x>0.54795</cdr:x>
      <cdr:y>0.64922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9677399" y="504824"/>
          <a:ext cx="9526" cy="2686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0.68265</cdr:x>
      <cdr:y>0.10465</cdr:y>
    </cdr:from>
    <cdr:to>
      <cdr:x>0.68319</cdr:x>
      <cdr:y>0.65116</cdr:y>
    </cdr:to>
    <cdr:cxnSp macro="">
      <cdr:nvCxnSpPr>
        <cdr:cNvPr id="13" name="Прямая соединительная линия 12"/>
        <cdr:cNvCxnSpPr/>
      </cdr:nvCxnSpPr>
      <cdr:spPr>
        <a:xfrm xmlns:a="http://schemas.openxmlformats.org/drawingml/2006/main">
          <a:off x="12068174" y="514349"/>
          <a:ext cx="9526" cy="2686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0.9208</cdr:x>
      <cdr:y>0.10077</cdr:y>
    </cdr:from>
    <cdr:to>
      <cdr:x>0.92241</cdr:x>
      <cdr:y>0.64922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16278224" y="495299"/>
          <a:ext cx="28575" cy="26955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0.03019</cdr:x>
      <cdr:y>0.15126</cdr:y>
    </cdr:from>
    <cdr:to>
      <cdr:x>0.03073</cdr:x>
      <cdr:y>0.61008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33401" y="857251"/>
          <a:ext cx="9525" cy="26003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0.10943</cdr:x>
      <cdr:y>0.15126</cdr:y>
    </cdr:from>
    <cdr:to>
      <cdr:x>0.11051</cdr:x>
      <cdr:y>0.61008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1933576" y="857251"/>
          <a:ext cx="19050" cy="26003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0.23019</cdr:x>
      <cdr:y>0.15294</cdr:y>
    </cdr:from>
    <cdr:to>
      <cdr:x>0.23127</cdr:x>
      <cdr:y>0.61176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4067176" y="866776"/>
          <a:ext cx="19050" cy="26003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0.3903</cdr:x>
      <cdr:y>0.14958</cdr:y>
    </cdr:from>
    <cdr:to>
      <cdr:x>0.39084</cdr:x>
      <cdr:y>0.61176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 flipH="1">
          <a:off x="6896101" y="847726"/>
          <a:ext cx="9525" cy="26193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0.54933</cdr:x>
      <cdr:y>0.15294</cdr:y>
    </cdr:from>
    <cdr:to>
      <cdr:x>0.54933</cdr:x>
      <cdr:y>0.61008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9705976" y="866776"/>
          <a:ext cx="0" cy="25908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0.68464</cdr:x>
      <cdr:y>0.15462</cdr:y>
    </cdr:from>
    <cdr:to>
      <cdr:x>0.68571</cdr:x>
      <cdr:y>0.61345</cdr:y>
    </cdr:to>
    <cdr:cxnSp macro="">
      <cdr:nvCxnSpPr>
        <cdr:cNvPr id="13" name="Прямая соединительная линия 12"/>
        <cdr:cNvCxnSpPr/>
      </cdr:nvCxnSpPr>
      <cdr:spPr>
        <a:xfrm xmlns:a="http://schemas.openxmlformats.org/drawingml/2006/main">
          <a:off x="12096751" y="876301"/>
          <a:ext cx="19050" cy="26003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0.92399</cdr:x>
      <cdr:y>0.1479</cdr:y>
    </cdr:from>
    <cdr:to>
      <cdr:x>0.92399</cdr:x>
      <cdr:y>0.61008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16325851" y="838201"/>
          <a:ext cx="0" cy="26193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8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4" sqref="A4"/>
    </sheetView>
  </sheetViews>
  <sheetFormatPr defaultRowHeight="15" x14ac:dyDescent="0.25"/>
  <cols>
    <col min="1" max="1" width="4.140625" customWidth="1"/>
    <col min="2" max="2" width="8.7109375" customWidth="1"/>
    <col min="3" max="3" width="44.5703125" customWidth="1"/>
    <col min="4" max="6" width="9.7109375" customWidth="1"/>
    <col min="7" max="7" width="11.7109375" customWidth="1"/>
    <col min="8" max="8" width="10.7109375" customWidth="1"/>
    <col min="9" max="10" width="9.7109375" customWidth="1"/>
    <col min="11" max="11" width="10.7109375" customWidth="1"/>
    <col min="12" max="13" width="9.7109375" customWidth="1"/>
    <col min="14" max="14" width="11.140625" customWidth="1"/>
    <col min="15" max="16" width="10.7109375" customWidth="1"/>
    <col min="17" max="17" width="9.7109375" customWidth="1"/>
    <col min="18" max="20" width="10.7109375" customWidth="1"/>
    <col min="21" max="22" width="9.7109375" customWidth="1"/>
    <col min="23" max="23" width="10.7109375" customWidth="1"/>
    <col min="24" max="29" width="4.7109375" customWidth="1"/>
  </cols>
  <sheetData>
    <row r="1" spans="1:29" ht="19.5" customHeight="1" x14ac:dyDescent="0.25">
      <c r="A1" s="327" t="s">
        <v>132</v>
      </c>
      <c r="B1" s="327"/>
      <c r="C1" s="327"/>
      <c r="D1" s="327"/>
      <c r="E1" s="327"/>
      <c r="F1" s="327"/>
      <c r="G1" s="265"/>
      <c r="H1" s="265"/>
    </row>
    <row r="2" spans="1:29" ht="18" customHeight="1" thickBot="1" x14ac:dyDescent="0.3">
      <c r="F2" s="18" t="s">
        <v>133</v>
      </c>
      <c r="G2" s="19" t="s">
        <v>217</v>
      </c>
      <c r="H2" s="80" t="s">
        <v>135</v>
      </c>
      <c r="I2" s="262" t="s">
        <v>219</v>
      </c>
    </row>
    <row r="3" spans="1:29" ht="18" customHeight="1" thickBot="1" x14ac:dyDescent="0.3">
      <c r="A3" t="s">
        <v>228</v>
      </c>
      <c r="F3" s="79" t="s">
        <v>137</v>
      </c>
      <c r="G3" s="262" t="s">
        <v>218</v>
      </c>
      <c r="H3" s="81" t="s">
        <v>139</v>
      </c>
      <c r="I3" s="262" t="s">
        <v>220</v>
      </c>
      <c r="X3" s="328" t="s">
        <v>222</v>
      </c>
      <c r="Y3" s="329"/>
      <c r="Z3" s="329"/>
      <c r="AA3" s="329"/>
      <c r="AB3" s="329"/>
      <c r="AC3" s="330"/>
    </row>
    <row r="4" spans="1:29" ht="79.5" customHeight="1" thickBot="1" x14ac:dyDescent="0.3">
      <c r="A4" s="2" t="s">
        <v>76</v>
      </c>
      <c r="B4" s="3" t="s">
        <v>84</v>
      </c>
      <c r="C4" s="4" t="s">
        <v>83</v>
      </c>
      <c r="D4" s="20" t="s">
        <v>141</v>
      </c>
      <c r="E4" s="22" t="s">
        <v>221</v>
      </c>
      <c r="F4" s="21" t="s">
        <v>142</v>
      </c>
      <c r="G4" s="22" t="s">
        <v>143</v>
      </c>
      <c r="H4" s="23" t="s">
        <v>144</v>
      </c>
      <c r="I4" s="22" t="s">
        <v>221</v>
      </c>
      <c r="J4" s="6" t="s">
        <v>145</v>
      </c>
      <c r="K4" s="22" t="s">
        <v>146</v>
      </c>
      <c r="L4" s="23" t="s">
        <v>147</v>
      </c>
      <c r="M4" s="22" t="s">
        <v>221</v>
      </c>
      <c r="N4" s="5" t="s">
        <v>148</v>
      </c>
      <c r="O4" s="24" t="s">
        <v>149</v>
      </c>
      <c r="P4" s="23" t="s">
        <v>150</v>
      </c>
      <c r="Q4" s="22" t="s">
        <v>221</v>
      </c>
      <c r="R4" s="5" t="s">
        <v>151</v>
      </c>
      <c r="S4" s="25" t="s">
        <v>152</v>
      </c>
      <c r="T4" s="26" t="s">
        <v>153</v>
      </c>
      <c r="U4" s="22" t="s">
        <v>221</v>
      </c>
      <c r="V4" s="27" t="s">
        <v>154</v>
      </c>
      <c r="W4" s="28" t="s">
        <v>155</v>
      </c>
      <c r="X4" s="291" t="s">
        <v>223</v>
      </c>
      <c r="Y4" s="292" t="s">
        <v>224</v>
      </c>
      <c r="Z4" s="292" t="s">
        <v>225</v>
      </c>
      <c r="AA4" s="292" t="s">
        <v>226</v>
      </c>
      <c r="AB4" s="292" t="s">
        <v>227</v>
      </c>
      <c r="AC4" s="293" t="s">
        <v>216</v>
      </c>
    </row>
    <row r="5" spans="1:29" ht="15.75" thickBot="1" x14ac:dyDescent="0.3">
      <c r="A5" s="82">
        <v>1</v>
      </c>
      <c r="B5" s="83">
        <v>50050</v>
      </c>
      <c r="C5" s="84" t="s">
        <v>92</v>
      </c>
      <c r="D5" s="121">
        <f>'2015 исходные'!F4</f>
        <v>0.3594642955891158</v>
      </c>
      <c r="E5" s="85">
        <f>$D$129</f>
        <v>0.42126260329597265</v>
      </c>
      <c r="F5" s="29" t="str">
        <f t="shared" ref="F5:F36" si="0">IF(D5&gt;=$D$132,"A",IF(D5&gt;=$D$129,"B",IF(D5&gt;=$D$133,"C","D")))</f>
        <v>C</v>
      </c>
      <c r="G5" s="86">
        <f>'2015 исходные'!I4</f>
        <v>60324.936350777934</v>
      </c>
      <c r="H5" s="85">
        <f>G5/$G$130</f>
        <v>0.21380634335084178</v>
      </c>
      <c r="I5" s="85">
        <f>$H$129</f>
        <v>5.7755986665494287E-2</v>
      </c>
      <c r="J5" s="30" t="str">
        <f t="shared" ref="J5:J36" si="1">IF(G5&gt;=$G$132,"A",IF(G5&gt;=$G$129,"B",IF(G5&gt;=$G$133,"C","D")))</f>
        <v>B</v>
      </c>
      <c r="K5" s="87">
        <f>'2015 исходные'!L4</f>
        <v>76865.629420084864</v>
      </c>
      <c r="L5" s="88">
        <f>K5/$K$130</f>
        <v>0.40931156171874722</v>
      </c>
      <c r="M5" s="85">
        <f>$L$129</f>
        <v>0.27802049879071289</v>
      </c>
      <c r="N5" s="31" t="str">
        <f t="shared" ref="N5:N36" si="2">IF(K5&gt;=$K$132,"A",IF(K5&gt;=$K$129,"B",IF(K5&gt;=$K$133,"C","D")))</f>
        <v>B</v>
      </c>
      <c r="O5" s="89">
        <f>'2015 исходные'!P4</f>
        <v>7812.6449787835927</v>
      </c>
      <c r="P5" s="85">
        <f>O5/$O$130</f>
        <v>0.26866091446943174</v>
      </c>
      <c r="Q5" s="85">
        <f>$P$129</f>
        <v>9.5338782901447497E-2</v>
      </c>
      <c r="R5" s="32" t="str">
        <f t="shared" ref="R5:R36" si="3">IF(O5&gt;=$O$132,"A",IF(O5&gt;=$O$129,"B",IF(O5&gt;=$O$133,"C","D")))</f>
        <v>B</v>
      </c>
      <c r="S5" s="90">
        <f>'2015 исходные'!S4</f>
        <v>711596.32653061219</v>
      </c>
      <c r="T5" s="91">
        <f>S5/$S$130</f>
        <v>0.81751747731608371</v>
      </c>
      <c r="U5" s="91">
        <f>$T$129</f>
        <v>0.64894084711442734</v>
      </c>
      <c r="V5" s="33" t="str">
        <f t="shared" ref="V5:V36" si="4">IF(S5&gt;=$S$132,"A",IF(S5&gt;=$S$129,"B",IF(S5&gt;=$S$133,"C","D")))</f>
        <v>B</v>
      </c>
      <c r="W5" s="316" t="str">
        <f t="shared" ref="W5:W68" si="5">IF(AC5&gt;=3.5,"A",IF(AC5&gt;=2.5,"B",IF(AC5&gt;=1.5,"C","D")))</f>
        <v>C</v>
      </c>
      <c r="X5" s="294">
        <f>IF(F5="A",4.2,IF(F5="B",2.5,IF(F5="C",2,1)))</f>
        <v>2</v>
      </c>
      <c r="Y5" s="295">
        <f>IF(J5="A",4.2,IF(J5="B",2.5,IF(J5="C",2,1)))</f>
        <v>2.5</v>
      </c>
      <c r="Z5" s="295">
        <f>IF(N5="A",4.2,IF(N5="B",2.5,IF(N5="C",2,1)))</f>
        <v>2.5</v>
      </c>
      <c r="AA5" s="295">
        <f>IF(R5="A",4.2,IF(R5="B",2.5,IF(R5="C",2,1)))</f>
        <v>2.5</v>
      </c>
      <c r="AB5" s="295">
        <f>IF(V5="A",4.2,IF(V5="B",2.5,IF(V5="C",2,1)))</f>
        <v>2.5</v>
      </c>
      <c r="AC5" s="296">
        <f>AVERAGE(X5:AB5)</f>
        <v>2.4</v>
      </c>
    </row>
    <row r="6" spans="1:29" ht="15.75" thickBot="1" x14ac:dyDescent="0.3">
      <c r="A6" s="73"/>
      <c r="B6" s="232"/>
      <c r="C6" s="263" t="s">
        <v>0</v>
      </c>
      <c r="D6" s="122">
        <f>AVERAGE(D7:D15)</f>
        <v>0.59200231398835979</v>
      </c>
      <c r="E6" s="314"/>
      <c r="F6" s="35" t="str">
        <f t="shared" si="0"/>
        <v>B</v>
      </c>
      <c r="G6" s="36">
        <f>AVERAGE(G7:G15)</f>
        <v>18228.768276945237</v>
      </c>
      <c r="H6" s="314">
        <f>AVERAGE(H7:H15)</f>
        <v>6.4607217592749691E-2</v>
      </c>
      <c r="I6" s="314"/>
      <c r="J6" s="37" t="str">
        <f t="shared" si="1"/>
        <v>B</v>
      </c>
      <c r="K6" s="36">
        <f>AVERAGE(K7:K15)</f>
        <v>54802.679717855819</v>
      </c>
      <c r="L6" s="315">
        <f>AVERAGE(L7:L15)</f>
        <v>0.29182575607488093</v>
      </c>
      <c r="M6" s="314"/>
      <c r="N6" s="37" t="str">
        <f t="shared" si="2"/>
        <v>B</v>
      </c>
      <c r="O6" s="38">
        <f>AVERAGE(O7:O15)</f>
        <v>3418.5927147615348</v>
      </c>
      <c r="P6" s="314">
        <f>AVERAGE(P7:P15)</f>
        <v>0.11755842578800631</v>
      </c>
      <c r="Q6" s="314"/>
      <c r="R6" s="35" t="str">
        <f t="shared" si="3"/>
        <v>B</v>
      </c>
      <c r="S6" s="36">
        <f>AVERAGE(S7:S15)</f>
        <v>560006.38008021167</v>
      </c>
      <c r="T6" s="314">
        <f>AVERAGE(T7:T15)</f>
        <v>0.6433633593306527</v>
      </c>
      <c r="U6" s="93"/>
      <c r="V6" s="37" t="str">
        <f t="shared" si="4"/>
        <v>C</v>
      </c>
      <c r="W6" s="317" t="str">
        <f t="shared" si="5"/>
        <v>C</v>
      </c>
      <c r="X6" s="297">
        <f t="shared" ref="X6:X68" si="6">IF(F6="A",4.2,IF(F6="B",2.5,IF(F6="C",2,1)))</f>
        <v>2.5</v>
      </c>
      <c r="Y6" s="298">
        <f t="shared" ref="Y6:Y68" si="7">IF(J6="A",4.2,IF(J6="B",2.5,IF(J6="C",2,1)))</f>
        <v>2.5</v>
      </c>
      <c r="Z6" s="298">
        <f t="shared" ref="Z6:Z68" si="8">IF(N6="A",4.2,IF(N6="B",2.5,IF(N6="C",2,1)))</f>
        <v>2.5</v>
      </c>
      <c r="AA6" s="298">
        <f t="shared" ref="AA6:AA68" si="9">IF(R6="A",4.2,IF(R6="B",2.5,IF(R6="C",2,1)))</f>
        <v>2.5</v>
      </c>
      <c r="AB6" s="298">
        <f t="shared" ref="AB6:AB68" si="10">IF(V6="A",4.2,IF(V6="B",2.5,IF(V6="C",2,1)))</f>
        <v>2</v>
      </c>
      <c r="AC6" s="299">
        <f t="shared" ref="AC6:AC68" si="11">AVERAGE(X6:AB6)</f>
        <v>2.4</v>
      </c>
    </row>
    <row r="7" spans="1:29" x14ac:dyDescent="0.25">
      <c r="A7" s="278">
        <v>1</v>
      </c>
      <c r="B7" s="8">
        <v>10003</v>
      </c>
      <c r="C7" s="39" t="s">
        <v>93</v>
      </c>
      <c r="D7" s="266">
        <f>'2015 исходные'!F6</f>
        <v>0.67987791453958291</v>
      </c>
      <c r="E7" s="267">
        <f t="shared" ref="E7:E15" si="12">$D$129</f>
        <v>0.42126260329597265</v>
      </c>
      <c r="F7" s="268" t="str">
        <f t="shared" si="0"/>
        <v>B</v>
      </c>
      <c r="G7" s="269">
        <f>'2015 исходные'!I6</f>
        <v>50058.738275862066</v>
      </c>
      <c r="H7" s="267">
        <f t="shared" ref="H7:H15" si="13">G7/$G$130</f>
        <v>0.17742042397332541</v>
      </c>
      <c r="I7" s="267">
        <f t="shared" ref="I7:I15" si="14">$H$129</f>
        <v>5.7755986665494287E-2</v>
      </c>
      <c r="J7" s="270" t="str">
        <f t="shared" si="1"/>
        <v>B</v>
      </c>
      <c r="K7" s="271">
        <f>'2015 исходные'!L6</f>
        <v>99012.398103448271</v>
      </c>
      <c r="L7" s="272">
        <f t="shared" ref="L7:L15" si="15">K7/$K$130</f>
        <v>0.52724370571082735</v>
      </c>
      <c r="M7" s="267">
        <f t="shared" ref="M7:M15" si="16">$L$129</f>
        <v>0.27802049879071289</v>
      </c>
      <c r="N7" s="273" t="str">
        <f t="shared" si="2"/>
        <v>B</v>
      </c>
      <c r="O7" s="274">
        <f>'2015 исходные'!P6</f>
        <v>4442.2749137931032</v>
      </c>
      <c r="P7" s="267">
        <f t="shared" ref="P7:P15" si="17">O7/$O$130</f>
        <v>0.15276076718004028</v>
      </c>
      <c r="Q7" s="267">
        <f t="shared" ref="Q7:Q15" si="18">$P$129</f>
        <v>9.5338782901447497E-2</v>
      </c>
      <c r="R7" s="275" t="str">
        <f t="shared" si="3"/>
        <v>B</v>
      </c>
      <c r="S7" s="276">
        <f>'2015 исходные'!S6</f>
        <v>798573.80217391299</v>
      </c>
      <c r="T7" s="277">
        <f t="shared" ref="T7:T15" si="19">S7/$S$130</f>
        <v>0.91744155480241329</v>
      </c>
      <c r="U7" s="277">
        <f t="shared" ref="U7:U15" si="20">$T$129</f>
        <v>0.64894084711442734</v>
      </c>
      <c r="V7" s="273" t="str">
        <f t="shared" si="4"/>
        <v>A</v>
      </c>
      <c r="W7" s="318" t="str">
        <f t="shared" si="5"/>
        <v>B</v>
      </c>
      <c r="X7" s="300">
        <f t="shared" si="6"/>
        <v>2.5</v>
      </c>
      <c r="Y7" s="301">
        <f t="shared" si="7"/>
        <v>2.5</v>
      </c>
      <c r="Z7" s="301">
        <f t="shared" si="8"/>
        <v>2.5</v>
      </c>
      <c r="AA7" s="301">
        <f t="shared" si="9"/>
        <v>2.5</v>
      </c>
      <c r="AB7" s="301">
        <f t="shared" si="10"/>
        <v>4.2</v>
      </c>
      <c r="AC7" s="302">
        <f t="shared" si="11"/>
        <v>2.84</v>
      </c>
    </row>
    <row r="8" spans="1:29" x14ac:dyDescent="0.25">
      <c r="A8" s="278">
        <v>2</v>
      </c>
      <c r="B8" s="9">
        <v>10002</v>
      </c>
      <c r="C8" s="45" t="s">
        <v>90</v>
      </c>
      <c r="D8" s="120">
        <f>'2015 исходные'!F7</f>
        <v>0.74228310299550737</v>
      </c>
      <c r="E8" s="101">
        <f t="shared" si="12"/>
        <v>0.42126260329597265</v>
      </c>
      <c r="F8" s="46" t="str">
        <f t="shared" si="0"/>
        <v>A</v>
      </c>
      <c r="G8" s="102">
        <f>'2015 исходные'!I7</f>
        <v>12519.107635425624</v>
      </c>
      <c r="H8" s="101">
        <f t="shared" si="13"/>
        <v>4.4370782423733768E-2</v>
      </c>
      <c r="I8" s="101">
        <f t="shared" si="14"/>
        <v>5.7755986665494287E-2</v>
      </c>
      <c r="J8" s="47" t="str">
        <f t="shared" si="1"/>
        <v>C</v>
      </c>
      <c r="K8" s="103">
        <f>'2015 исходные'!L7</f>
        <v>47693.575700773858</v>
      </c>
      <c r="L8" s="104">
        <f t="shared" si="15"/>
        <v>0.25396958434238875</v>
      </c>
      <c r="M8" s="101">
        <f t="shared" si="16"/>
        <v>0.27802049879071289</v>
      </c>
      <c r="N8" s="48" t="str">
        <f t="shared" si="2"/>
        <v>C</v>
      </c>
      <c r="O8" s="105">
        <f>'2015 исходные'!P7</f>
        <v>2271.7803095442819</v>
      </c>
      <c r="P8" s="101">
        <f t="shared" si="17"/>
        <v>7.8121887925700101E-2</v>
      </c>
      <c r="Q8" s="101">
        <f t="shared" si="18"/>
        <v>9.5338782901447497E-2</v>
      </c>
      <c r="R8" s="49" t="str">
        <f t="shared" si="3"/>
        <v>C</v>
      </c>
      <c r="S8" s="106">
        <f>'2015 исходные'!S7</f>
        <v>560432.15459770116</v>
      </c>
      <c r="T8" s="107">
        <f t="shared" si="19"/>
        <v>0.64385251040755664</v>
      </c>
      <c r="U8" s="107">
        <f t="shared" si="20"/>
        <v>0.64894084711442734</v>
      </c>
      <c r="V8" s="48" t="str">
        <f t="shared" si="4"/>
        <v>C</v>
      </c>
      <c r="W8" s="319" t="str">
        <f t="shared" si="5"/>
        <v>C</v>
      </c>
      <c r="X8" s="303">
        <f t="shared" si="6"/>
        <v>4.2</v>
      </c>
      <c r="Y8" s="304">
        <f t="shared" si="7"/>
        <v>2</v>
      </c>
      <c r="Z8" s="304">
        <f t="shared" si="8"/>
        <v>2</v>
      </c>
      <c r="AA8" s="304">
        <f t="shared" si="9"/>
        <v>2</v>
      </c>
      <c r="AB8" s="304">
        <f t="shared" si="10"/>
        <v>2</v>
      </c>
      <c r="AC8" s="305">
        <f t="shared" si="11"/>
        <v>2.44</v>
      </c>
    </row>
    <row r="9" spans="1:29" x14ac:dyDescent="0.25">
      <c r="A9" s="278">
        <v>3</v>
      </c>
      <c r="B9" s="9">
        <v>10090</v>
      </c>
      <c r="C9" s="45" t="s">
        <v>95</v>
      </c>
      <c r="D9" s="120">
        <f>'2015 исходные'!F8</f>
        <v>0.93138232833789381</v>
      </c>
      <c r="E9" s="101">
        <f t="shared" si="12"/>
        <v>0.42126260329597265</v>
      </c>
      <c r="F9" s="46" t="str">
        <f t="shared" si="0"/>
        <v>A</v>
      </c>
      <c r="G9" s="102">
        <f>'2015 исходные'!I8</f>
        <v>17738.657318518519</v>
      </c>
      <c r="H9" s="101">
        <f t="shared" si="13"/>
        <v>6.2870144365716918E-2</v>
      </c>
      <c r="I9" s="101">
        <f t="shared" si="14"/>
        <v>5.7755986665494287E-2</v>
      </c>
      <c r="J9" s="47" t="str">
        <f t="shared" si="1"/>
        <v>B</v>
      </c>
      <c r="K9" s="103">
        <f>'2015 исходные'!L8</f>
        <v>47773.092977777778</v>
      </c>
      <c r="L9" s="104">
        <f t="shared" si="15"/>
        <v>0.25439301599942005</v>
      </c>
      <c r="M9" s="101">
        <f t="shared" si="16"/>
        <v>0.27802049879071289</v>
      </c>
      <c r="N9" s="48" t="str">
        <f t="shared" si="2"/>
        <v>C</v>
      </c>
      <c r="O9" s="105">
        <f>'2015 исходные'!P8</f>
        <v>2443.4736148148149</v>
      </c>
      <c r="P9" s="101">
        <f t="shared" si="17"/>
        <v>8.4026070251599486E-2</v>
      </c>
      <c r="Q9" s="101">
        <f t="shared" si="18"/>
        <v>9.5338782901447497E-2</v>
      </c>
      <c r="R9" s="49" t="str">
        <f t="shared" si="3"/>
        <v>C</v>
      </c>
      <c r="S9" s="106">
        <f>'2015 исходные'!S8</f>
        <v>572263.2578723405</v>
      </c>
      <c r="T9" s="107">
        <f t="shared" si="19"/>
        <v>0.65744467402945972</v>
      </c>
      <c r="U9" s="107">
        <f t="shared" si="20"/>
        <v>0.64894084711442734</v>
      </c>
      <c r="V9" s="48" t="str">
        <f t="shared" si="4"/>
        <v>B</v>
      </c>
      <c r="W9" s="320" t="str">
        <f t="shared" si="5"/>
        <v>B</v>
      </c>
      <c r="X9" s="303">
        <f t="shared" si="6"/>
        <v>4.2</v>
      </c>
      <c r="Y9" s="304">
        <f t="shared" si="7"/>
        <v>2.5</v>
      </c>
      <c r="Z9" s="304">
        <f t="shared" si="8"/>
        <v>2</v>
      </c>
      <c r="AA9" s="304">
        <f t="shared" si="9"/>
        <v>2</v>
      </c>
      <c r="AB9" s="304">
        <f t="shared" si="10"/>
        <v>2.5</v>
      </c>
      <c r="AC9" s="305">
        <f t="shared" si="11"/>
        <v>2.6399999999999997</v>
      </c>
    </row>
    <row r="10" spans="1:29" x14ac:dyDescent="0.25">
      <c r="A10" s="278">
        <v>4</v>
      </c>
      <c r="B10" s="9">
        <v>10004</v>
      </c>
      <c r="C10" s="45" t="s">
        <v>94</v>
      </c>
      <c r="D10" s="120">
        <f>'2015 исходные'!F9</f>
        <v>0.63831735585126426</v>
      </c>
      <c r="E10" s="101">
        <f t="shared" si="12"/>
        <v>0.42126260329597265</v>
      </c>
      <c r="F10" s="46" t="str">
        <f t="shared" si="0"/>
        <v>B</v>
      </c>
      <c r="G10" s="102">
        <f>'2015 исходные'!I9</f>
        <v>11528.667328042327</v>
      </c>
      <c r="H10" s="101">
        <f t="shared" si="13"/>
        <v>4.0860419491934745E-2</v>
      </c>
      <c r="I10" s="101">
        <f t="shared" si="14"/>
        <v>5.7755986665494287E-2</v>
      </c>
      <c r="J10" s="47" t="str">
        <f t="shared" si="1"/>
        <v>C</v>
      </c>
      <c r="K10" s="103">
        <f>'2015 исходные'!L9</f>
        <v>55732.717654320986</v>
      </c>
      <c r="L10" s="104">
        <f t="shared" si="15"/>
        <v>0.29677823331476377</v>
      </c>
      <c r="M10" s="101">
        <f t="shared" si="16"/>
        <v>0.27802049879071289</v>
      </c>
      <c r="N10" s="48" t="str">
        <f t="shared" si="2"/>
        <v>B</v>
      </c>
      <c r="O10" s="105">
        <f>'2015 исходные'!P9</f>
        <v>2237.7420811287479</v>
      </c>
      <c r="P10" s="101">
        <f t="shared" si="17"/>
        <v>7.6951382725749168E-2</v>
      </c>
      <c r="Q10" s="101">
        <f t="shared" si="18"/>
        <v>9.5338782901447497E-2</v>
      </c>
      <c r="R10" s="49" t="str">
        <f t="shared" si="3"/>
        <v>C</v>
      </c>
      <c r="S10" s="106">
        <f>'2015 исходные'!S9</f>
        <v>520280.47943925229</v>
      </c>
      <c r="T10" s="107">
        <f t="shared" si="19"/>
        <v>0.59772425628125059</v>
      </c>
      <c r="U10" s="107">
        <f t="shared" si="20"/>
        <v>0.64894084711442734</v>
      </c>
      <c r="V10" s="48" t="str">
        <f t="shared" si="4"/>
        <v>C</v>
      </c>
      <c r="W10" s="321" t="str">
        <f t="shared" si="5"/>
        <v>C</v>
      </c>
      <c r="X10" s="303">
        <f t="shared" si="6"/>
        <v>2.5</v>
      </c>
      <c r="Y10" s="304">
        <f t="shared" si="7"/>
        <v>2</v>
      </c>
      <c r="Z10" s="304">
        <f t="shared" si="8"/>
        <v>2.5</v>
      </c>
      <c r="AA10" s="304">
        <f t="shared" si="9"/>
        <v>2</v>
      </c>
      <c r="AB10" s="304">
        <f t="shared" si="10"/>
        <v>2</v>
      </c>
      <c r="AC10" s="305">
        <f t="shared" si="11"/>
        <v>2.2000000000000002</v>
      </c>
    </row>
    <row r="11" spans="1:29" x14ac:dyDescent="0.25">
      <c r="A11" s="278">
        <v>5</v>
      </c>
      <c r="B11" s="13">
        <v>10001</v>
      </c>
      <c r="C11" s="56" t="s">
        <v>89</v>
      </c>
      <c r="D11" s="123">
        <f>'2015 исходные'!F10</f>
        <v>8.8360570372920777E-2</v>
      </c>
      <c r="E11" s="94">
        <f t="shared" si="12"/>
        <v>0.42126260329597265</v>
      </c>
      <c r="F11" s="40" t="str">
        <f t="shared" si="0"/>
        <v>D</v>
      </c>
      <c r="G11" s="95">
        <f>'2015 исходные'!I10</f>
        <v>20177.865167652861</v>
      </c>
      <c r="H11" s="94">
        <f t="shared" si="13"/>
        <v>7.1515294156900402E-2</v>
      </c>
      <c r="I11" s="94">
        <f t="shared" si="14"/>
        <v>5.7755986665494287E-2</v>
      </c>
      <c r="J11" s="41" t="str">
        <f t="shared" si="1"/>
        <v>B</v>
      </c>
      <c r="K11" s="96">
        <f>'2015 исходные'!L10</f>
        <v>54670.846883629194</v>
      </c>
      <c r="L11" s="97">
        <f t="shared" si="15"/>
        <v>0.29112374265652718</v>
      </c>
      <c r="M11" s="94">
        <f t="shared" si="16"/>
        <v>0.27802049879071289</v>
      </c>
      <c r="N11" s="42" t="str">
        <f t="shared" si="2"/>
        <v>B</v>
      </c>
      <c r="O11" s="98">
        <f>'2015 исходные'!P10</f>
        <v>2547.4962524654834</v>
      </c>
      <c r="P11" s="94">
        <f t="shared" si="17"/>
        <v>8.7603196440315945E-2</v>
      </c>
      <c r="Q11" s="94">
        <f t="shared" si="18"/>
        <v>9.5338782901447497E-2</v>
      </c>
      <c r="R11" s="43" t="str">
        <f t="shared" si="3"/>
        <v>C</v>
      </c>
      <c r="S11" s="99">
        <f>'2015 исходные'!S10</f>
        <v>636772.44914285711</v>
      </c>
      <c r="T11" s="100">
        <f t="shared" si="19"/>
        <v>0.73155606182750332</v>
      </c>
      <c r="U11" s="100">
        <f t="shared" si="20"/>
        <v>0.64894084711442734</v>
      </c>
      <c r="V11" s="42" t="str">
        <f t="shared" si="4"/>
        <v>B</v>
      </c>
      <c r="W11" s="321" t="str">
        <f t="shared" si="5"/>
        <v>C</v>
      </c>
      <c r="X11" s="303">
        <f t="shared" si="6"/>
        <v>1</v>
      </c>
      <c r="Y11" s="304">
        <f t="shared" si="7"/>
        <v>2.5</v>
      </c>
      <c r="Z11" s="304">
        <f t="shared" si="8"/>
        <v>2.5</v>
      </c>
      <c r="AA11" s="304">
        <f t="shared" si="9"/>
        <v>2</v>
      </c>
      <c r="AB11" s="304">
        <f t="shared" si="10"/>
        <v>2.5</v>
      </c>
      <c r="AC11" s="305">
        <f t="shared" si="11"/>
        <v>2.1</v>
      </c>
    </row>
    <row r="12" spans="1:29" x14ac:dyDescent="0.25">
      <c r="A12" s="278">
        <v>6</v>
      </c>
      <c r="B12" s="9">
        <v>10120</v>
      </c>
      <c r="C12" s="45" t="s">
        <v>96</v>
      </c>
      <c r="D12" s="120">
        <f>'2015 исходные'!F11</f>
        <v>0.52007535387036585</v>
      </c>
      <c r="E12" s="101">
        <f t="shared" si="12"/>
        <v>0.42126260329597265</v>
      </c>
      <c r="F12" s="46" t="str">
        <f t="shared" si="0"/>
        <v>B</v>
      </c>
      <c r="G12" s="102">
        <f>'2015 исходные'!I11</f>
        <v>13490.641838487973</v>
      </c>
      <c r="H12" s="101">
        <f t="shared" si="13"/>
        <v>4.7814137493172752E-2</v>
      </c>
      <c r="I12" s="101">
        <f t="shared" si="14"/>
        <v>5.7755986665494287E-2</v>
      </c>
      <c r="J12" s="47" t="str">
        <f t="shared" si="1"/>
        <v>C</v>
      </c>
      <c r="K12" s="103">
        <f>'2015 исходные'!L11</f>
        <v>42705.932216494846</v>
      </c>
      <c r="L12" s="104">
        <f t="shared" si="15"/>
        <v>0.22741024749380329</v>
      </c>
      <c r="M12" s="101">
        <f t="shared" si="16"/>
        <v>0.27802049879071289</v>
      </c>
      <c r="N12" s="48" t="str">
        <f t="shared" si="2"/>
        <v>C</v>
      </c>
      <c r="O12" s="105">
        <f>'2015 исходные'!P11</f>
        <v>6645.6382130584188</v>
      </c>
      <c r="P12" s="101">
        <f t="shared" si="17"/>
        <v>0.22852993376786723</v>
      </c>
      <c r="Q12" s="101">
        <f t="shared" si="18"/>
        <v>9.5338782901447497E-2</v>
      </c>
      <c r="R12" s="49" t="str">
        <f t="shared" si="3"/>
        <v>B</v>
      </c>
      <c r="S12" s="106">
        <f>'2015 исходные'!S11</f>
        <v>390799.27905660373</v>
      </c>
      <c r="T12" s="107">
        <f t="shared" si="19"/>
        <v>0.44896977238338087</v>
      </c>
      <c r="U12" s="107">
        <f t="shared" si="20"/>
        <v>0.64894084711442734</v>
      </c>
      <c r="V12" s="48" t="str">
        <f t="shared" si="4"/>
        <v>C</v>
      </c>
      <c r="W12" s="321" t="str">
        <f t="shared" si="5"/>
        <v>C</v>
      </c>
      <c r="X12" s="303">
        <f t="shared" si="6"/>
        <v>2.5</v>
      </c>
      <c r="Y12" s="304">
        <f t="shared" si="7"/>
        <v>2</v>
      </c>
      <c r="Z12" s="304">
        <f t="shared" si="8"/>
        <v>2</v>
      </c>
      <c r="AA12" s="304">
        <f t="shared" si="9"/>
        <v>2.5</v>
      </c>
      <c r="AB12" s="304">
        <f t="shared" si="10"/>
        <v>2</v>
      </c>
      <c r="AC12" s="305">
        <f t="shared" si="11"/>
        <v>2.2000000000000002</v>
      </c>
    </row>
    <row r="13" spans="1:29" x14ac:dyDescent="0.25">
      <c r="A13" s="278">
        <v>7</v>
      </c>
      <c r="B13" s="9">
        <v>10190</v>
      </c>
      <c r="C13" s="45" t="s">
        <v>5</v>
      </c>
      <c r="D13" s="120">
        <f>'2015 исходные'!F12</f>
        <v>0.62564823729124464</v>
      </c>
      <c r="E13" s="101">
        <f t="shared" si="12"/>
        <v>0.42126260329597265</v>
      </c>
      <c r="F13" s="46" t="str">
        <f t="shared" si="0"/>
        <v>B</v>
      </c>
      <c r="G13" s="102">
        <f>'2015 исходные'!I12</f>
        <v>9514.9264316239314</v>
      </c>
      <c r="H13" s="101">
        <f t="shared" si="13"/>
        <v>3.372322874521444E-2</v>
      </c>
      <c r="I13" s="101">
        <f t="shared" si="14"/>
        <v>5.7755986665494287E-2</v>
      </c>
      <c r="J13" s="47" t="str">
        <f t="shared" si="1"/>
        <v>C</v>
      </c>
      <c r="K13" s="103">
        <f>'2015 исходные'!L12</f>
        <v>47661.126869658117</v>
      </c>
      <c r="L13" s="104">
        <f t="shared" si="15"/>
        <v>0.25379679343649059</v>
      </c>
      <c r="M13" s="101">
        <f t="shared" si="16"/>
        <v>0.27802049879071289</v>
      </c>
      <c r="N13" s="48" t="str">
        <f t="shared" si="2"/>
        <v>C</v>
      </c>
      <c r="O13" s="105">
        <f>'2015 исходные'!P12</f>
        <v>5126.7578418803414</v>
      </c>
      <c r="P13" s="101">
        <f t="shared" si="17"/>
        <v>0.1762987379822491</v>
      </c>
      <c r="Q13" s="101">
        <f t="shared" si="18"/>
        <v>9.5338782901447497E-2</v>
      </c>
      <c r="R13" s="49" t="str">
        <f t="shared" si="3"/>
        <v>B</v>
      </c>
      <c r="S13" s="106">
        <f>'2015 исходные'!S12</f>
        <v>515539.89756756759</v>
      </c>
      <c r="T13" s="107">
        <f t="shared" si="19"/>
        <v>0.59227803854760219</v>
      </c>
      <c r="U13" s="107">
        <f t="shared" si="20"/>
        <v>0.64894084711442734</v>
      </c>
      <c r="V13" s="48" t="str">
        <f t="shared" si="4"/>
        <v>C</v>
      </c>
      <c r="W13" s="321" t="str">
        <f t="shared" si="5"/>
        <v>C</v>
      </c>
      <c r="X13" s="303">
        <f t="shared" si="6"/>
        <v>2.5</v>
      </c>
      <c r="Y13" s="304">
        <f t="shared" si="7"/>
        <v>2</v>
      </c>
      <c r="Z13" s="304">
        <f t="shared" si="8"/>
        <v>2</v>
      </c>
      <c r="AA13" s="304">
        <f t="shared" si="9"/>
        <v>2.5</v>
      </c>
      <c r="AB13" s="304">
        <f t="shared" si="10"/>
        <v>2</v>
      </c>
      <c r="AC13" s="305">
        <f t="shared" si="11"/>
        <v>2.2000000000000002</v>
      </c>
    </row>
    <row r="14" spans="1:29" x14ac:dyDescent="0.25">
      <c r="A14" s="278">
        <v>8</v>
      </c>
      <c r="B14" s="9">
        <v>10320</v>
      </c>
      <c r="C14" s="45" t="s">
        <v>91</v>
      </c>
      <c r="D14" s="120">
        <f>'2015 исходные'!F13</f>
        <v>0.62894594575376239</v>
      </c>
      <c r="E14" s="101">
        <f t="shared" si="12"/>
        <v>0.42126260329597265</v>
      </c>
      <c r="F14" s="46" t="str">
        <f t="shared" si="0"/>
        <v>B</v>
      </c>
      <c r="G14" s="102">
        <f>'2015 исходные'!I13</f>
        <v>13577.052968960863</v>
      </c>
      <c r="H14" s="101">
        <f t="shared" si="13"/>
        <v>4.8120399694989109E-2</v>
      </c>
      <c r="I14" s="101">
        <f t="shared" si="14"/>
        <v>5.7755986665494287E-2</v>
      </c>
      <c r="J14" s="47" t="str">
        <f t="shared" si="1"/>
        <v>C</v>
      </c>
      <c r="K14" s="103">
        <f>'2015 исходные'!L13</f>
        <v>48743.116356275299</v>
      </c>
      <c r="L14" s="104">
        <f t="shared" si="15"/>
        <v>0.25955841680277009</v>
      </c>
      <c r="M14" s="101">
        <f t="shared" si="16"/>
        <v>0.27802049879071289</v>
      </c>
      <c r="N14" s="48" t="str">
        <f t="shared" si="2"/>
        <v>C</v>
      </c>
      <c r="O14" s="105">
        <f>'2015 исходные'!P13</f>
        <v>2538.1990553306341</v>
      </c>
      <c r="P14" s="101">
        <f t="shared" si="17"/>
        <v>8.7283484807311462E-2</v>
      </c>
      <c r="Q14" s="101">
        <f t="shared" si="18"/>
        <v>9.5338782901447497E-2</v>
      </c>
      <c r="R14" s="49" t="str">
        <f t="shared" si="3"/>
        <v>C</v>
      </c>
      <c r="S14" s="106">
        <f>'2015 исходные'!S13</f>
        <v>509545.14372881356</v>
      </c>
      <c r="T14" s="107">
        <f t="shared" si="19"/>
        <v>0.58539096528335</v>
      </c>
      <c r="U14" s="107">
        <f t="shared" si="20"/>
        <v>0.64894084711442734</v>
      </c>
      <c r="V14" s="48" t="str">
        <f t="shared" si="4"/>
        <v>C</v>
      </c>
      <c r="W14" s="321" t="str">
        <f t="shared" si="5"/>
        <v>C</v>
      </c>
      <c r="X14" s="303">
        <f t="shared" si="6"/>
        <v>2.5</v>
      </c>
      <c r="Y14" s="304">
        <f t="shared" si="7"/>
        <v>2</v>
      </c>
      <c r="Z14" s="304">
        <f t="shared" si="8"/>
        <v>2</v>
      </c>
      <c r="AA14" s="304">
        <f t="shared" si="9"/>
        <v>2</v>
      </c>
      <c r="AB14" s="304">
        <f t="shared" si="10"/>
        <v>2</v>
      </c>
      <c r="AC14" s="305">
        <f t="shared" si="11"/>
        <v>2.1</v>
      </c>
    </row>
    <row r="15" spans="1:29" ht="15.75" thickBot="1" x14ac:dyDescent="0.3">
      <c r="A15" s="279">
        <v>9</v>
      </c>
      <c r="B15" s="9">
        <v>10860</v>
      </c>
      <c r="C15" s="45" t="s">
        <v>156</v>
      </c>
      <c r="D15" s="120">
        <f>'2015 исходные'!F14</f>
        <v>0.47313001688269612</v>
      </c>
      <c r="E15" s="101">
        <f t="shared" si="12"/>
        <v>0.42126260329597265</v>
      </c>
      <c r="F15" s="46" t="str">
        <f t="shared" si="0"/>
        <v>B</v>
      </c>
      <c r="G15" s="102">
        <f>'2015 исходные'!I14</f>
        <v>15453.257527932961</v>
      </c>
      <c r="H15" s="101">
        <f t="shared" si="13"/>
        <v>5.4770127989759707E-2</v>
      </c>
      <c r="I15" s="101">
        <f t="shared" si="14"/>
        <v>5.7755986665494287E-2</v>
      </c>
      <c r="J15" s="47" t="str">
        <f t="shared" si="1"/>
        <v>C</v>
      </c>
      <c r="K15" s="103">
        <f>'2015 исходные'!L14</f>
        <v>49231.310698324021</v>
      </c>
      <c r="L15" s="104">
        <f t="shared" si="15"/>
        <v>0.26215806491693755</v>
      </c>
      <c r="M15" s="101">
        <f t="shared" si="16"/>
        <v>0.27802049879071289</v>
      </c>
      <c r="N15" s="48" t="str">
        <f t="shared" si="2"/>
        <v>C</v>
      </c>
      <c r="O15" s="105">
        <f>'2015 исходные'!P14</f>
        <v>2513.9721508379889</v>
      </c>
      <c r="P15" s="101">
        <f t="shared" si="17"/>
        <v>8.6450371011224048E-2</v>
      </c>
      <c r="Q15" s="101">
        <f t="shared" si="18"/>
        <v>9.5338782901447497E-2</v>
      </c>
      <c r="R15" s="49" t="str">
        <f t="shared" si="3"/>
        <v>C</v>
      </c>
      <c r="S15" s="106">
        <f>'2015 исходные'!S14</f>
        <v>535850.95714285714</v>
      </c>
      <c r="T15" s="107">
        <f t="shared" si="19"/>
        <v>0.61561240041335741</v>
      </c>
      <c r="U15" s="107">
        <f t="shared" si="20"/>
        <v>0.64894084711442734</v>
      </c>
      <c r="V15" s="48" t="str">
        <f t="shared" si="4"/>
        <v>C</v>
      </c>
      <c r="W15" s="321" t="str">
        <f t="shared" si="5"/>
        <v>C</v>
      </c>
      <c r="X15" s="306">
        <f t="shared" si="6"/>
        <v>2.5</v>
      </c>
      <c r="Y15" s="307">
        <f t="shared" si="7"/>
        <v>2</v>
      </c>
      <c r="Z15" s="307">
        <f t="shared" si="8"/>
        <v>2</v>
      </c>
      <c r="AA15" s="307">
        <f t="shared" si="9"/>
        <v>2</v>
      </c>
      <c r="AB15" s="307">
        <f t="shared" si="10"/>
        <v>2</v>
      </c>
      <c r="AC15" s="308">
        <f t="shared" si="11"/>
        <v>2.1</v>
      </c>
    </row>
    <row r="16" spans="1:29" ht="15.75" thickBot="1" x14ac:dyDescent="0.3">
      <c r="A16" s="76"/>
      <c r="B16" s="232"/>
      <c r="C16" s="263" t="s">
        <v>6</v>
      </c>
      <c r="D16" s="122">
        <f>AVERAGE(D17:D30)</f>
        <v>0.41690691640600402</v>
      </c>
      <c r="E16" s="314"/>
      <c r="F16" s="35" t="str">
        <f t="shared" si="0"/>
        <v>C</v>
      </c>
      <c r="G16" s="36">
        <f>AVERAGE(G17:G30)</f>
        <v>12948.023565786103</v>
      </c>
      <c r="H16" s="314">
        <f>AVERAGE(H17:H30)</f>
        <v>4.5890965489357768E-2</v>
      </c>
      <c r="I16" s="314"/>
      <c r="J16" s="37" t="str">
        <f t="shared" si="1"/>
        <v>C</v>
      </c>
      <c r="K16" s="36">
        <f>AVERAGE(K17:K30)</f>
        <v>55046.561804854886</v>
      </c>
      <c r="L16" s="315">
        <f>AVERAGE(L17:L30)</f>
        <v>0.2931244348036956</v>
      </c>
      <c r="M16" s="314"/>
      <c r="N16" s="37" t="str">
        <f t="shared" si="2"/>
        <v>B</v>
      </c>
      <c r="O16" s="38">
        <f>AVERAGE(O17:O30)</f>
        <v>4123.9383538563843</v>
      </c>
      <c r="P16" s="314">
        <f>AVERAGE(P17:P30)</f>
        <v>0.14181382263899084</v>
      </c>
      <c r="Q16" s="314"/>
      <c r="R16" s="35" t="str">
        <f t="shared" si="3"/>
        <v>B</v>
      </c>
      <c r="S16" s="36">
        <f>AVERAGE(S17:S30)</f>
        <v>578399.37384609878</v>
      </c>
      <c r="T16" s="314">
        <f>AVERAGE(T17:T30)</f>
        <v>0.66449415118997734</v>
      </c>
      <c r="U16" s="93"/>
      <c r="V16" s="37" t="str">
        <f t="shared" si="4"/>
        <v>B</v>
      </c>
      <c r="W16" s="322" t="str">
        <f t="shared" si="5"/>
        <v>C</v>
      </c>
      <c r="X16" s="297">
        <f t="shared" si="6"/>
        <v>2</v>
      </c>
      <c r="Y16" s="298">
        <f t="shared" si="7"/>
        <v>2</v>
      </c>
      <c r="Z16" s="298">
        <f t="shared" si="8"/>
        <v>2.5</v>
      </c>
      <c r="AA16" s="298">
        <f t="shared" si="9"/>
        <v>2.5</v>
      </c>
      <c r="AB16" s="298">
        <f t="shared" si="10"/>
        <v>2.5</v>
      </c>
      <c r="AC16" s="299">
        <f t="shared" si="11"/>
        <v>2.2999999999999998</v>
      </c>
    </row>
    <row r="17" spans="1:29" x14ac:dyDescent="0.25">
      <c r="A17" s="278">
        <v>1</v>
      </c>
      <c r="B17" s="8">
        <v>20040</v>
      </c>
      <c r="C17" s="39" t="s">
        <v>97</v>
      </c>
      <c r="D17" s="123">
        <f>'2015 исходные'!F16</f>
        <v>0.88917042682853353</v>
      </c>
      <c r="E17" s="94">
        <f t="shared" ref="E17:E30" si="21">$D$129</f>
        <v>0.42126260329597265</v>
      </c>
      <c r="F17" s="40" t="str">
        <f t="shared" si="0"/>
        <v>A</v>
      </c>
      <c r="G17" s="95">
        <f>'2015 исходные'!I16</f>
        <v>9117.5071485943772</v>
      </c>
      <c r="H17" s="94">
        <f t="shared" ref="H17:H30" si="22">G17/$G$130</f>
        <v>3.2314677508830644E-2</v>
      </c>
      <c r="I17" s="94">
        <f t="shared" ref="I17:I30" si="23">$H$129</f>
        <v>5.7755986665494287E-2</v>
      </c>
      <c r="J17" s="41" t="str">
        <f t="shared" si="1"/>
        <v>C</v>
      </c>
      <c r="K17" s="96">
        <f>'2015 исходные'!L16</f>
        <v>56451.744748995989</v>
      </c>
      <c r="L17" s="97">
        <f t="shared" ref="L17:L30" si="24">K17/$K$130</f>
        <v>0.30060707209823467</v>
      </c>
      <c r="M17" s="94">
        <f t="shared" ref="M17:M30" si="25">$L$129</f>
        <v>0.27802049879071289</v>
      </c>
      <c r="N17" s="42" t="str">
        <f t="shared" si="2"/>
        <v>B</v>
      </c>
      <c r="O17" s="98">
        <f>'2015 исходные'!P16</f>
        <v>5861.3277610441764</v>
      </c>
      <c r="P17" s="94">
        <f t="shared" ref="P17:P30" si="26">O17/$O$130</f>
        <v>0.20155909817527293</v>
      </c>
      <c r="Q17" s="94">
        <f t="shared" ref="Q17:Q30" si="27">$P$129</f>
        <v>9.5338782901447497E-2</v>
      </c>
      <c r="R17" s="43" t="str">
        <f t="shared" si="3"/>
        <v>B</v>
      </c>
      <c r="S17" s="99">
        <f>'2015 исходные'!S16</f>
        <v>650804.49671052629</v>
      </c>
      <c r="T17" s="100">
        <f t="shared" ref="T17:T30" si="28">S17/$S$130</f>
        <v>0.74767678041669172</v>
      </c>
      <c r="U17" s="100">
        <f t="shared" ref="U17:U30" si="29">$T$129</f>
        <v>0.64894084711442734</v>
      </c>
      <c r="V17" s="42" t="str">
        <f t="shared" si="4"/>
        <v>B</v>
      </c>
      <c r="W17" s="321" t="str">
        <f t="shared" si="5"/>
        <v>B</v>
      </c>
      <c r="X17" s="300">
        <f t="shared" si="6"/>
        <v>4.2</v>
      </c>
      <c r="Y17" s="301">
        <f t="shared" si="7"/>
        <v>2</v>
      </c>
      <c r="Z17" s="301">
        <f t="shared" si="8"/>
        <v>2.5</v>
      </c>
      <c r="AA17" s="301">
        <f t="shared" si="9"/>
        <v>2.5</v>
      </c>
      <c r="AB17" s="301">
        <f t="shared" si="10"/>
        <v>2.5</v>
      </c>
      <c r="AC17" s="302">
        <f t="shared" si="11"/>
        <v>2.7399999999999998</v>
      </c>
    </row>
    <row r="18" spans="1:29" x14ac:dyDescent="0.25">
      <c r="A18" s="278">
        <v>2</v>
      </c>
      <c r="B18" s="9">
        <v>20061</v>
      </c>
      <c r="C18" s="45" t="s">
        <v>98</v>
      </c>
      <c r="D18" s="120">
        <f>'2015 исходные'!F17</f>
        <v>0.88936949043845215</v>
      </c>
      <c r="E18" s="101">
        <f t="shared" si="21"/>
        <v>0.42126260329597265</v>
      </c>
      <c r="F18" s="46" t="str">
        <f t="shared" si="0"/>
        <v>A</v>
      </c>
      <c r="G18" s="102">
        <f>'2015 исходные'!I17</f>
        <v>16575.187391304349</v>
      </c>
      <c r="H18" s="101">
        <f t="shared" si="22"/>
        <v>5.8746522099630202E-2</v>
      </c>
      <c r="I18" s="101">
        <f t="shared" si="23"/>
        <v>5.7755986665494287E-2</v>
      </c>
      <c r="J18" s="47" t="str">
        <f t="shared" si="1"/>
        <v>B</v>
      </c>
      <c r="K18" s="103">
        <f>'2015 исходные'!L17</f>
        <v>55956.583394648835</v>
      </c>
      <c r="L18" s="104">
        <f t="shared" si="24"/>
        <v>0.29797032445459087</v>
      </c>
      <c r="M18" s="101">
        <f t="shared" si="25"/>
        <v>0.27802049879071289</v>
      </c>
      <c r="N18" s="48" t="str">
        <f t="shared" si="2"/>
        <v>B</v>
      </c>
      <c r="O18" s="105">
        <f>'2015 исходные'!P17</f>
        <v>6620.2202341137126</v>
      </c>
      <c r="P18" s="101">
        <f t="shared" si="26"/>
        <v>0.2276558613524696</v>
      </c>
      <c r="Q18" s="101">
        <f t="shared" si="27"/>
        <v>9.5338782901447497E-2</v>
      </c>
      <c r="R18" s="49" t="str">
        <f t="shared" si="3"/>
        <v>B</v>
      </c>
      <c r="S18" s="106">
        <f>'2015 исходные'!S17</f>
        <v>594453.34899999993</v>
      </c>
      <c r="T18" s="107">
        <f t="shared" si="28"/>
        <v>0.68293776139339191</v>
      </c>
      <c r="U18" s="107">
        <f t="shared" si="29"/>
        <v>0.64894084711442734</v>
      </c>
      <c r="V18" s="48" t="str">
        <f t="shared" si="4"/>
        <v>B</v>
      </c>
      <c r="W18" s="321" t="str">
        <f>IF(AC18&gt;=3.5,"A",IF(AC18&gt;=2.5,"B",IF(AC18&gt;=1.5,"C","D")))</f>
        <v>B</v>
      </c>
      <c r="X18" s="303">
        <f>IF(F18="A",4.2,IF(F18="B",2.5,IF(F18="C",2,1)))</f>
        <v>4.2</v>
      </c>
      <c r="Y18" s="304">
        <f>IF(J18="A",4.2,IF(J18="B",2.5,IF(J18="C",2,1)))</f>
        <v>2.5</v>
      </c>
      <c r="Z18" s="304">
        <f>IF(N18="A",4.2,IF(N18="B",2.5,IF(N18="C",2,1)))</f>
        <v>2.5</v>
      </c>
      <c r="AA18" s="304">
        <f>IF(R18="A",4.2,IF(R18="B",2.5,IF(R18="C",2,1)))</f>
        <v>2.5</v>
      </c>
      <c r="AB18" s="304">
        <f>IF(V18="A",4.2,IF(V18="B",2.5,IF(V18="C",2,1)))</f>
        <v>2.5</v>
      </c>
      <c r="AC18" s="305">
        <f>AVERAGE(X18:AB18)</f>
        <v>2.84</v>
      </c>
    </row>
    <row r="19" spans="1:29" x14ac:dyDescent="0.25">
      <c r="A19" s="278">
        <v>3</v>
      </c>
      <c r="B19" s="9">
        <v>21020</v>
      </c>
      <c r="C19" s="45" t="s">
        <v>103</v>
      </c>
      <c r="D19" s="120">
        <f>'2015 исходные'!F18</f>
        <v>0.65554335892349946</v>
      </c>
      <c r="E19" s="101">
        <f t="shared" si="21"/>
        <v>0.42126260329597265</v>
      </c>
      <c r="F19" s="46" t="str">
        <f t="shared" si="0"/>
        <v>B</v>
      </c>
      <c r="G19" s="102">
        <f>'2015 исходные'!I18</f>
        <v>10903.929279749478</v>
      </c>
      <c r="H19" s="101">
        <f t="shared" si="22"/>
        <v>3.8646194898626689E-2</v>
      </c>
      <c r="I19" s="101">
        <f t="shared" si="23"/>
        <v>5.7755986665494287E-2</v>
      </c>
      <c r="J19" s="47" t="str">
        <f t="shared" si="1"/>
        <v>C</v>
      </c>
      <c r="K19" s="103">
        <f>'2015 исходные'!L18</f>
        <v>54006.424123173281</v>
      </c>
      <c r="L19" s="104">
        <f t="shared" si="24"/>
        <v>0.28758567343396996</v>
      </c>
      <c r="M19" s="101">
        <f t="shared" si="25"/>
        <v>0.27802049879071289</v>
      </c>
      <c r="N19" s="48" t="str">
        <f t="shared" si="2"/>
        <v>B</v>
      </c>
      <c r="O19" s="105">
        <f>'2015 исходные'!P18</f>
        <v>7915.552379958247</v>
      </c>
      <c r="P19" s="101">
        <f t="shared" si="26"/>
        <v>0.27219968995204169</v>
      </c>
      <c r="Q19" s="101">
        <f t="shared" si="27"/>
        <v>9.5338782901447497E-2</v>
      </c>
      <c r="R19" s="49" t="str">
        <f t="shared" si="3"/>
        <v>B</v>
      </c>
      <c r="S19" s="106">
        <f>'2015 исходные'!S18</f>
        <v>564587.49271604931</v>
      </c>
      <c r="T19" s="107">
        <f t="shared" si="28"/>
        <v>0.64862637082427599</v>
      </c>
      <c r="U19" s="107">
        <f t="shared" si="29"/>
        <v>0.64894084711442734</v>
      </c>
      <c r="V19" s="48" t="str">
        <f t="shared" si="4"/>
        <v>C</v>
      </c>
      <c r="W19" s="321" t="str">
        <f>IF(AC19&gt;=3.5,"A",IF(AC19&gt;=2.5,"B",IF(AC19&gt;=1.5,"C","D")))</f>
        <v>C</v>
      </c>
      <c r="X19" s="303">
        <f>IF(F19="A",4.2,IF(F19="B",2.5,IF(F19="C",2,1)))</f>
        <v>2.5</v>
      </c>
      <c r="Y19" s="304">
        <f>IF(J19="A",4.2,IF(J19="B",2.5,IF(J19="C",2,1)))</f>
        <v>2</v>
      </c>
      <c r="Z19" s="304">
        <f>IF(N19="A",4.2,IF(N19="B",2.5,IF(N19="C",2,1)))</f>
        <v>2.5</v>
      </c>
      <c r="AA19" s="304">
        <f>IF(R19="A",4.2,IF(R19="B",2.5,IF(R19="C",2,1)))</f>
        <v>2.5</v>
      </c>
      <c r="AB19" s="304">
        <f>IF(V19="A",4.2,IF(V19="B",2.5,IF(V19="C",2,1)))</f>
        <v>2</v>
      </c>
      <c r="AC19" s="305">
        <f>AVERAGE(X19:AB19)</f>
        <v>2.2999999999999998</v>
      </c>
    </row>
    <row r="20" spans="1:29" x14ac:dyDescent="0.25">
      <c r="A20" s="278">
        <v>4</v>
      </c>
      <c r="B20" s="9">
        <v>20060</v>
      </c>
      <c r="C20" s="45" t="s">
        <v>109</v>
      </c>
      <c r="D20" s="120">
        <f>'2015 исходные'!F19</f>
        <v>0.56742209100668972</v>
      </c>
      <c r="E20" s="101">
        <f t="shared" si="21"/>
        <v>0.42126260329597265</v>
      </c>
      <c r="F20" s="46" t="str">
        <f t="shared" si="0"/>
        <v>B</v>
      </c>
      <c r="G20" s="102">
        <f>'2015 исходные'!I19</f>
        <v>12119.795325670499</v>
      </c>
      <c r="H20" s="101">
        <f t="shared" si="22"/>
        <v>4.2955521837178323E-2</v>
      </c>
      <c r="I20" s="101">
        <f t="shared" si="23"/>
        <v>5.7755986665494287E-2</v>
      </c>
      <c r="J20" s="47" t="str">
        <f t="shared" si="1"/>
        <v>C</v>
      </c>
      <c r="K20" s="103">
        <f>'2015 исходные'!L19</f>
        <v>49520.365300127713</v>
      </c>
      <c r="L20" s="104">
        <f t="shared" si="24"/>
        <v>0.26369728851243635</v>
      </c>
      <c r="M20" s="101">
        <f t="shared" si="25"/>
        <v>0.27802049879071289</v>
      </c>
      <c r="N20" s="48" t="str">
        <f t="shared" si="2"/>
        <v>C</v>
      </c>
      <c r="O20" s="105">
        <f>'2015 исходные'!P19</f>
        <v>1659.1566538952748</v>
      </c>
      <c r="P20" s="101">
        <f t="shared" si="26"/>
        <v>5.7055010831037284E-2</v>
      </c>
      <c r="Q20" s="101">
        <f t="shared" si="27"/>
        <v>9.5338782901447497E-2</v>
      </c>
      <c r="R20" s="49" t="str">
        <f t="shared" si="3"/>
        <v>D</v>
      </c>
      <c r="S20" s="106">
        <f>'2015 исходные'!S19</f>
        <v>628321.86183486239</v>
      </c>
      <c r="T20" s="107">
        <f t="shared" si="28"/>
        <v>0.72184760415241445</v>
      </c>
      <c r="U20" s="107">
        <f t="shared" si="29"/>
        <v>0.64894084711442734</v>
      </c>
      <c r="V20" s="48" t="str">
        <f t="shared" si="4"/>
        <v>B</v>
      </c>
      <c r="W20" s="321" t="str">
        <f t="shared" si="5"/>
        <v>C</v>
      </c>
      <c r="X20" s="303">
        <f t="shared" si="6"/>
        <v>2.5</v>
      </c>
      <c r="Y20" s="304">
        <f t="shared" si="7"/>
        <v>2</v>
      </c>
      <c r="Z20" s="304">
        <f t="shared" si="8"/>
        <v>2</v>
      </c>
      <c r="AA20" s="304">
        <f t="shared" si="9"/>
        <v>1</v>
      </c>
      <c r="AB20" s="304">
        <f t="shared" si="10"/>
        <v>2.5</v>
      </c>
      <c r="AC20" s="305">
        <f t="shared" si="11"/>
        <v>2</v>
      </c>
    </row>
    <row r="21" spans="1:29" x14ac:dyDescent="0.25">
      <c r="A21" s="278">
        <v>5</v>
      </c>
      <c r="B21" s="9">
        <v>20400</v>
      </c>
      <c r="C21" s="45" t="s">
        <v>100</v>
      </c>
      <c r="D21" s="120">
        <f>'2015 исходные'!F20</f>
        <v>0.75454072466652033</v>
      </c>
      <c r="E21" s="101">
        <f t="shared" si="21"/>
        <v>0.42126260329597265</v>
      </c>
      <c r="F21" s="46" t="str">
        <f t="shared" si="0"/>
        <v>A</v>
      </c>
      <c r="G21" s="102">
        <f>'2015 исходные'!I20</f>
        <v>20441.553026819922</v>
      </c>
      <c r="H21" s="101">
        <f t="shared" si="22"/>
        <v>7.244986848660534E-2</v>
      </c>
      <c r="I21" s="101">
        <f t="shared" si="23"/>
        <v>5.7755986665494287E-2</v>
      </c>
      <c r="J21" s="47" t="str">
        <f t="shared" si="1"/>
        <v>B</v>
      </c>
      <c r="K21" s="103">
        <f>'2015 исходные'!L20</f>
        <v>57385.285302681987</v>
      </c>
      <c r="L21" s="104">
        <f t="shared" si="24"/>
        <v>0.3055782008698304</v>
      </c>
      <c r="M21" s="101">
        <f t="shared" si="25"/>
        <v>0.27802049879071289</v>
      </c>
      <c r="N21" s="48" t="str">
        <f t="shared" si="2"/>
        <v>B</v>
      </c>
      <c r="O21" s="105">
        <f>'2015 исходные'!P20</f>
        <v>5688.4228045977015</v>
      </c>
      <c r="P21" s="101">
        <f t="shared" si="26"/>
        <v>0.19561324963852811</v>
      </c>
      <c r="Q21" s="101">
        <f t="shared" si="27"/>
        <v>9.5338782901447497E-2</v>
      </c>
      <c r="R21" s="49" t="str">
        <f t="shared" si="3"/>
        <v>B</v>
      </c>
      <c r="S21" s="106">
        <f>'2015 исходные'!S20</f>
        <v>626442.15574074071</v>
      </c>
      <c r="T21" s="107">
        <f t="shared" si="28"/>
        <v>0.71968810370691028</v>
      </c>
      <c r="U21" s="107">
        <f t="shared" si="29"/>
        <v>0.64894084711442734</v>
      </c>
      <c r="V21" s="48" t="str">
        <f t="shared" si="4"/>
        <v>B</v>
      </c>
      <c r="W21" s="321" t="str">
        <f>IF(AC21&gt;=3.5,"A",IF(AC21&gt;=2.5,"B",IF(AC21&gt;=1.5,"C","D")))</f>
        <v>B</v>
      </c>
      <c r="X21" s="303">
        <f>IF(F21="A",4.2,IF(F21="B",2.5,IF(F21="C",2,1)))</f>
        <v>4.2</v>
      </c>
      <c r="Y21" s="304">
        <f>IF(J21="A",4.2,IF(J21="B",2.5,IF(J21="C",2,1)))</f>
        <v>2.5</v>
      </c>
      <c r="Z21" s="304">
        <f>IF(N21="A",4.2,IF(N21="B",2.5,IF(N21="C",2,1)))</f>
        <v>2.5</v>
      </c>
      <c r="AA21" s="304">
        <f>IF(R21="A",4.2,IF(R21="B",2.5,IF(R21="C",2,1)))</f>
        <v>2.5</v>
      </c>
      <c r="AB21" s="304">
        <f>IF(V21="A",4.2,IF(V21="B",2.5,IF(V21="C",2,1)))</f>
        <v>2.5</v>
      </c>
      <c r="AC21" s="305">
        <f>AVERAGE(X21:AB21)</f>
        <v>2.84</v>
      </c>
    </row>
    <row r="22" spans="1:29" x14ac:dyDescent="0.25">
      <c r="A22" s="278">
        <v>6</v>
      </c>
      <c r="B22" s="9">
        <v>20080</v>
      </c>
      <c r="C22" s="45" t="s">
        <v>99</v>
      </c>
      <c r="D22" s="120">
        <f>'2015 исходные'!F21</f>
        <v>0.111959325323369</v>
      </c>
      <c r="E22" s="101">
        <f t="shared" si="21"/>
        <v>0.42126260329597265</v>
      </c>
      <c r="F22" s="46" t="str">
        <f t="shared" si="0"/>
        <v>D</v>
      </c>
      <c r="G22" s="102">
        <f>'2015 исходные'!I21</f>
        <v>16822.517642045455</v>
      </c>
      <c r="H22" s="101">
        <f t="shared" si="22"/>
        <v>5.9623121060357012E-2</v>
      </c>
      <c r="I22" s="101">
        <f t="shared" si="23"/>
        <v>5.7755986665494287E-2</v>
      </c>
      <c r="J22" s="47" t="str">
        <f t="shared" si="1"/>
        <v>B</v>
      </c>
      <c r="K22" s="103">
        <f>'2015 исходные'!L21</f>
        <v>61682.938522727272</v>
      </c>
      <c r="L22" s="104">
        <f t="shared" si="24"/>
        <v>0.32846332084469776</v>
      </c>
      <c r="M22" s="101">
        <f t="shared" si="25"/>
        <v>0.27802049879071289</v>
      </c>
      <c r="N22" s="48" t="str">
        <f t="shared" si="2"/>
        <v>B</v>
      </c>
      <c r="O22" s="105">
        <f>'2015 исходные'!P21</f>
        <v>2948.3605113636363</v>
      </c>
      <c r="P22" s="101">
        <f t="shared" si="26"/>
        <v>0.10138810010177182</v>
      </c>
      <c r="Q22" s="101">
        <f t="shared" si="27"/>
        <v>9.5338782901447497E-2</v>
      </c>
      <c r="R22" s="49" t="str">
        <f t="shared" si="3"/>
        <v>B</v>
      </c>
      <c r="S22" s="106">
        <f>'2015 исходные'!S21</f>
        <v>558607.34966666671</v>
      </c>
      <c r="T22" s="107">
        <f t="shared" si="28"/>
        <v>0.64175608316616473</v>
      </c>
      <c r="U22" s="107">
        <f t="shared" si="29"/>
        <v>0.64894084711442734</v>
      </c>
      <c r="V22" s="48" t="str">
        <f t="shared" si="4"/>
        <v>C</v>
      </c>
      <c r="W22" s="321" t="str">
        <f t="shared" si="5"/>
        <v>C</v>
      </c>
      <c r="X22" s="303">
        <f t="shared" si="6"/>
        <v>1</v>
      </c>
      <c r="Y22" s="304">
        <f t="shared" si="7"/>
        <v>2.5</v>
      </c>
      <c r="Z22" s="304">
        <f t="shared" si="8"/>
        <v>2.5</v>
      </c>
      <c r="AA22" s="304">
        <f t="shared" si="9"/>
        <v>2.5</v>
      </c>
      <c r="AB22" s="304">
        <f t="shared" si="10"/>
        <v>2</v>
      </c>
      <c r="AC22" s="305">
        <f t="shared" si="11"/>
        <v>2.1</v>
      </c>
    </row>
    <row r="23" spans="1:29" x14ac:dyDescent="0.25">
      <c r="A23" s="278">
        <v>7</v>
      </c>
      <c r="B23" s="9">
        <v>20460</v>
      </c>
      <c r="C23" s="45" t="s">
        <v>15</v>
      </c>
      <c r="D23" s="120">
        <f>'2015 исходные'!F22</f>
        <v>0.14308311193854684</v>
      </c>
      <c r="E23" s="101">
        <f t="shared" si="21"/>
        <v>0.42126260329597265</v>
      </c>
      <c r="F23" s="46" t="str">
        <f t="shared" si="0"/>
        <v>D</v>
      </c>
      <c r="G23" s="102">
        <f>'2015 исходные'!I22</f>
        <v>9988.0140189125286</v>
      </c>
      <c r="H23" s="101">
        <f t="shared" si="22"/>
        <v>3.5399966977223252E-2</v>
      </c>
      <c r="I23" s="101">
        <f t="shared" si="23"/>
        <v>5.7755986665494287E-2</v>
      </c>
      <c r="J23" s="47" t="str">
        <f t="shared" si="1"/>
        <v>C</v>
      </c>
      <c r="K23" s="103">
        <f>'2015 исходные'!L22</f>
        <v>50351.149172576836</v>
      </c>
      <c r="L23" s="104">
        <f t="shared" si="24"/>
        <v>0.26812123516906833</v>
      </c>
      <c r="M23" s="101">
        <f t="shared" si="25"/>
        <v>0.27802049879071289</v>
      </c>
      <c r="N23" s="48" t="str">
        <f t="shared" si="2"/>
        <v>C</v>
      </c>
      <c r="O23" s="105">
        <f>'2015 исходные'!P22</f>
        <v>2377.3233806146573</v>
      </c>
      <c r="P23" s="101">
        <f t="shared" si="26"/>
        <v>8.1751298716371157E-2</v>
      </c>
      <c r="Q23" s="101">
        <f t="shared" si="27"/>
        <v>9.5338782901447497E-2</v>
      </c>
      <c r="R23" s="49" t="str">
        <f t="shared" si="3"/>
        <v>C</v>
      </c>
      <c r="S23" s="106">
        <f>'2015 исходные'!S22</f>
        <v>619753.07894736843</v>
      </c>
      <c r="T23" s="107">
        <f t="shared" si="28"/>
        <v>0.71200335747957566</v>
      </c>
      <c r="U23" s="107">
        <f t="shared" si="29"/>
        <v>0.64894084711442734</v>
      </c>
      <c r="V23" s="48" t="str">
        <f t="shared" si="4"/>
        <v>B</v>
      </c>
      <c r="W23" s="321" t="str">
        <f t="shared" si="5"/>
        <v>C</v>
      </c>
      <c r="X23" s="303">
        <f t="shared" si="6"/>
        <v>1</v>
      </c>
      <c r="Y23" s="304">
        <f t="shared" si="7"/>
        <v>2</v>
      </c>
      <c r="Z23" s="304">
        <f t="shared" si="8"/>
        <v>2</v>
      </c>
      <c r="AA23" s="304">
        <f t="shared" si="9"/>
        <v>2</v>
      </c>
      <c r="AB23" s="304">
        <f t="shared" si="10"/>
        <v>2.5</v>
      </c>
      <c r="AC23" s="305">
        <f t="shared" si="11"/>
        <v>1.9</v>
      </c>
    </row>
    <row r="24" spans="1:29" x14ac:dyDescent="0.25">
      <c r="A24" s="278">
        <v>8</v>
      </c>
      <c r="B24" s="9">
        <v>20490</v>
      </c>
      <c r="C24" s="45" t="s">
        <v>16</v>
      </c>
      <c r="D24" s="120">
        <f>'2015 исходные'!F23</f>
        <v>0.2032130956192954</v>
      </c>
      <c r="E24" s="101">
        <f t="shared" si="21"/>
        <v>0.42126260329597265</v>
      </c>
      <c r="F24" s="46" t="str">
        <f t="shared" si="0"/>
        <v>D</v>
      </c>
      <c r="G24" s="102">
        <f>'2015 исходные'!I23</f>
        <v>14843.1142039801</v>
      </c>
      <c r="H24" s="101">
        <f t="shared" si="22"/>
        <v>5.2607630672634777E-2</v>
      </c>
      <c r="I24" s="101">
        <f t="shared" si="23"/>
        <v>5.7755986665494287E-2</v>
      </c>
      <c r="J24" s="47" t="str">
        <f t="shared" si="1"/>
        <v>C</v>
      </c>
      <c r="K24" s="103">
        <f>'2015 исходные'!L23</f>
        <v>50209.354129353233</v>
      </c>
      <c r="L24" s="104">
        <f t="shared" si="24"/>
        <v>0.26736617271757079</v>
      </c>
      <c r="M24" s="101">
        <f t="shared" si="25"/>
        <v>0.27802049879071289</v>
      </c>
      <c r="N24" s="48" t="str">
        <f t="shared" si="2"/>
        <v>C</v>
      </c>
      <c r="O24" s="105">
        <f>'2015 исходные'!P23</f>
        <v>2462.181641791045</v>
      </c>
      <c r="P24" s="101">
        <f t="shared" si="26"/>
        <v>8.4669401114450912E-2</v>
      </c>
      <c r="Q24" s="101">
        <f t="shared" si="27"/>
        <v>9.5338782901447497E-2</v>
      </c>
      <c r="R24" s="49" t="str">
        <f t="shared" si="3"/>
        <v>C</v>
      </c>
      <c r="S24" s="106">
        <f>'2015 исходные'!S23</f>
        <v>578536.61766666675</v>
      </c>
      <c r="T24" s="107">
        <f t="shared" si="28"/>
        <v>0.66465182376048504</v>
      </c>
      <c r="U24" s="107">
        <f t="shared" si="29"/>
        <v>0.64894084711442734</v>
      </c>
      <c r="V24" s="48" t="str">
        <f t="shared" si="4"/>
        <v>B</v>
      </c>
      <c r="W24" s="321" t="str">
        <f t="shared" si="5"/>
        <v>C</v>
      </c>
      <c r="X24" s="303">
        <f t="shared" si="6"/>
        <v>1</v>
      </c>
      <c r="Y24" s="304">
        <f t="shared" si="7"/>
        <v>2</v>
      </c>
      <c r="Z24" s="304">
        <f t="shared" si="8"/>
        <v>2</v>
      </c>
      <c r="AA24" s="304">
        <f t="shared" si="9"/>
        <v>2</v>
      </c>
      <c r="AB24" s="304">
        <f t="shared" si="10"/>
        <v>2.5</v>
      </c>
      <c r="AC24" s="305">
        <f t="shared" si="11"/>
        <v>1.9</v>
      </c>
    </row>
    <row r="25" spans="1:29" x14ac:dyDescent="0.25">
      <c r="A25" s="279">
        <v>9</v>
      </c>
      <c r="B25" s="9">
        <v>20550</v>
      </c>
      <c r="C25" s="45" t="s">
        <v>101</v>
      </c>
      <c r="D25" s="120">
        <f>'2015 исходные'!F24</f>
        <v>0.16275699088352091</v>
      </c>
      <c r="E25" s="101">
        <f t="shared" si="21"/>
        <v>0.42126260329597265</v>
      </c>
      <c r="F25" s="46" t="str">
        <f t="shared" si="0"/>
        <v>D</v>
      </c>
      <c r="G25" s="102">
        <f>'2015 исходные'!I24</f>
        <v>15206.160561330562</v>
      </c>
      <c r="H25" s="101">
        <f t="shared" si="22"/>
        <v>5.3894355845133766E-2</v>
      </c>
      <c r="I25" s="101">
        <f t="shared" si="23"/>
        <v>5.7755986665494287E-2</v>
      </c>
      <c r="J25" s="47" t="str">
        <f t="shared" si="1"/>
        <v>C</v>
      </c>
      <c r="K25" s="103">
        <f>'2015 исходные'!L24</f>
        <v>79041.233742203738</v>
      </c>
      <c r="L25" s="104">
        <f t="shared" si="24"/>
        <v>0.42089671374946547</v>
      </c>
      <c r="M25" s="101">
        <f t="shared" si="25"/>
        <v>0.27802049879071289</v>
      </c>
      <c r="N25" s="48" t="str">
        <f t="shared" si="2"/>
        <v>B</v>
      </c>
      <c r="O25" s="105">
        <f>'2015 исходные'!P24</f>
        <v>9796.8150519750525</v>
      </c>
      <c r="P25" s="101">
        <f t="shared" si="26"/>
        <v>0.33689247340678591</v>
      </c>
      <c r="Q25" s="101">
        <f t="shared" si="27"/>
        <v>9.5338782901447497E-2</v>
      </c>
      <c r="R25" s="49" t="str">
        <f t="shared" si="3"/>
        <v>B</v>
      </c>
      <c r="S25" s="106">
        <f>'2015 исходные'!S24</f>
        <v>499495.68064516125</v>
      </c>
      <c r="T25" s="107">
        <f t="shared" si="28"/>
        <v>0.57384563908895581</v>
      </c>
      <c r="U25" s="107">
        <f t="shared" si="29"/>
        <v>0.64894084711442734</v>
      </c>
      <c r="V25" s="48" t="str">
        <f t="shared" si="4"/>
        <v>C</v>
      </c>
      <c r="W25" s="321" t="str">
        <f t="shared" si="5"/>
        <v>C</v>
      </c>
      <c r="X25" s="303">
        <f t="shared" si="6"/>
        <v>1</v>
      </c>
      <c r="Y25" s="304">
        <f t="shared" si="7"/>
        <v>2</v>
      </c>
      <c r="Z25" s="304">
        <f t="shared" si="8"/>
        <v>2.5</v>
      </c>
      <c r="AA25" s="304">
        <f t="shared" si="9"/>
        <v>2.5</v>
      </c>
      <c r="AB25" s="304">
        <f t="shared" si="10"/>
        <v>2</v>
      </c>
      <c r="AC25" s="305">
        <f t="shared" si="11"/>
        <v>2</v>
      </c>
    </row>
    <row r="26" spans="1:29" x14ac:dyDescent="0.25">
      <c r="A26" s="75">
        <v>10</v>
      </c>
      <c r="B26" s="9">
        <v>20630</v>
      </c>
      <c r="C26" s="45" t="s">
        <v>17</v>
      </c>
      <c r="D26" s="120">
        <f>'2015 исходные'!F25</f>
        <v>0.10993409460773354</v>
      </c>
      <c r="E26" s="101">
        <f t="shared" si="21"/>
        <v>0.42126260329597265</v>
      </c>
      <c r="F26" s="46" t="str">
        <f t="shared" si="0"/>
        <v>D</v>
      </c>
      <c r="G26" s="102">
        <f>'2015 исходные'!I25</f>
        <v>13980.819176470588</v>
      </c>
      <c r="H26" s="101">
        <f t="shared" si="22"/>
        <v>4.9551445985602863E-2</v>
      </c>
      <c r="I26" s="101">
        <f t="shared" si="23"/>
        <v>5.7755986665494287E-2</v>
      </c>
      <c r="J26" s="47" t="str">
        <f t="shared" si="1"/>
        <v>C</v>
      </c>
      <c r="K26" s="103">
        <f>'2015 исходные'!L25</f>
        <v>62627.922638655458</v>
      </c>
      <c r="L26" s="104">
        <f t="shared" si="24"/>
        <v>0.33349538689565122</v>
      </c>
      <c r="M26" s="101">
        <f t="shared" si="25"/>
        <v>0.27802049879071289</v>
      </c>
      <c r="N26" s="48" t="str">
        <f t="shared" si="2"/>
        <v>B</v>
      </c>
      <c r="O26" s="105">
        <f>'2015 исходные'!P25</f>
        <v>3028.5154957983191</v>
      </c>
      <c r="P26" s="101">
        <f t="shared" si="26"/>
        <v>0.10414446641253919</v>
      </c>
      <c r="Q26" s="101">
        <f t="shared" si="27"/>
        <v>9.5338782901447497E-2</v>
      </c>
      <c r="R26" s="49" t="str">
        <f t="shared" si="3"/>
        <v>B</v>
      </c>
      <c r="S26" s="106">
        <f>'2015 исходные'!S25</f>
        <v>532693.58704918029</v>
      </c>
      <c r="T26" s="107">
        <f t="shared" si="28"/>
        <v>0.61198505561448724</v>
      </c>
      <c r="U26" s="107">
        <f t="shared" si="29"/>
        <v>0.64894084711442734</v>
      </c>
      <c r="V26" s="48" t="str">
        <f t="shared" si="4"/>
        <v>C</v>
      </c>
      <c r="W26" s="321" t="str">
        <f t="shared" si="5"/>
        <v>C</v>
      </c>
      <c r="X26" s="303">
        <f t="shared" si="6"/>
        <v>1</v>
      </c>
      <c r="Y26" s="304">
        <f t="shared" si="7"/>
        <v>2</v>
      </c>
      <c r="Z26" s="304">
        <f t="shared" si="8"/>
        <v>2.5</v>
      </c>
      <c r="AA26" s="304">
        <f t="shared" si="9"/>
        <v>2.5</v>
      </c>
      <c r="AB26" s="304">
        <f t="shared" si="10"/>
        <v>2</v>
      </c>
      <c r="AC26" s="305">
        <f t="shared" si="11"/>
        <v>2</v>
      </c>
    </row>
    <row r="27" spans="1:29" x14ac:dyDescent="0.25">
      <c r="A27" s="44">
        <v>11</v>
      </c>
      <c r="B27" s="9">
        <v>20800</v>
      </c>
      <c r="C27" s="11" t="s">
        <v>102</v>
      </c>
      <c r="D27" s="120">
        <f>'2015 исходные'!F26</f>
        <v>0.40691333957448245</v>
      </c>
      <c r="E27" s="101">
        <f t="shared" si="21"/>
        <v>0.42126260329597265</v>
      </c>
      <c r="F27" s="46" t="str">
        <f t="shared" si="0"/>
        <v>C</v>
      </c>
      <c r="G27" s="102">
        <f>'2015 исходные'!I26</f>
        <v>12572.618306709264</v>
      </c>
      <c r="H27" s="101">
        <f t="shared" si="22"/>
        <v>4.456043734339879E-2</v>
      </c>
      <c r="I27" s="101">
        <f t="shared" si="23"/>
        <v>5.7755986665494287E-2</v>
      </c>
      <c r="J27" s="47" t="str">
        <f t="shared" si="1"/>
        <v>C</v>
      </c>
      <c r="K27" s="103">
        <f>'2015 исходные'!L26</f>
        <v>55329.052971245997</v>
      </c>
      <c r="L27" s="104">
        <f t="shared" si="24"/>
        <v>0.29462870792758272</v>
      </c>
      <c r="M27" s="101">
        <f t="shared" si="25"/>
        <v>0.27802049879071289</v>
      </c>
      <c r="N27" s="48" t="str">
        <f t="shared" si="2"/>
        <v>B</v>
      </c>
      <c r="O27" s="105">
        <f>'2015 исходные'!P26</f>
        <v>2564.7750798722045</v>
      </c>
      <c r="P27" s="101">
        <f t="shared" si="26"/>
        <v>8.8197380047104118E-2</v>
      </c>
      <c r="Q27" s="101">
        <f t="shared" si="27"/>
        <v>9.5338782901447497E-2</v>
      </c>
      <c r="R27" s="49" t="str">
        <f t="shared" si="3"/>
        <v>C</v>
      </c>
      <c r="S27" s="106">
        <f>'2015 исходные'!S26</f>
        <v>652751.95272727276</v>
      </c>
      <c r="T27" s="107">
        <f t="shared" si="28"/>
        <v>0.74991411536438146</v>
      </c>
      <c r="U27" s="107">
        <f t="shared" si="29"/>
        <v>0.64894084711442734</v>
      </c>
      <c r="V27" s="48" t="str">
        <f t="shared" si="4"/>
        <v>B</v>
      </c>
      <c r="W27" s="321" t="str">
        <f t="shared" si="5"/>
        <v>C</v>
      </c>
      <c r="X27" s="303">
        <f t="shared" si="6"/>
        <v>2</v>
      </c>
      <c r="Y27" s="304">
        <f t="shared" si="7"/>
        <v>2</v>
      </c>
      <c r="Z27" s="304">
        <f t="shared" si="8"/>
        <v>2.5</v>
      </c>
      <c r="AA27" s="304">
        <f t="shared" si="9"/>
        <v>2</v>
      </c>
      <c r="AB27" s="304">
        <f t="shared" si="10"/>
        <v>2.5</v>
      </c>
      <c r="AC27" s="305">
        <f t="shared" si="11"/>
        <v>2.2000000000000002</v>
      </c>
    </row>
    <row r="28" spans="1:29" x14ac:dyDescent="0.25">
      <c r="A28" s="75">
        <v>12</v>
      </c>
      <c r="B28" s="9">
        <v>20810</v>
      </c>
      <c r="C28" s="45" t="s">
        <v>18</v>
      </c>
      <c r="D28" s="120">
        <f>'2015 исходные'!F27</f>
        <v>0.18811520021781281</v>
      </c>
      <c r="E28" s="101">
        <f t="shared" si="21"/>
        <v>0.42126260329597265</v>
      </c>
      <c r="F28" s="46" t="str">
        <f t="shared" si="0"/>
        <v>D</v>
      </c>
      <c r="G28" s="102">
        <f>'2015 исходные'!I27</f>
        <v>8967.7372682926834</v>
      </c>
      <c r="H28" s="101">
        <f t="shared" si="22"/>
        <v>3.178385638595041E-2</v>
      </c>
      <c r="I28" s="101">
        <f t="shared" si="23"/>
        <v>5.7755986665494287E-2</v>
      </c>
      <c r="J28" s="47" t="str">
        <f t="shared" si="1"/>
        <v>C</v>
      </c>
      <c r="K28" s="103">
        <f>'2015 исходные'!L27</f>
        <v>43199.381853658539</v>
      </c>
      <c r="L28" s="104">
        <f t="shared" si="24"/>
        <v>0.23003788019701307</v>
      </c>
      <c r="M28" s="101">
        <f t="shared" si="25"/>
        <v>0.27802049879071289</v>
      </c>
      <c r="N28" s="48" t="str">
        <f t="shared" si="2"/>
        <v>C</v>
      </c>
      <c r="O28" s="105">
        <f>'2015 исходные'!P27</f>
        <v>2075.3291382113821</v>
      </c>
      <c r="P28" s="101">
        <f t="shared" si="26"/>
        <v>7.1366333119073602E-2</v>
      </c>
      <c r="Q28" s="101">
        <f t="shared" si="27"/>
        <v>9.5338782901447497E-2</v>
      </c>
      <c r="R28" s="49" t="str">
        <f t="shared" si="3"/>
        <v>C</v>
      </c>
      <c r="S28" s="106">
        <f>'2015 исходные'!S27</f>
        <v>408169.1612727273</v>
      </c>
      <c r="T28" s="107">
        <f t="shared" si="28"/>
        <v>0.46892516248472643</v>
      </c>
      <c r="U28" s="107">
        <f t="shared" si="29"/>
        <v>0.64894084711442734</v>
      </c>
      <c r="V28" s="48" t="str">
        <f t="shared" si="4"/>
        <v>C</v>
      </c>
      <c r="W28" s="323" t="str">
        <f t="shared" si="5"/>
        <v>C</v>
      </c>
      <c r="X28" s="303">
        <f t="shared" si="6"/>
        <v>1</v>
      </c>
      <c r="Y28" s="304">
        <f t="shared" si="7"/>
        <v>2</v>
      </c>
      <c r="Z28" s="304">
        <f t="shared" si="8"/>
        <v>2</v>
      </c>
      <c r="AA28" s="304">
        <f t="shared" si="9"/>
        <v>2</v>
      </c>
      <c r="AB28" s="304">
        <f t="shared" si="10"/>
        <v>2</v>
      </c>
      <c r="AC28" s="305">
        <f t="shared" si="11"/>
        <v>1.8</v>
      </c>
    </row>
    <row r="29" spans="1:29" x14ac:dyDescent="0.25">
      <c r="A29" s="75">
        <v>13</v>
      </c>
      <c r="B29" s="9">
        <v>20900</v>
      </c>
      <c r="C29" s="45" t="s">
        <v>9</v>
      </c>
      <c r="D29" s="120">
        <f>'2015 исходные'!F28</f>
        <v>9.1679300673558672E-2</v>
      </c>
      <c r="E29" s="101">
        <f t="shared" si="21"/>
        <v>0.42126260329597265</v>
      </c>
      <c r="F29" s="46" t="str">
        <f t="shared" si="0"/>
        <v>D</v>
      </c>
      <c r="G29" s="102">
        <f>'2015 исходные'!I28</f>
        <v>7392.9273954983919</v>
      </c>
      <c r="H29" s="101">
        <f t="shared" si="22"/>
        <v>2.6202344647304216E-2</v>
      </c>
      <c r="I29" s="101">
        <f t="shared" si="23"/>
        <v>5.7755986665494287E-2</v>
      </c>
      <c r="J29" s="47" t="str">
        <f t="shared" si="1"/>
        <v>D</v>
      </c>
      <c r="K29" s="103">
        <f>'2015 исходные'!L28</f>
        <v>44034.483167202576</v>
      </c>
      <c r="L29" s="104">
        <f t="shared" si="24"/>
        <v>0.2344848173445904</v>
      </c>
      <c r="M29" s="101">
        <f t="shared" si="25"/>
        <v>0.27802049879071289</v>
      </c>
      <c r="N29" s="48" t="str">
        <f t="shared" si="2"/>
        <v>C</v>
      </c>
      <c r="O29" s="105">
        <f>'2015 исходные'!P28</f>
        <v>2283.7333440514471</v>
      </c>
      <c r="P29" s="101">
        <f t="shared" si="26"/>
        <v>7.8532928385122033E-2</v>
      </c>
      <c r="Q29" s="101">
        <f t="shared" si="27"/>
        <v>9.5338782901447497E-2</v>
      </c>
      <c r="R29" s="49" t="str">
        <f t="shared" si="3"/>
        <v>C</v>
      </c>
      <c r="S29" s="106">
        <f>'2015 исходные'!S28</f>
        <v>574070.53121951222</v>
      </c>
      <c r="T29" s="107">
        <f t="shared" si="28"/>
        <v>0.6595209601098051</v>
      </c>
      <c r="U29" s="107">
        <f t="shared" si="29"/>
        <v>0.64894084711442734</v>
      </c>
      <c r="V29" s="48" t="str">
        <f t="shared" si="4"/>
        <v>B</v>
      </c>
      <c r="W29" s="321" t="str">
        <f t="shared" si="5"/>
        <v>C</v>
      </c>
      <c r="X29" s="303">
        <f t="shared" si="6"/>
        <v>1</v>
      </c>
      <c r="Y29" s="304">
        <f t="shared" si="7"/>
        <v>1</v>
      </c>
      <c r="Z29" s="304">
        <f t="shared" si="8"/>
        <v>2</v>
      </c>
      <c r="AA29" s="304">
        <f t="shared" si="9"/>
        <v>2</v>
      </c>
      <c r="AB29" s="304">
        <f t="shared" si="10"/>
        <v>2.5</v>
      </c>
      <c r="AC29" s="305">
        <f t="shared" si="11"/>
        <v>1.7</v>
      </c>
    </row>
    <row r="30" spans="1:29" ht="15.75" thickBot="1" x14ac:dyDescent="0.3">
      <c r="A30" s="75">
        <v>14</v>
      </c>
      <c r="B30" s="12">
        <v>21350</v>
      </c>
      <c r="C30" s="55" t="s">
        <v>19</v>
      </c>
      <c r="D30" s="124">
        <f>'2015 исходные'!F29</f>
        <v>0.66299627898204028</v>
      </c>
      <c r="E30" s="108">
        <f t="shared" si="21"/>
        <v>0.42126260329597265</v>
      </c>
      <c r="F30" s="52" t="str">
        <f t="shared" si="0"/>
        <v>B</v>
      </c>
      <c r="G30" s="109">
        <f>'2015 исходные'!I29</f>
        <v>12340.44917562724</v>
      </c>
      <c r="H30" s="108">
        <f t="shared" si="22"/>
        <v>4.3737573102532498E-2</v>
      </c>
      <c r="I30" s="108">
        <f t="shared" si="23"/>
        <v>5.7755986665494287E-2</v>
      </c>
      <c r="J30" s="53" t="str">
        <f t="shared" si="1"/>
        <v>C</v>
      </c>
      <c r="K30" s="110">
        <f>'2015 исходные'!L29</f>
        <v>50855.946200716848</v>
      </c>
      <c r="L30" s="111">
        <f t="shared" si="24"/>
        <v>0.27080929303703632</v>
      </c>
      <c r="M30" s="108">
        <f t="shared" si="25"/>
        <v>0.27802049879071289</v>
      </c>
      <c r="N30" s="50" t="str">
        <f t="shared" si="2"/>
        <v>C</v>
      </c>
      <c r="O30" s="112">
        <f>'2015 исходные'!P29</f>
        <v>2453.4234767025091</v>
      </c>
      <c r="P30" s="108">
        <f t="shared" si="26"/>
        <v>8.4368225693303517E-2</v>
      </c>
      <c r="Q30" s="108">
        <f t="shared" si="27"/>
        <v>9.5338782901447497E-2</v>
      </c>
      <c r="R30" s="54" t="str">
        <f t="shared" si="3"/>
        <v>C</v>
      </c>
      <c r="S30" s="113">
        <f>'2015 исходные'!S29</f>
        <v>608903.91864864866</v>
      </c>
      <c r="T30" s="114">
        <f t="shared" si="28"/>
        <v>0.69953929909741697</v>
      </c>
      <c r="U30" s="114">
        <f t="shared" si="29"/>
        <v>0.64894084711442734</v>
      </c>
      <c r="V30" s="50" t="str">
        <f t="shared" si="4"/>
        <v>B</v>
      </c>
      <c r="W30" s="316" t="str">
        <f t="shared" si="5"/>
        <v>C</v>
      </c>
      <c r="X30" s="306">
        <f t="shared" si="6"/>
        <v>2.5</v>
      </c>
      <c r="Y30" s="307">
        <f t="shared" si="7"/>
        <v>2</v>
      </c>
      <c r="Z30" s="307">
        <f t="shared" si="8"/>
        <v>2</v>
      </c>
      <c r="AA30" s="307">
        <f t="shared" si="9"/>
        <v>2</v>
      </c>
      <c r="AB30" s="307">
        <f t="shared" si="10"/>
        <v>2.5</v>
      </c>
      <c r="AC30" s="308">
        <f t="shared" si="11"/>
        <v>2.2000000000000002</v>
      </c>
    </row>
    <row r="31" spans="1:29" ht="15.75" thickBot="1" x14ac:dyDescent="0.3">
      <c r="A31" s="73"/>
      <c r="B31" s="232"/>
      <c r="C31" s="263" t="s">
        <v>20</v>
      </c>
      <c r="D31" s="122">
        <f>AVERAGE(D32:D50)</f>
        <v>0</v>
      </c>
      <c r="E31" s="314"/>
      <c r="F31" s="35" t="str">
        <f t="shared" si="0"/>
        <v>D</v>
      </c>
      <c r="G31" s="36">
        <f>AVERAGE(G32:G50)</f>
        <v>9358.7250466735368</v>
      </c>
      <c r="H31" s="314">
        <f>AVERAGE(H32:H50)</f>
        <v>3.3169612795279822E-2</v>
      </c>
      <c r="I31" s="314"/>
      <c r="J31" s="37" t="str">
        <f t="shared" si="1"/>
        <v>C</v>
      </c>
      <c r="K31" s="36">
        <f>AVERAGE(K32:K50)</f>
        <v>48139.999484124623</v>
      </c>
      <c r="L31" s="315">
        <f>AVERAGE(L32:L50)</f>
        <v>0.25634680309842151</v>
      </c>
      <c r="M31" s="314"/>
      <c r="N31" s="37" t="str">
        <f t="shared" si="2"/>
        <v>C</v>
      </c>
      <c r="O31" s="38">
        <f>AVERAGE(O32:O50)</f>
        <v>2878.6732902181147</v>
      </c>
      <c r="P31" s="314">
        <f>AVERAGE(P32:P50)</f>
        <v>9.8991698804818951E-2</v>
      </c>
      <c r="Q31" s="314"/>
      <c r="R31" s="35" t="str">
        <f t="shared" si="3"/>
        <v>B</v>
      </c>
      <c r="S31" s="36">
        <f>AVERAGE(S32:S50)</f>
        <v>555441.77498468035</v>
      </c>
      <c r="T31" s="314">
        <f>AVERAGE(T32:T50)</f>
        <v>0.63811931252558163</v>
      </c>
      <c r="U31" s="93"/>
      <c r="V31" s="37" t="str">
        <f t="shared" si="4"/>
        <v>C</v>
      </c>
      <c r="W31" s="322" t="str">
        <f t="shared" si="5"/>
        <v>C</v>
      </c>
      <c r="X31" s="297">
        <f t="shared" si="6"/>
        <v>1</v>
      </c>
      <c r="Y31" s="298">
        <f t="shared" si="7"/>
        <v>2</v>
      </c>
      <c r="Z31" s="298">
        <f t="shared" si="8"/>
        <v>2</v>
      </c>
      <c r="AA31" s="298">
        <f t="shared" si="9"/>
        <v>2.5</v>
      </c>
      <c r="AB31" s="298">
        <f t="shared" si="10"/>
        <v>2</v>
      </c>
      <c r="AC31" s="299">
        <f t="shared" si="11"/>
        <v>1.9</v>
      </c>
    </row>
    <row r="32" spans="1:29" x14ac:dyDescent="0.25">
      <c r="A32" s="278">
        <v>1</v>
      </c>
      <c r="B32" s="9">
        <v>30070</v>
      </c>
      <c r="C32" s="45" t="s">
        <v>105</v>
      </c>
      <c r="D32" s="120">
        <f>'2015 исходные'!F31</f>
        <v>0</v>
      </c>
      <c r="E32" s="101">
        <f t="shared" ref="E32:E50" si="30">$D$129</f>
        <v>0.42126260329597265</v>
      </c>
      <c r="F32" s="46" t="str">
        <f t="shared" si="0"/>
        <v>D</v>
      </c>
      <c r="G32" s="102">
        <f>'2015 исходные'!I31</f>
        <v>10412.033360080241</v>
      </c>
      <c r="H32" s="101">
        <f t="shared" ref="H32:H50" si="31">G32/$G$130</f>
        <v>3.6902795331951094E-2</v>
      </c>
      <c r="I32" s="101">
        <f t="shared" ref="I32:I50" si="32">$H$129</f>
        <v>5.7755986665494287E-2</v>
      </c>
      <c r="J32" s="47" t="str">
        <f t="shared" si="1"/>
        <v>C</v>
      </c>
      <c r="K32" s="103">
        <f>'2015 исходные'!L31</f>
        <v>52247.515546639923</v>
      </c>
      <c r="L32" s="104">
        <f t="shared" ref="L32:L50" si="33">K32/$K$130</f>
        <v>0.27821943755178191</v>
      </c>
      <c r="M32" s="101">
        <f t="shared" ref="M32:M50" si="34">$L$129</f>
        <v>0.27802049879071289</v>
      </c>
      <c r="N32" s="48" t="str">
        <f t="shared" si="2"/>
        <v>B</v>
      </c>
      <c r="O32" s="105">
        <f>'2015 исходные'!P31</f>
        <v>2517.016108324975</v>
      </c>
      <c r="P32" s="101">
        <f t="shared" ref="P32:P50" si="35">O32/$O$130</f>
        <v>8.6555046496194971E-2</v>
      </c>
      <c r="Q32" s="101">
        <f t="shared" ref="Q32:Q50" si="36">$P$129</f>
        <v>9.5338782901447497E-2</v>
      </c>
      <c r="R32" s="49" t="str">
        <f t="shared" si="3"/>
        <v>C</v>
      </c>
      <c r="S32" s="106">
        <f>'2015 исходные'!S31</f>
        <v>568178.97555555555</v>
      </c>
      <c r="T32" s="107">
        <f t="shared" ref="T32:T50" si="37">S32/$S$130</f>
        <v>0.65275244607411897</v>
      </c>
      <c r="U32" s="107">
        <f t="shared" ref="U32:U50" si="38">$T$129</f>
        <v>0.64894084711442734</v>
      </c>
      <c r="V32" s="48" t="str">
        <f t="shared" si="4"/>
        <v>B</v>
      </c>
      <c r="W32" s="321" t="str">
        <f>IF(AC32&gt;=3.5,"A",IF(AC32&gt;=2.5,"B",IF(AC32&gt;=1.5,"C","D")))</f>
        <v>C</v>
      </c>
      <c r="X32" s="303">
        <f>IF(F32="A",4.2,IF(F32="B",2.5,IF(F32="C",2,1)))</f>
        <v>1</v>
      </c>
      <c r="Y32" s="304">
        <f>IF(J32="A",4.2,IF(J32="B",2.5,IF(J32="C",2,1)))</f>
        <v>2</v>
      </c>
      <c r="Z32" s="304">
        <f>IF(N32="A",4.2,IF(N32="B",2.5,IF(N32="C",2,1)))</f>
        <v>2.5</v>
      </c>
      <c r="AA32" s="304">
        <f>IF(R32="A",4.2,IF(R32="B",2.5,IF(R32="C",2,1)))</f>
        <v>2</v>
      </c>
      <c r="AB32" s="304">
        <f>IF(V32="A",4.2,IF(V32="B",2.5,IF(V32="C",2,1)))</f>
        <v>2.5</v>
      </c>
      <c r="AC32" s="305">
        <f>AVERAGE(X32:AB32)</f>
        <v>2</v>
      </c>
    </row>
    <row r="33" spans="1:29" x14ac:dyDescent="0.25">
      <c r="A33" s="278">
        <v>2</v>
      </c>
      <c r="B33" s="9">
        <v>30480</v>
      </c>
      <c r="C33" s="45" t="s">
        <v>157</v>
      </c>
      <c r="D33" s="120">
        <f>'2015 исходные'!F32</f>
        <v>0</v>
      </c>
      <c r="E33" s="101">
        <f t="shared" si="30"/>
        <v>0.42126260329597265</v>
      </c>
      <c r="F33" s="46" t="str">
        <f t="shared" si="0"/>
        <v>D</v>
      </c>
      <c r="G33" s="102">
        <f>'2015 исходные'!I32</f>
        <v>10004.329363799283</v>
      </c>
      <c r="H33" s="101">
        <f t="shared" si="31"/>
        <v>3.5457792553871367E-2</v>
      </c>
      <c r="I33" s="101">
        <f t="shared" si="32"/>
        <v>5.7755986665494287E-2</v>
      </c>
      <c r="J33" s="47" t="str">
        <f t="shared" si="1"/>
        <v>C</v>
      </c>
      <c r="K33" s="103">
        <f>'2015 исходные'!L32</f>
        <v>48387.817974910395</v>
      </c>
      <c r="L33" s="104">
        <f t="shared" si="33"/>
        <v>0.25766644328417931</v>
      </c>
      <c r="M33" s="101">
        <f t="shared" si="34"/>
        <v>0.27802049879071289</v>
      </c>
      <c r="N33" s="48" t="str">
        <f t="shared" si="2"/>
        <v>C</v>
      </c>
      <c r="O33" s="105">
        <f>'2015 исходные'!P32</f>
        <v>2375.0010215053767</v>
      </c>
      <c r="P33" s="101">
        <f t="shared" si="35"/>
        <v>8.1671437526758664E-2</v>
      </c>
      <c r="Q33" s="101">
        <f t="shared" si="36"/>
        <v>9.5338782901447497E-2</v>
      </c>
      <c r="R33" s="49" t="str">
        <f t="shared" si="3"/>
        <v>C</v>
      </c>
      <c r="S33" s="106">
        <f>'2015 исходные'!S32</f>
        <v>460344.21935483871</v>
      </c>
      <c r="T33" s="107">
        <f t="shared" si="37"/>
        <v>0.52886648071787068</v>
      </c>
      <c r="U33" s="107">
        <f t="shared" si="38"/>
        <v>0.64894084711442734</v>
      </c>
      <c r="V33" s="48" t="str">
        <f t="shared" si="4"/>
        <v>C</v>
      </c>
      <c r="W33" s="323" t="str">
        <f>IF(AC33&gt;=3.5,"A",IF(AC33&gt;=2.5,"B",IF(AC33&gt;=1.5,"C","D")))</f>
        <v>C</v>
      </c>
      <c r="X33" s="303">
        <f>IF(F33="A",4.2,IF(F33="B",2.5,IF(F33="C",2,1)))</f>
        <v>1</v>
      </c>
      <c r="Y33" s="304">
        <f>IF(J33="A",4.2,IF(J33="B",2.5,IF(J33="C",2,1)))</f>
        <v>2</v>
      </c>
      <c r="Z33" s="304">
        <f>IF(N33="A",4.2,IF(N33="B",2.5,IF(N33="C",2,1)))</f>
        <v>2</v>
      </c>
      <c r="AA33" s="304">
        <f>IF(R33="A",4.2,IF(R33="B",2.5,IF(R33="C",2,1)))</f>
        <v>2</v>
      </c>
      <c r="AB33" s="304">
        <f>IF(V33="A",4.2,IF(V33="B",2.5,IF(V33="C",2,1)))</f>
        <v>2</v>
      </c>
      <c r="AC33" s="305">
        <f>AVERAGE(X33:AB33)</f>
        <v>1.8</v>
      </c>
    </row>
    <row r="34" spans="1:29" x14ac:dyDescent="0.25">
      <c r="A34" s="278">
        <v>3</v>
      </c>
      <c r="B34" s="9">
        <v>30460</v>
      </c>
      <c r="C34" s="45" t="s">
        <v>106</v>
      </c>
      <c r="D34" s="120">
        <f>'2015 исходные'!F33</f>
        <v>0</v>
      </c>
      <c r="E34" s="101">
        <f t="shared" si="30"/>
        <v>0.42126260329597265</v>
      </c>
      <c r="F34" s="46" t="str">
        <f t="shared" si="0"/>
        <v>D</v>
      </c>
      <c r="G34" s="102">
        <f>'2015 исходные'!I33</f>
        <v>13147.915213592232</v>
      </c>
      <c r="H34" s="101">
        <f t="shared" si="31"/>
        <v>4.6599430427228389E-2</v>
      </c>
      <c r="I34" s="101">
        <f t="shared" si="32"/>
        <v>5.7755986665494287E-2</v>
      </c>
      <c r="J34" s="47" t="str">
        <f t="shared" si="1"/>
        <v>C</v>
      </c>
      <c r="K34" s="103">
        <f>'2015 исходные'!L33</f>
        <v>49325.83578640777</v>
      </c>
      <c r="L34" s="104">
        <f t="shared" si="33"/>
        <v>0.26266141357507072</v>
      </c>
      <c r="M34" s="101">
        <f t="shared" si="34"/>
        <v>0.27802049879071289</v>
      </c>
      <c r="N34" s="48" t="str">
        <f t="shared" si="2"/>
        <v>C</v>
      </c>
      <c r="O34" s="105">
        <f>'2015 исходные'!P33</f>
        <v>2589.304679611651</v>
      </c>
      <c r="P34" s="101">
        <f t="shared" si="35"/>
        <v>8.9040902914899259E-2</v>
      </c>
      <c r="Q34" s="101">
        <f t="shared" si="36"/>
        <v>9.5338782901447497E-2</v>
      </c>
      <c r="R34" s="49" t="str">
        <f t="shared" si="3"/>
        <v>C</v>
      </c>
      <c r="S34" s="106">
        <f>'2015 исходные'!S33</f>
        <v>549071.59641025646</v>
      </c>
      <c r="T34" s="107">
        <f t="shared" si="37"/>
        <v>0.63080093253392799</v>
      </c>
      <c r="U34" s="107">
        <f t="shared" si="38"/>
        <v>0.64894084711442734</v>
      </c>
      <c r="V34" s="48" t="str">
        <f t="shared" si="4"/>
        <v>C</v>
      </c>
      <c r="W34" s="321" t="str">
        <f>IF(AC34&gt;=3.5,"A",IF(AC34&gt;=2.5,"B",IF(AC34&gt;=1.5,"C","D")))</f>
        <v>C</v>
      </c>
      <c r="X34" s="303">
        <f>IF(F34="A",4.2,IF(F34="B",2.5,IF(F34="C",2,1)))</f>
        <v>1</v>
      </c>
      <c r="Y34" s="304">
        <f>IF(J34="A",4.2,IF(J34="B",2.5,IF(J34="C",2,1)))</f>
        <v>2</v>
      </c>
      <c r="Z34" s="304">
        <f>IF(N34="A",4.2,IF(N34="B",2.5,IF(N34="C",2,1)))</f>
        <v>2</v>
      </c>
      <c r="AA34" s="304">
        <f>IF(R34="A",4.2,IF(R34="B",2.5,IF(R34="C",2,1)))</f>
        <v>2</v>
      </c>
      <c r="AB34" s="304">
        <f>IF(V34="A",4.2,IF(V34="B",2.5,IF(V34="C",2,1)))</f>
        <v>2</v>
      </c>
      <c r="AC34" s="305">
        <f>AVERAGE(X34:AB34)</f>
        <v>1.8</v>
      </c>
    </row>
    <row r="35" spans="1:29" x14ac:dyDescent="0.25">
      <c r="A35" s="278">
        <v>4</v>
      </c>
      <c r="B35" s="13">
        <v>30030</v>
      </c>
      <c r="C35" s="56" t="s">
        <v>104</v>
      </c>
      <c r="D35" s="123">
        <f>'2015 исходные'!F34</f>
        <v>0</v>
      </c>
      <c r="E35" s="94">
        <f t="shared" si="30"/>
        <v>0.42126260329597265</v>
      </c>
      <c r="F35" s="40" t="str">
        <f t="shared" si="0"/>
        <v>D</v>
      </c>
      <c r="G35" s="95">
        <f>'2015 исходные'!I34</f>
        <v>9172.8981683168313</v>
      </c>
      <c r="H35" s="94">
        <f t="shared" si="31"/>
        <v>3.2510996843715105E-2</v>
      </c>
      <c r="I35" s="94">
        <f t="shared" si="32"/>
        <v>5.7755986665494287E-2</v>
      </c>
      <c r="J35" s="41" t="str">
        <f t="shared" si="1"/>
        <v>C</v>
      </c>
      <c r="K35" s="96">
        <f>'2015 исходные'!L34</f>
        <v>53058.965024752477</v>
      </c>
      <c r="L35" s="97">
        <f t="shared" si="33"/>
        <v>0.28254042803410701</v>
      </c>
      <c r="M35" s="94">
        <f t="shared" si="34"/>
        <v>0.27802049879071289</v>
      </c>
      <c r="N35" s="42" t="str">
        <f t="shared" si="2"/>
        <v>B</v>
      </c>
      <c r="O35" s="98">
        <f>'2015 исходные'!P34</f>
        <v>2912.8493316831687</v>
      </c>
      <c r="P35" s="94">
        <f t="shared" si="35"/>
        <v>0.10016694311425334</v>
      </c>
      <c r="Q35" s="94">
        <f t="shared" si="36"/>
        <v>9.5338782901447497E-2</v>
      </c>
      <c r="R35" s="43" t="str">
        <f t="shared" si="3"/>
        <v>B</v>
      </c>
      <c r="S35" s="99">
        <f>'2015 исходные'!S34</f>
        <v>599538.30796875001</v>
      </c>
      <c r="T35" s="100">
        <f t="shared" si="37"/>
        <v>0.68877961677319133</v>
      </c>
      <c r="U35" s="100">
        <f t="shared" si="38"/>
        <v>0.64894084711442734</v>
      </c>
      <c r="V35" s="42" t="str">
        <f t="shared" si="4"/>
        <v>B</v>
      </c>
      <c r="W35" s="323" t="str">
        <f t="shared" si="5"/>
        <v>C</v>
      </c>
      <c r="X35" s="300">
        <f t="shared" si="6"/>
        <v>1</v>
      </c>
      <c r="Y35" s="301">
        <f t="shared" si="7"/>
        <v>2</v>
      </c>
      <c r="Z35" s="301">
        <f t="shared" si="8"/>
        <v>2.5</v>
      </c>
      <c r="AA35" s="301">
        <f t="shared" si="9"/>
        <v>2.5</v>
      </c>
      <c r="AB35" s="301">
        <f t="shared" si="10"/>
        <v>2.5</v>
      </c>
      <c r="AC35" s="302">
        <f t="shared" si="11"/>
        <v>2.1</v>
      </c>
    </row>
    <row r="36" spans="1:29" x14ac:dyDescent="0.25">
      <c r="A36" s="278">
        <v>5</v>
      </c>
      <c r="B36" s="9">
        <v>31000</v>
      </c>
      <c r="C36" s="45" t="s">
        <v>107</v>
      </c>
      <c r="D36" s="120">
        <f>'2015 исходные'!F35</f>
        <v>0</v>
      </c>
      <c r="E36" s="101">
        <f t="shared" si="30"/>
        <v>0.42126260329597265</v>
      </c>
      <c r="F36" s="46" t="str">
        <f t="shared" si="0"/>
        <v>D</v>
      </c>
      <c r="G36" s="102">
        <f>'2015 исходные'!I35</f>
        <v>8253.9939408396949</v>
      </c>
      <c r="H36" s="101">
        <f t="shared" si="31"/>
        <v>2.9254175292771471E-2</v>
      </c>
      <c r="I36" s="101">
        <f t="shared" si="32"/>
        <v>5.7755986665494287E-2</v>
      </c>
      <c r="J36" s="47" t="str">
        <f t="shared" si="1"/>
        <v>C</v>
      </c>
      <c r="K36" s="103">
        <f>'2015 исходные'!L35</f>
        <v>46490.885916030529</v>
      </c>
      <c r="L36" s="104">
        <f t="shared" si="33"/>
        <v>0.24756522861447164</v>
      </c>
      <c r="M36" s="101">
        <f t="shared" si="34"/>
        <v>0.27802049879071289</v>
      </c>
      <c r="N36" s="48" t="str">
        <f t="shared" si="2"/>
        <v>C</v>
      </c>
      <c r="O36" s="105">
        <f>'2015 исходные'!P35</f>
        <v>2613.7521755725188</v>
      </c>
      <c r="P36" s="101">
        <f t="shared" si="35"/>
        <v>8.9881602401330696E-2</v>
      </c>
      <c r="Q36" s="101">
        <f t="shared" si="36"/>
        <v>9.5338782901447497E-2</v>
      </c>
      <c r="R36" s="49" t="str">
        <f t="shared" si="3"/>
        <v>C</v>
      </c>
      <c r="S36" s="106">
        <f>'2015 исходные'!S35</f>
        <v>577601.57547945203</v>
      </c>
      <c r="T36" s="107">
        <f t="shared" si="37"/>
        <v>0.66357760049432124</v>
      </c>
      <c r="U36" s="107">
        <f t="shared" si="38"/>
        <v>0.64894084711442734</v>
      </c>
      <c r="V36" s="48" t="str">
        <f t="shared" si="4"/>
        <v>B</v>
      </c>
      <c r="W36" s="321" t="str">
        <f>IF(AC36&gt;=3.5,"A",IF(AC36&gt;=2.5,"B",IF(AC36&gt;=1.5,"C","D")))</f>
        <v>C</v>
      </c>
      <c r="X36" s="303">
        <f>IF(F36="A",4.2,IF(F36="B",2.5,IF(F36="C",2,1)))</f>
        <v>1</v>
      </c>
      <c r="Y36" s="304">
        <f>IF(J36="A",4.2,IF(J36="B",2.5,IF(J36="C",2,1)))</f>
        <v>2</v>
      </c>
      <c r="Z36" s="304">
        <f>IF(N36="A",4.2,IF(N36="B",2.5,IF(N36="C",2,1)))</f>
        <v>2</v>
      </c>
      <c r="AA36" s="304">
        <f>IF(R36="A",4.2,IF(R36="B",2.5,IF(R36="C",2,1)))</f>
        <v>2</v>
      </c>
      <c r="AB36" s="304">
        <f>IF(V36="A",4.2,IF(V36="B",2.5,IF(V36="C",2,1)))</f>
        <v>2.5</v>
      </c>
      <c r="AC36" s="305">
        <f>AVERAGE(X36:AB36)</f>
        <v>1.9</v>
      </c>
    </row>
    <row r="37" spans="1:29" x14ac:dyDescent="0.25">
      <c r="A37" s="278">
        <v>6</v>
      </c>
      <c r="B37" s="9">
        <v>30130</v>
      </c>
      <c r="C37" s="45" t="s">
        <v>1</v>
      </c>
      <c r="D37" s="120">
        <f>'2015 исходные'!F36</f>
        <v>0</v>
      </c>
      <c r="E37" s="101">
        <f t="shared" si="30"/>
        <v>0.42126260329597265</v>
      </c>
      <c r="F37" s="46" t="str">
        <f t="shared" ref="F37:F68" si="39">IF(D37&gt;=$D$132,"A",IF(D37&gt;=$D$129,"B",IF(D37&gt;=$D$133,"C","D")))</f>
        <v>D</v>
      </c>
      <c r="G37" s="102">
        <f>'2015 исходные'!I36</f>
        <v>11024.365585106383</v>
      </c>
      <c r="H37" s="101">
        <f t="shared" si="31"/>
        <v>3.9073050650372761E-2</v>
      </c>
      <c r="I37" s="101">
        <f t="shared" si="32"/>
        <v>5.7755986665494287E-2</v>
      </c>
      <c r="J37" s="47" t="str">
        <f t="shared" ref="J37:J68" si="40">IF(G37&gt;=$G$132,"A",IF(G37&gt;=$G$129,"B",IF(G37&gt;=$G$133,"C","D")))</f>
        <v>C</v>
      </c>
      <c r="K37" s="103">
        <f>'2015 исходные'!L36</f>
        <v>62786.389441489358</v>
      </c>
      <c r="L37" s="104">
        <f t="shared" si="33"/>
        <v>0.33433922691931167</v>
      </c>
      <c r="M37" s="101">
        <f t="shared" si="34"/>
        <v>0.27802049879071289</v>
      </c>
      <c r="N37" s="48" t="str">
        <f t="shared" ref="N37:N68" si="41">IF(K37&gt;=$K$132,"A",IF(K37&gt;=$K$129,"B",IF(K37&gt;=$K$133,"C","D")))</f>
        <v>B</v>
      </c>
      <c r="O37" s="105">
        <f>'2015 исходные'!P36</f>
        <v>5613.6046276595744</v>
      </c>
      <c r="P37" s="101">
        <f t="shared" si="35"/>
        <v>0.19304040524463595</v>
      </c>
      <c r="Q37" s="101">
        <f t="shared" si="36"/>
        <v>9.5338782901447497E-2</v>
      </c>
      <c r="R37" s="49" t="str">
        <f t="shared" ref="R37:R68" si="42">IF(O37&gt;=$O$132,"A",IF(O37&gt;=$O$129,"B",IF(O37&gt;=$O$133,"C","D")))</f>
        <v>B</v>
      </c>
      <c r="S37" s="106">
        <f>'2015 исходные'!S36</f>
        <v>558192.66485714284</v>
      </c>
      <c r="T37" s="107">
        <f t="shared" si="37"/>
        <v>0.6412796725008425</v>
      </c>
      <c r="U37" s="107">
        <f t="shared" si="38"/>
        <v>0.64894084711442734</v>
      </c>
      <c r="V37" s="48" t="str">
        <f t="shared" ref="V37:V68" si="43">IF(S37&gt;=$S$132,"A",IF(S37&gt;=$S$129,"B",IF(S37&gt;=$S$133,"C","D")))</f>
        <v>C</v>
      </c>
      <c r="W37" s="321" t="str">
        <f t="shared" si="5"/>
        <v>C</v>
      </c>
      <c r="X37" s="303">
        <f t="shared" si="6"/>
        <v>1</v>
      </c>
      <c r="Y37" s="304">
        <f t="shared" si="7"/>
        <v>2</v>
      </c>
      <c r="Z37" s="304">
        <f t="shared" si="8"/>
        <v>2.5</v>
      </c>
      <c r="AA37" s="304">
        <f t="shared" si="9"/>
        <v>2.5</v>
      </c>
      <c r="AB37" s="304">
        <f t="shared" si="10"/>
        <v>2</v>
      </c>
      <c r="AC37" s="305">
        <f t="shared" si="11"/>
        <v>2</v>
      </c>
    </row>
    <row r="38" spans="1:29" x14ac:dyDescent="0.25">
      <c r="A38" s="278">
        <v>7</v>
      </c>
      <c r="B38" s="9">
        <v>30160</v>
      </c>
      <c r="C38" s="45" t="s">
        <v>2</v>
      </c>
      <c r="D38" s="120">
        <f>'2015 исходные'!F37</f>
        <v>0</v>
      </c>
      <c r="E38" s="101">
        <f t="shared" si="30"/>
        <v>0.42126260329597265</v>
      </c>
      <c r="F38" s="46" t="str">
        <f t="shared" si="39"/>
        <v>D</v>
      </c>
      <c r="G38" s="102">
        <f>'2015 исходные'!I37</f>
        <v>10640.95806451613</v>
      </c>
      <c r="H38" s="101">
        <f t="shared" si="31"/>
        <v>3.7714160530473655E-2</v>
      </c>
      <c r="I38" s="101">
        <f t="shared" si="32"/>
        <v>5.7755986665494287E-2</v>
      </c>
      <c r="J38" s="47" t="str">
        <f t="shared" si="40"/>
        <v>C</v>
      </c>
      <c r="K38" s="103">
        <f>'2015 исходные'!L37</f>
        <v>47685.71842741935</v>
      </c>
      <c r="L38" s="104">
        <f t="shared" si="33"/>
        <v>0.25392774414863967</v>
      </c>
      <c r="M38" s="101">
        <f t="shared" si="34"/>
        <v>0.27802049879071289</v>
      </c>
      <c r="N38" s="48" t="str">
        <f t="shared" si="41"/>
        <v>C</v>
      </c>
      <c r="O38" s="105">
        <f>'2015 исходные'!P37</f>
        <v>2898.0635752688167</v>
      </c>
      <c r="P38" s="101">
        <f t="shared" si="35"/>
        <v>9.9658491130297899E-2</v>
      </c>
      <c r="Q38" s="101">
        <f t="shared" si="36"/>
        <v>9.5338782901447497E-2</v>
      </c>
      <c r="R38" s="49" t="str">
        <f t="shared" si="42"/>
        <v>B</v>
      </c>
      <c r="S38" s="106">
        <f>'2015 исходные'!S37</f>
        <v>630199.43304347829</v>
      </c>
      <c r="T38" s="107">
        <f t="shared" si="37"/>
        <v>0.72400465193459262</v>
      </c>
      <c r="U38" s="107">
        <f t="shared" si="38"/>
        <v>0.64894084711442734</v>
      </c>
      <c r="V38" s="48" t="str">
        <f t="shared" si="43"/>
        <v>B</v>
      </c>
      <c r="W38" s="323" t="str">
        <f t="shared" si="5"/>
        <v>C</v>
      </c>
      <c r="X38" s="303">
        <f t="shared" si="6"/>
        <v>1</v>
      </c>
      <c r="Y38" s="304">
        <f t="shared" si="7"/>
        <v>2</v>
      </c>
      <c r="Z38" s="304">
        <f t="shared" si="8"/>
        <v>2</v>
      </c>
      <c r="AA38" s="304">
        <f t="shared" si="9"/>
        <v>2.5</v>
      </c>
      <c r="AB38" s="304">
        <f t="shared" si="10"/>
        <v>2.5</v>
      </c>
      <c r="AC38" s="305">
        <f t="shared" si="11"/>
        <v>2</v>
      </c>
    </row>
    <row r="39" spans="1:29" x14ac:dyDescent="0.25">
      <c r="A39" s="278">
        <v>8</v>
      </c>
      <c r="B39" s="9">
        <v>30310</v>
      </c>
      <c r="C39" s="45" t="s">
        <v>21</v>
      </c>
      <c r="D39" s="120">
        <f>'2015 исходные'!F38</f>
        <v>0</v>
      </c>
      <c r="E39" s="101">
        <f t="shared" si="30"/>
        <v>0.42126260329597265</v>
      </c>
      <c r="F39" s="46" t="str">
        <f t="shared" si="39"/>
        <v>D</v>
      </c>
      <c r="G39" s="102">
        <f>'2015 исходные'!I38</f>
        <v>8624.5241387559799</v>
      </c>
      <c r="H39" s="101">
        <f t="shared" si="31"/>
        <v>3.0567425028451018E-2</v>
      </c>
      <c r="I39" s="101">
        <f t="shared" si="32"/>
        <v>5.7755986665494287E-2</v>
      </c>
      <c r="J39" s="47" t="str">
        <f t="shared" si="40"/>
        <v>C</v>
      </c>
      <c r="K39" s="103">
        <f>'2015 исходные'!L38</f>
        <v>55896.088492822964</v>
      </c>
      <c r="L39" s="104">
        <f t="shared" si="33"/>
        <v>0.29764818746138361</v>
      </c>
      <c r="M39" s="101">
        <f t="shared" si="34"/>
        <v>0.27802049879071289</v>
      </c>
      <c r="N39" s="48" t="str">
        <f t="shared" si="41"/>
        <v>B</v>
      </c>
      <c r="O39" s="105">
        <f>'2015 исходные'!P38</f>
        <v>2474.2699043062203</v>
      </c>
      <c r="P39" s="101">
        <f t="shared" si="35"/>
        <v>8.5085091789055101E-2</v>
      </c>
      <c r="Q39" s="101">
        <f t="shared" si="36"/>
        <v>9.5338782901447497E-2</v>
      </c>
      <c r="R39" s="49" t="str">
        <f t="shared" si="42"/>
        <v>C</v>
      </c>
      <c r="S39" s="214">
        <f>'2015 исходные'!S38</f>
        <v>870435.61303030304</v>
      </c>
      <c r="T39" s="107">
        <f t="shared" si="37"/>
        <v>1</v>
      </c>
      <c r="U39" s="107">
        <f t="shared" si="38"/>
        <v>0.64894084711442734</v>
      </c>
      <c r="V39" s="48" t="str">
        <f t="shared" si="43"/>
        <v>A</v>
      </c>
      <c r="W39" s="323" t="str">
        <f t="shared" si="5"/>
        <v>C</v>
      </c>
      <c r="X39" s="303">
        <f t="shared" si="6"/>
        <v>1</v>
      </c>
      <c r="Y39" s="304">
        <f t="shared" si="7"/>
        <v>2</v>
      </c>
      <c r="Z39" s="304">
        <f t="shared" si="8"/>
        <v>2.5</v>
      </c>
      <c r="AA39" s="304">
        <f t="shared" si="9"/>
        <v>2</v>
      </c>
      <c r="AB39" s="304">
        <f t="shared" si="10"/>
        <v>4.2</v>
      </c>
      <c r="AC39" s="305">
        <f t="shared" si="11"/>
        <v>2.34</v>
      </c>
    </row>
    <row r="40" spans="1:29" x14ac:dyDescent="0.25">
      <c r="A40" s="279">
        <v>9</v>
      </c>
      <c r="B40" s="9">
        <v>30440</v>
      </c>
      <c r="C40" s="45" t="s">
        <v>22</v>
      </c>
      <c r="D40" s="120">
        <f>'2015 исходные'!F39</f>
        <v>0</v>
      </c>
      <c r="E40" s="101">
        <f t="shared" si="30"/>
        <v>0.42126260329597265</v>
      </c>
      <c r="F40" s="46" t="str">
        <f t="shared" si="39"/>
        <v>D</v>
      </c>
      <c r="G40" s="102">
        <f>'2015 исходные'!I39</f>
        <v>9567.6459018987334</v>
      </c>
      <c r="H40" s="101">
        <f t="shared" si="31"/>
        <v>3.3910079454800041E-2</v>
      </c>
      <c r="I40" s="101">
        <f t="shared" si="32"/>
        <v>5.7755986665494287E-2</v>
      </c>
      <c r="J40" s="47" t="str">
        <f t="shared" si="40"/>
        <v>C</v>
      </c>
      <c r="K40" s="103">
        <f>'2015 исходные'!L39</f>
        <v>44733.655664556958</v>
      </c>
      <c r="L40" s="104">
        <f t="shared" si="33"/>
        <v>0.23820792985875322</v>
      </c>
      <c r="M40" s="101">
        <f t="shared" si="34"/>
        <v>0.27802049879071289</v>
      </c>
      <c r="N40" s="48" t="str">
        <f t="shared" si="41"/>
        <v>C</v>
      </c>
      <c r="O40" s="105">
        <f>'2015 исходные'!P39</f>
        <v>2526.2074050632914</v>
      </c>
      <c r="P40" s="101">
        <f t="shared" si="35"/>
        <v>8.6871116430715462E-2</v>
      </c>
      <c r="Q40" s="101">
        <f t="shared" si="36"/>
        <v>9.5338782901447497E-2</v>
      </c>
      <c r="R40" s="49" t="str">
        <f t="shared" si="42"/>
        <v>C</v>
      </c>
      <c r="S40" s="106">
        <f>'2015 исходные'!S39</f>
        <v>504144.20369565219</v>
      </c>
      <c r="T40" s="107">
        <f t="shared" si="37"/>
        <v>0.57918609504101382</v>
      </c>
      <c r="U40" s="107">
        <f t="shared" si="38"/>
        <v>0.64894084711442734</v>
      </c>
      <c r="V40" s="48" t="str">
        <f t="shared" si="43"/>
        <v>C</v>
      </c>
      <c r="W40" s="321" t="str">
        <f t="shared" si="5"/>
        <v>C</v>
      </c>
      <c r="X40" s="303">
        <f t="shared" si="6"/>
        <v>1</v>
      </c>
      <c r="Y40" s="304">
        <f t="shared" si="7"/>
        <v>2</v>
      </c>
      <c r="Z40" s="304">
        <f t="shared" si="8"/>
        <v>2</v>
      </c>
      <c r="AA40" s="304">
        <f t="shared" si="9"/>
        <v>2</v>
      </c>
      <c r="AB40" s="304">
        <f t="shared" si="10"/>
        <v>2</v>
      </c>
      <c r="AC40" s="305">
        <f t="shared" si="11"/>
        <v>1.8</v>
      </c>
    </row>
    <row r="41" spans="1:29" x14ac:dyDescent="0.25">
      <c r="A41" s="75">
        <v>10</v>
      </c>
      <c r="B41" s="9">
        <v>30470</v>
      </c>
      <c r="C41" s="45" t="s">
        <v>23</v>
      </c>
      <c r="D41" s="120">
        <f>'2015 исходные'!F40</f>
        <v>0</v>
      </c>
      <c r="E41" s="101">
        <f t="shared" si="30"/>
        <v>0.42126260329597265</v>
      </c>
      <c r="F41" s="46" t="str">
        <f t="shared" si="39"/>
        <v>D</v>
      </c>
      <c r="G41" s="102">
        <f>'2015 исходные'!I40</f>
        <v>7261.4341365461842</v>
      </c>
      <c r="H41" s="101">
        <f t="shared" si="31"/>
        <v>2.5736300345021345E-2</v>
      </c>
      <c r="I41" s="101">
        <f t="shared" si="32"/>
        <v>5.7755986665494287E-2</v>
      </c>
      <c r="J41" s="47" t="str">
        <f t="shared" si="40"/>
        <v>D</v>
      </c>
      <c r="K41" s="103">
        <f>'2015 исходные'!L40</f>
        <v>35934.901941097727</v>
      </c>
      <c r="L41" s="104">
        <f t="shared" si="33"/>
        <v>0.19135432760637</v>
      </c>
      <c r="M41" s="101">
        <f t="shared" si="34"/>
        <v>0.27802049879071289</v>
      </c>
      <c r="N41" s="48" t="str">
        <f t="shared" si="41"/>
        <v>D</v>
      </c>
      <c r="O41" s="105">
        <f>'2015 исходные'!P40</f>
        <v>1719.7914323962516</v>
      </c>
      <c r="P41" s="101">
        <f t="shared" si="35"/>
        <v>5.9140117102340066E-2</v>
      </c>
      <c r="Q41" s="101">
        <f t="shared" si="36"/>
        <v>9.5338782901447497E-2</v>
      </c>
      <c r="R41" s="49" t="str">
        <f t="shared" si="42"/>
        <v>D</v>
      </c>
      <c r="S41" s="106">
        <f>'2015 исходные'!S40</f>
        <v>398844.50578947365</v>
      </c>
      <c r="T41" s="107">
        <f t="shared" si="37"/>
        <v>0.45821253154032937</v>
      </c>
      <c r="U41" s="107">
        <f t="shared" si="38"/>
        <v>0.64894084711442734</v>
      </c>
      <c r="V41" s="48" t="str">
        <f t="shared" si="43"/>
        <v>C</v>
      </c>
      <c r="W41" s="323" t="str">
        <f t="shared" si="5"/>
        <v>D</v>
      </c>
      <c r="X41" s="303">
        <f t="shared" si="6"/>
        <v>1</v>
      </c>
      <c r="Y41" s="304">
        <f t="shared" si="7"/>
        <v>1</v>
      </c>
      <c r="Z41" s="304">
        <f t="shared" si="8"/>
        <v>1</v>
      </c>
      <c r="AA41" s="304">
        <f t="shared" si="9"/>
        <v>1</v>
      </c>
      <c r="AB41" s="304">
        <f t="shared" si="10"/>
        <v>2</v>
      </c>
      <c r="AC41" s="305">
        <f t="shared" si="11"/>
        <v>1.2</v>
      </c>
    </row>
    <row r="42" spans="1:29" x14ac:dyDescent="0.25">
      <c r="A42" s="75">
        <v>11</v>
      </c>
      <c r="B42" s="9">
        <v>30500</v>
      </c>
      <c r="C42" s="45" t="s">
        <v>24</v>
      </c>
      <c r="D42" s="120">
        <f>'2015 исходные'!F41</f>
        <v>0</v>
      </c>
      <c r="E42" s="101">
        <f t="shared" si="30"/>
        <v>0.42126260329597265</v>
      </c>
      <c r="F42" s="46" t="str">
        <f t="shared" si="39"/>
        <v>D</v>
      </c>
      <c r="G42" s="102">
        <f>'2015 исходные'!I41</f>
        <v>9377.1984715025901</v>
      </c>
      <c r="H42" s="101">
        <f t="shared" si="31"/>
        <v>3.3235087135590764E-2</v>
      </c>
      <c r="I42" s="101">
        <f t="shared" si="32"/>
        <v>5.7755986665494287E-2</v>
      </c>
      <c r="J42" s="47" t="str">
        <f t="shared" si="40"/>
        <v>C</v>
      </c>
      <c r="K42" s="103">
        <f>'2015 исходные'!L41</f>
        <v>51877.897953367872</v>
      </c>
      <c r="L42" s="104">
        <f t="shared" si="33"/>
        <v>0.2762512138413627</v>
      </c>
      <c r="M42" s="101">
        <f t="shared" si="34"/>
        <v>0.27802049879071289</v>
      </c>
      <c r="N42" s="48" t="str">
        <f t="shared" si="41"/>
        <v>C</v>
      </c>
      <c r="O42" s="105">
        <f>'2015 исходные'!P41</f>
        <v>2442.5829015544041</v>
      </c>
      <c r="P42" s="101">
        <f t="shared" si="35"/>
        <v>8.3995440440604377E-2</v>
      </c>
      <c r="Q42" s="101">
        <f t="shared" si="36"/>
        <v>9.5338782901447497E-2</v>
      </c>
      <c r="R42" s="49" t="str">
        <f t="shared" si="42"/>
        <v>C</v>
      </c>
      <c r="S42" s="106">
        <f>'2015 исходные'!S41</f>
        <v>632641.11444444442</v>
      </c>
      <c r="T42" s="107">
        <f t="shared" si="37"/>
        <v>0.7268097777410446</v>
      </c>
      <c r="U42" s="107">
        <f t="shared" si="38"/>
        <v>0.64894084711442734</v>
      </c>
      <c r="V42" s="48" t="str">
        <f t="shared" si="43"/>
        <v>B</v>
      </c>
      <c r="W42" s="323" t="str">
        <f t="shared" si="5"/>
        <v>C</v>
      </c>
      <c r="X42" s="303">
        <f t="shared" si="6"/>
        <v>1</v>
      </c>
      <c r="Y42" s="304">
        <f t="shared" si="7"/>
        <v>2</v>
      </c>
      <c r="Z42" s="304">
        <f t="shared" si="8"/>
        <v>2</v>
      </c>
      <c r="AA42" s="304">
        <f t="shared" si="9"/>
        <v>2</v>
      </c>
      <c r="AB42" s="304">
        <f t="shared" si="10"/>
        <v>2.5</v>
      </c>
      <c r="AC42" s="305">
        <f t="shared" si="11"/>
        <v>1.9</v>
      </c>
    </row>
    <row r="43" spans="1:29" x14ac:dyDescent="0.25">
      <c r="A43" s="75">
        <v>12</v>
      </c>
      <c r="B43" s="9">
        <v>30530</v>
      </c>
      <c r="C43" s="45" t="s">
        <v>26</v>
      </c>
      <c r="D43" s="120">
        <f>'2015 исходные'!F42</f>
        <v>0</v>
      </c>
      <c r="E43" s="101">
        <f t="shared" si="30"/>
        <v>0.42126260329597265</v>
      </c>
      <c r="F43" s="46" t="str">
        <f t="shared" si="39"/>
        <v>D</v>
      </c>
      <c r="G43" s="102">
        <f>'2015 исходные'!I42</f>
        <v>6713.8431476323121</v>
      </c>
      <c r="H43" s="101">
        <f t="shared" si="31"/>
        <v>2.3795503817516404E-2</v>
      </c>
      <c r="I43" s="101">
        <f t="shared" si="32"/>
        <v>5.7755986665494287E-2</v>
      </c>
      <c r="J43" s="47" t="str">
        <f t="shared" si="40"/>
        <v>D</v>
      </c>
      <c r="K43" s="103">
        <f>'2015 исходные'!L42</f>
        <v>43765.370668523676</v>
      </c>
      <c r="L43" s="104">
        <f t="shared" si="33"/>
        <v>0.23305178598918055</v>
      </c>
      <c r="M43" s="101">
        <f t="shared" si="34"/>
        <v>0.27802049879071289</v>
      </c>
      <c r="N43" s="48" t="str">
        <f t="shared" si="41"/>
        <v>C</v>
      </c>
      <c r="O43" s="105">
        <f>'2015 исходные'!P42</f>
        <v>2601.8001114206127</v>
      </c>
      <c r="P43" s="101">
        <f t="shared" si="35"/>
        <v>8.947059531044553E-2</v>
      </c>
      <c r="Q43" s="101">
        <f t="shared" si="36"/>
        <v>9.5338782901447497E-2</v>
      </c>
      <c r="R43" s="49" t="str">
        <f t="shared" si="42"/>
        <v>C</v>
      </c>
      <c r="S43" s="106">
        <f>'2015 исходные'!S42</f>
        <v>494292.83528301888</v>
      </c>
      <c r="T43" s="107">
        <f t="shared" si="37"/>
        <v>0.56786834991988167</v>
      </c>
      <c r="U43" s="107">
        <f t="shared" si="38"/>
        <v>0.64894084711442734</v>
      </c>
      <c r="V43" s="48" t="str">
        <f t="shared" si="43"/>
        <v>C</v>
      </c>
      <c r="W43" s="321" t="str">
        <f t="shared" si="5"/>
        <v>C</v>
      </c>
      <c r="X43" s="303">
        <f t="shared" si="6"/>
        <v>1</v>
      </c>
      <c r="Y43" s="304">
        <f t="shared" si="7"/>
        <v>1</v>
      </c>
      <c r="Z43" s="304">
        <f t="shared" si="8"/>
        <v>2</v>
      </c>
      <c r="AA43" s="304">
        <f t="shared" si="9"/>
        <v>2</v>
      </c>
      <c r="AB43" s="304">
        <f t="shared" si="10"/>
        <v>2</v>
      </c>
      <c r="AC43" s="305">
        <f t="shared" si="11"/>
        <v>1.6</v>
      </c>
    </row>
    <row r="44" spans="1:29" x14ac:dyDescent="0.25">
      <c r="A44" s="75">
        <v>13</v>
      </c>
      <c r="B44" s="9">
        <v>30640</v>
      </c>
      <c r="C44" s="45" t="s">
        <v>29</v>
      </c>
      <c r="D44" s="120">
        <f>'2015 исходные'!F43</f>
        <v>0</v>
      </c>
      <c r="E44" s="101">
        <f t="shared" si="30"/>
        <v>0.42126260329597265</v>
      </c>
      <c r="F44" s="46" t="str">
        <f t="shared" si="39"/>
        <v>D</v>
      </c>
      <c r="G44" s="102">
        <f>'2015 исходные'!I43</f>
        <v>8147.5784510532831</v>
      </c>
      <c r="H44" s="101">
        <f t="shared" si="31"/>
        <v>2.8877012744023451E-2</v>
      </c>
      <c r="I44" s="101">
        <f t="shared" si="32"/>
        <v>5.7755986665494287E-2</v>
      </c>
      <c r="J44" s="47" t="str">
        <f t="shared" si="40"/>
        <v>D</v>
      </c>
      <c r="K44" s="103">
        <f>'2015 исходные'!L43</f>
        <v>44021.939058240394</v>
      </c>
      <c r="L44" s="104">
        <f t="shared" si="33"/>
        <v>0.23441801962409534</v>
      </c>
      <c r="M44" s="101">
        <f t="shared" si="34"/>
        <v>0.27802049879071289</v>
      </c>
      <c r="N44" s="48" t="str">
        <f t="shared" si="41"/>
        <v>C</v>
      </c>
      <c r="O44" s="105">
        <f>'2015 исходные'!P43</f>
        <v>2430.8967534076828</v>
      </c>
      <c r="P44" s="101">
        <f t="shared" si="35"/>
        <v>8.3593577658377688E-2</v>
      </c>
      <c r="Q44" s="101">
        <f t="shared" si="36"/>
        <v>9.5338782901447497E-2</v>
      </c>
      <c r="R44" s="49" t="str">
        <f t="shared" si="42"/>
        <v>C</v>
      </c>
      <c r="S44" s="106">
        <f>'2015 исходные'!S43</f>
        <v>609563.81192307686</v>
      </c>
      <c r="T44" s="107">
        <f t="shared" si="37"/>
        <v>0.7002974175205946</v>
      </c>
      <c r="U44" s="107">
        <f t="shared" si="38"/>
        <v>0.64894084711442734</v>
      </c>
      <c r="V44" s="48" t="str">
        <f t="shared" si="43"/>
        <v>B</v>
      </c>
      <c r="W44" s="321" t="str">
        <f t="shared" si="5"/>
        <v>C</v>
      </c>
      <c r="X44" s="303">
        <f t="shared" si="6"/>
        <v>1</v>
      </c>
      <c r="Y44" s="304">
        <f t="shared" si="7"/>
        <v>1</v>
      </c>
      <c r="Z44" s="304">
        <f t="shared" si="8"/>
        <v>2</v>
      </c>
      <c r="AA44" s="304">
        <f t="shared" si="9"/>
        <v>2</v>
      </c>
      <c r="AB44" s="304">
        <f t="shared" si="10"/>
        <v>2.5</v>
      </c>
      <c r="AC44" s="305">
        <f t="shared" si="11"/>
        <v>1.7</v>
      </c>
    </row>
    <row r="45" spans="1:29" x14ac:dyDescent="0.25">
      <c r="A45" s="75">
        <v>14</v>
      </c>
      <c r="B45" s="9">
        <v>30650</v>
      </c>
      <c r="C45" s="45" t="s">
        <v>30</v>
      </c>
      <c r="D45" s="120">
        <f>'2015 исходные'!F44</f>
        <v>0</v>
      </c>
      <c r="E45" s="101">
        <f t="shared" si="30"/>
        <v>0.42126260329597265</v>
      </c>
      <c r="F45" s="46" t="str">
        <f t="shared" si="39"/>
        <v>D</v>
      </c>
      <c r="G45" s="102">
        <f>'2015 исходные'!I44</f>
        <v>6917.2206578947362</v>
      </c>
      <c r="H45" s="101">
        <f t="shared" si="31"/>
        <v>2.4516323505350959E-2</v>
      </c>
      <c r="I45" s="101">
        <f t="shared" si="32"/>
        <v>5.7755986665494287E-2</v>
      </c>
      <c r="J45" s="47" t="str">
        <f t="shared" si="40"/>
        <v>D</v>
      </c>
      <c r="K45" s="103">
        <f>'2015 исходные'!L44</f>
        <v>47178.765321637431</v>
      </c>
      <c r="L45" s="104">
        <f t="shared" si="33"/>
        <v>0.25122820510874277</v>
      </c>
      <c r="M45" s="101">
        <f t="shared" si="34"/>
        <v>0.27802049879071289</v>
      </c>
      <c r="N45" s="48" t="str">
        <f t="shared" si="41"/>
        <v>C</v>
      </c>
      <c r="O45" s="105">
        <f>'2015 исходные'!P44</f>
        <v>2624.3764619883041</v>
      </c>
      <c r="P45" s="101">
        <f t="shared" si="35"/>
        <v>9.0246949925991221E-2</v>
      </c>
      <c r="Q45" s="101">
        <f t="shared" si="36"/>
        <v>9.5338782901447497E-2</v>
      </c>
      <c r="R45" s="49" t="str">
        <f t="shared" si="42"/>
        <v>C</v>
      </c>
      <c r="S45" s="106">
        <f>'2015 исходные'!S44</f>
        <v>486027.54359374999</v>
      </c>
      <c r="T45" s="107">
        <f t="shared" si="37"/>
        <v>0.55837276912615197</v>
      </c>
      <c r="U45" s="107">
        <f t="shared" si="38"/>
        <v>0.64894084711442734</v>
      </c>
      <c r="V45" s="48" t="str">
        <f t="shared" si="43"/>
        <v>C</v>
      </c>
      <c r="W45" s="321" t="str">
        <f t="shared" si="5"/>
        <v>C</v>
      </c>
      <c r="X45" s="303">
        <f t="shared" si="6"/>
        <v>1</v>
      </c>
      <c r="Y45" s="304">
        <f t="shared" si="7"/>
        <v>1</v>
      </c>
      <c r="Z45" s="304">
        <f t="shared" si="8"/>
        <v>2</v>
      </c>
      <c r="AA45" s="304">
        <f t="shared" si="9"/>
        <v>2</v>
      </c>
      <c r="AB45" s="304">
        <f t="shared" si="10"/>
        <v>2</v>
      </c>
      <c r="AC45" s="305">
        <f t="shared" si="11"/>
        <v>1.6</v>
      </c>
    </row>
    <row r="46" spans="1:29" x14ac:dyDescent="0.25">
      <c r="A46" s="75">
        <v>15</v>
      </c>
      <c r="B46" s="9">
        <v>30790</v>
      </c>
      <c r="C46" s="45" t="s">
        <v>31</v>
      </c>
      <c r="D46" s="120">
        <f>'2015 исходные'!F45</f>
        <v>0</v>
      </c>
      <c r="E46" s="101">
        <f t="shared" si="30"/>
        <v>0.42126260329597265</v>
      </c>
      <c r="F46" s="46" t="str">
        <f t="shared" si="39"/>
        <v>D</v>
      </c>
      <c r="G46" s="102">
        <f>'2015 исходные'!I45</f>
        <v>8420.0485844748855</v>
      </c>
      <c r="H46" s="101">
        <f t="shared" si="31"/>
        <v>2.9842713603788013E-2</v>
      </c>
      <c r="I46" s="101">
        <f t="shared" si="32"/>
        <v>5.7755986665494287E-2</v>
      </c>
      <c r="J46" s="47" t="str">
        <f t="shared" si="40"/>
        <v>C</v>
      </c>
      <c r="K46" s="103">
        <f>'2015 исходные'!L45</f>
        <v>46487.056917808215</v>
      </c>
      <c r="L46" s="104">
        <f t="shared" si="33"/>
        <v>0.24754483909507244</v>
      </c>
      <c r="M46" s="101">
        <f t="shared" si="34"/>
        <v>0.27802049879071289</v>
      </c>
      <c r="N46" s="48" t="str">
        <f t="shared" si="41"/>
        <v>C</v>
      </c>
      <c r="O46" s="105">
        <f>'2015 исходные'!P45</f>
        <v>1210.9740639269407</v>
      </c>
      <c r="P46" s="101">
        <f t="shared" si="35"/>
        <v>4.1642926345288857E-2</v>
      </c>
      <c r="Q46" s="101">
        <f t="shared" si="36"/>
        <v>9.5338782901447497E-2</v>
      </c>
      <c r="R46" s="49" t="str">
        <f t="shared" si="42"/>
        <v>D</v>
      </c>
      <c r="S46" s="106">
        <f>'2015 исходные'!S45</f>
        <v>472006.81702702702</v>
      </c>
      <c r="T46" s="107">
        <f t="shared" si="37"/>
        <v>0.54226505666949854</v>
      </c>
      <c r="U46" s="107">
        <f t="shared" si="38"/>
        <v>0.64894084711442734</v>
      </c>
      <c r="V46" s="48" t="str">
        <f t="shared" si="43"/>
        <v>C</v>
      </c>
      <c r="W46" s="321" t="str">
        <f t="shared" si="5"/>
        <v>C</v>
      </c>
      <c r="X46" s="303">
        <f t="shared" si="6"/>
        <v>1</v>
      </c>
      <c r="Y46" s="304">
        <f t="shared" si="7"/>
        <v>2</v>
      </c>
      <c r="Z46" s="304">
        <f t="shared" si="8"/>
        <v>2</v>
      </c>
      <c r="AA46" s="304">
        <f t="shared" si="9"/>
        <v>1</v>
      </c>
      <c r="AB46" s="304">
        <f t="shared" si="10"/>
        <v>2</v>
      </c>
      <c r="AC46" s="305">
        <f t="shared" si="11"/>
        <v>1.6</v>
      </c>
    </row>
    <row r="47" spans="1:29" x14ac:dyDescent="0.25">
      <c r="A47" s="75">
        <v>16</v>
      </c>
      <c r="B47" s="9">
        <v>30880</v>
      </c>
      <c r="C47" s="45" t="s">
        <v>7</v>
      </c>
      <c r="D47" s="120">
        <f>'2015 исходные'!F46</f>
        <v>0</v>
      </c>
      <c r="E47" s="101">
        <f t="shared" si="30"/>
        <v>0.42126260329597265</v>
      </c>
      <c r="F47" s="46" t="str">
        <f t="shared" si="39"/>
        <v>D</v>
      </c>
      <c r="G47" s="102">
        <f>'2015 исходные'!I46</f>
        <v>8562.7373283858997</v>
      </c>
      <c r="H47" s="101">
        <f t="shared" si="31"/>
        <v>3.0348437445675586E-2</v>
      </c>
      <c r="I47" s="101">
        <f t="shared" si="32"/>
        <v>5.7755986665494287E-2</v>
      </c>
      <c r="J47" s="47" t="str">
        <f t="shared" si="40"/>
        <v>C</v>
      </c>
      <c r="K47" s="103">
        <f>'2015 исходные'!L46</f>
        <v>41401.79044526902</v>
      </c>
      <c r="L47" s="104">
        <f t="shared" si="33"/>
        <v>0.22046565718588063</v>
      </c>
      <c r="M47" s="101">
        <f t="shared" si="34"/>
        <v>0.27802049879071289</v>
      </c>
      <c r="N47" s="48" t="str">
        <f t="shared" si="41"/>
        <v>C</v>
      </c>
      <c r="O47" s="105">
        <f>'2015 исходные'!P46</f>
        <v>2444.7631539888685</v>
      </c>
      <c r="P47" s="101">
        <f t="shared" si="35"/>
        <v>8.4070414871723176E-2</v>
      </c>
      <c r="Q47" s="101">
        <f t="shared" si="36"/>
        <v>9.5338782901447497E-2</v>
      </c>
      <c r="R47" s="49" t="str">
        <f t="shared" si="42"/>
        <v>C</v>
      </c>
      <c r="S47" s="106">
        <f>'2015 исходные'!S46</f>
        <v>463549.53195121948</v>
      </c>
      <c r="T47" s="107">
        <f t="shared" si="37"/>
        <v>0.53254890426350421</v>
      </c>
      <c r="U47" s="107">
        <f t="shared" si="38"/>
        <v>0.64894084711442734</v>
      </c>
      <c r="V47" s="48" t="str">
        <f t="shared" si="43"/>
        <v>C</v>
      </c>
      <c r="W47" s="323" t="str">
        <f t="shared" si="5"/>
        <v>C</v>
      </c>
      <c r="X47" s="303">
        <f t="shared" si="6"/>
        <v>1</v>
      </c>
      <c r="Y47" s="304">
        <f t="shared" si="7"/>
        <v>2</v>
      </c>
      <c r="Z47" s="304">
        <f t="shared" si="8"/>
        <v>2</v>
      </c>
      <c r="AA47" s="304">
        <f t="shared" si="9"/>
        <v>2</v>
      </c>
      <c r="AB47" s="304">
        <f t="shared" si="10"/>
        <v>2</v>
      </c>
      <c r="AC47" s="305">
        <f t="shared" si="11"/>
        <v>1.8</v>
      </c>
    </row>
    <row r="48" spans="1:29" x14ac:dyDescent="0.25">
      <c r="A48" s="75">
        <v>17</v>
      </c>
      <c r="B48" s="9">
        <v>30890</v>
      </c>
      <c r="C48" s="45" t="s">
        <v>8</v>
      </c>
      <c r="D48" s="120">
        <f>'2015 исходные'!F47</f>
        <v>0</v>
      </c>
      <c r="E48" s="101">
        <f t="shared" si="30"/>
        <v>0.42126260329597265</v>
      </c>
      <c r="F48" s="46" t="str">
        <f t="shared" si="39"/>
        <v>D</v>
      </c>
      <c r="G48" s="102">
        <f>'2015 исходные'!I47</f>
        <v>7403.8398307952621</v>
      </c>
      <c r="H48" s="101">
        <f t="shared" si="31"/>
        <v>2.6241020989609985E-2</v>
      </c>
      <c r="I48" s="101">
        <f t="shared" si="32"/>
        <v>5.7755986665494287E-2</v>
      </c>
      <c r="J48" s="47" t="str">
        <f t="shared" si="40"/>
        <v>D</v>
      </c>
      <c r="K48" s="103">
        <f>'2015 исходные'!L47</f>
        <v>44055.131099830796</v>
      </c>
      <c r="L48" s="104">
        <f t="shared" si="33"/>
        <v>0.23459476814593141</v>
      </c>
      <c r="M48" s="101">
        <f t="shared" si="34"/>
        <v>0.27802049879071289</v>
      </c>
      <c r="N48" s="48" t="str">
        <f t="shared" si="41"/>
        <v>C</v>
      </c>
      <c r="O48" s="105">
        <f>'2015 исходные'!P47</f>
        <v>2348.3316074450086</v>
      </c>
      <c r="P48" s="101">
        <f t="shared" si="35"/>
        <v>8.0754330812031427E-2</v>
      </c>
      <c r="Q48" s="101">
        <f t="shared" si="36"/>
        <v>9.5338782901447497E-2</v>
      </c>
      <c r="R48" s="49" t="str">
        <f t="shared" si="42"/>
        <v>C</v>
      </c>
      <c r="S48" s="106">
        <f>'2015 исходные'!S47</f>
        <v>557132.76315789472</v>
      </c>
      <c r="T48" s="107">
        <f t="shared" si="37"/>
        <v>0.64006200437768501</v>
      </c>
      <c r="U48" s="107">
        <f t="shared" si="38"/>
        <v>0.64894084711442734</v>
      </c>
      <c r="V48" s="48" t="str">
        <f t="shared" si="43"/>
        <v>C</v>
      </c>
      <c r="W48" s="321" t="str">
        <f t="shared" si="5"/>
        <v>C</v>
      </c>
      <c r="X48" s="303">
        <f t="shared" si="6"/>
        <v>1</v>
      </c>
      <c r="Y48" s="304">
        <f t="shared" si="7"/>
        <v>1</v>
      </c>
      <c r="Z48" s="304">
        <f t="shared" si="8"/>
        <v>2</v>
      </c>
      <c r="AA48" s="304">
        <f t="shared" si="9"/>
        <v>2</v>
      </c>
      <c r="AB48" s="304">
        <f t="shared" si="10"/>
        <v>2</v>
      </c>
      <c r="AC48" s="305">
        <f t="shared" si="11"/>
        <v>1.6</v>
      </c>
    </row>
    <row r="49" spans="1:29" x14ac:dyDescent="0.25">
      <c r="A49" s="75">
        <v>18</v>
      </c>
      <c r="B49" s="9">
        <v>30940</v>
      </c>
      <c r="C49" s="45" t="s">
        <v>13</v>
      </c>
      <c r="D49" s="120">
        <f>'2015 исходные'!F48</f>
        <v>0</v>
      </c>
      <c r="E49" s="101">
        <f t="shared" si="30"/>
        <v>0.42126260329597265</v>
      </c>
      <c r="F49" s="46" t="str">
        <f t="shared" si="39"/>
        <v>D</v>
      </c>
      <c r="G49" s="102">
        <f>'2015 исходные'!I48</f>
        <v>10288.485089641434</v>
      </c>
      <c r="H49" s="101">
        <f t="shared" si="31"/>
        <v>3.6464910014074557E-2</v>
      </c>
      <c r="I49" s="101">
        <f t="shared" si="32"/>
        <v>5.7755986665494287E-2</v>
      </c>
      <c r="J49" s="47" t="str">
        <f t="shared" si="40"/>
        <v>C</v>
      </c>
      <c r="K49" s="103">
        <f>'2015 исходные'!L48</f>
        <v>41662.815249003979</v>
      </c>
      <c r="L49" s="104">
        <f t="shared" si="33"/>
        <v>0.22185562134632719</v>
      </c>
      <c r="M49" s="101">
        <f t="shared" si="34"/>
        <v>0.27802049879071289</v>
      </c>
      <c r="N49" s="48" t="str">
        <f t="shared" si="41"/>
        <v>C</v>
      </c>
      <c r="O49" s="105">
        <f>'2015 исходные'!P48</f>
        <v>2113.7613147410361</v>
      </c>
      <c r="P49" s="101">
        <f t="shared" si="35"/>
        <v>7.2687937226203411E-2</v>
      </c>
      <c r="Q49" s="101">
        <f t="shared" si="36"/>
        <v>9.5338782901447497E-2</v>
      </c>
      <c r="R49" s="49" t="str">
        <f t="shared" si="42"/>
        <v>C</v>
      </c>
      <c r="S49" s="106">
        <f>'2015 исходные'!S48</f>
        <v>556883.62507692317</v>
      </c>
      <c r="T49" s="107">
        <f t="shared" si="37"/>
        <v>0.63977578208020314</v>
      </c>
      <c r="U49" s="107">
        <f t="shared" si="38"/>
        <v>0.64894084711442734</v>
      </c>
      <c r="V49" s="48" t="str">
        <f t="shared" si="43"/>
        <v>C</v>
      </c>
      <c r="W49" s="321" t="str">
        <f t="shared" si="5"/>
        <v>C</v>
      </c>
      <c r="X49" s="303">
        <f t="shared" si="6"/>
        <v>1</v>
      </c>
      <c r="Y49" s="304">
        <f t="shared" si="7"/>
        <v>2</v>
      </c>
      <c r="Z49" s="304">
        <f t="shared" si="8"/>
        <v>2</v>
      </c>
      <c r="AA49" s="304">
        <f t="shared" si="9"/>
        <v>2</v>
      </c>
      <c r="AB49" s="304">
        <f t="shared" si="10"/>
        <v>2</v>
      </c>
      <c r="AC49" s="305">
        <f t="shared" si="11"/>
        <v>1.8</v>
      </c>
    </row>
    <row r="50" spans="1:29" ht="15.75" thickBot="1" x14ac:dyDescent="0.3">
      <c r="A50" s="72">
        <v>19</v>
      </c>
      <c r="B50" s="10">
        <v>31480</v>
      </c>
      <c r="C50" s="51" t="s">
        <v>108</v>
      </c>
      <c r="D50" s="124">
        <f>'2015 исходные'!F49</f>
        <v>0</v>
      </c>
      <c r="E50" s="108">
        <f t="shared" si="30"/>
        <v>0.42126260329597265</v>
      </c>
      <c r="F50" s="52" t="str">
        <f t="shared" si="39"/>
        <v>D</v>
      </c>
      <c r="G50" s="109">
        <f>'2015 исходные'!I49</f>
        <v>13874.726451965065</v>
      </c>
      <c r="H50" s="108">
        <f t="shared" si="31"/>
        <v>4.9175427396030633E-2</v>
      </c>
      <c r="I50" s="108">
        <f t="shared" si="32"/>
        <v>5.7755986665494287E-2</v>
      </c>
      <c r="J50" s="53" t="str">
        <f t="shared" si="40"/>
        <v>C</v>
      </c>
      <c r="K50" s="110">
        <f>'2015 исходные'!L49</f>
        <v>57661.44926855895</v>
      </c>
      <c r="L50" s="111">
        <f t="shared" si="33"/>
        <v>0.307048781479348</v>
      </c>
      <c r="M50" s="108">
        <f t="shared" si="34"/>
        <v>0.27802049879071289</v>
      </c>
      <c r="N50" s="50" t="str">
        <f t="shared" si="41"/>
        <v>B</v>
      </c>
      <c r="O50" s="112">
        <f>'2015 исходные'!P49</f>
        <v>8237.4458842794775</v>
      </c>
      <c r="P50" s="108">
        <f t="shared" si="35"/>
        <v>0.2832689505504129</v>
      </c>
      <c r="Q50" s="108">
        <f t="shared" si="36"/>
        <v>9.5338782901447497E-2</v>
      </c>
      <c r="R50" s="54" t="str">
        <f t="shared" si="42"/>
        <v>B</v>
      </c>
      <c r="S50" s="113">
        <f>'2015 исходные'!S49</f>
        <v>564744.58706666669</v>
      </c>
      <c r="T50" s="114">
        <f t="shared" si="37"/>
        <v>0.64880684867727934</v>
      </c>
      <c r="U50" s="114">
        <f t="shared" si="38"/>
        <v>0.64894084711442734</v>
      </c>
      <c r="V50" s="50" t="str">
        <f t="shared" si="43"/>
        <v>C</v>
      </c>
      <c r="W50" s="323" t="str">
        <f t="shared" si="5"/>
        <v>C</v>
      </c>
      <c r="X50" s="306">
        <f t="shared" si="6"/>
        <v>1</v>
      </c>
      <c r="Y50" s="307">
        <f t="shared" si="7"/>
        <v>2</v>
      </c>
      <c r="Z50" s="307">
        <f t="shared" si="8"/>
        <v>2.5</v>
      </c>
      <c r="AA50" s="307">
        <f t="shared" si="9"/>
        <v>2.5</v>
      </c>
      <c r="AB50" s="307">
        <f t="shared" si="10"/>
        <v>2</v>
      </c>
      <c r="AC50" s="308">
        <f t="shared" si="11"/>
        <v>2</v>
      </c>
    </row>
    <row r="51" spans="1:29" ht="15.75" thickBot="1" x14ac:dyDescent="0.3">
      <c r="A51" s="7"/>
      <c r="B51" s="232"/>
      <c r="C51" s="264" t="s">
        <v>32</v>
      </c>
      <c r="D51" s="122">
        <f>AVERAGE(D52:D70)</f>
        <v>0.46532035753766393</v>
      </c>
      <c r="E51" s="314"/>
      <c r="F51" s="35" t="str">
        <f t="shared" si="39"/>
        <v>B</v>
      </c>
      <c r="G51" s="36">
        <f>AVERAGE(G52:G70)</f>
        <v>28386.044173359664</v>
      </c>
      <c r="H51" s="314">
        <f>AVERAGE(H52:H70)</f>
        <v>0.10060709010301727</v>
      </c>
      <c r="I51" s="314"/>
      <c r="J51" s="37" t="str">
        <f t="shared" si="40"/>
        <v>B</v>
      </c>
      <c r="K51" s="36">
        <f>AVERAGE(K52:K70)</f>
        <v>59128.239305336741</v>
      </c>
      <c r="L51" s="315">
        <f>AVERAGE(L52:L70)</f>
        <v>0.31485947821333121</v>
      </c>
      <c r="M51" s="314"/>
      <c r="N51" s="37" t="str">
        <f t="shared" si="41"/>
        <v>B</v>
      </c>
      <c r="O51" s="38">
        <f>AVERAGE(O52:O70)</f>
        <v>3927.2797713256664</v>
      </c>
      <c r="P51" s="314">
        <f>AVERAGE(P52:P70)</f>
        <v>0.13505113538461735</v>
      </c>
      <c r="Q51" s="314"/>
      <c r="R51" s="35" t="str">
        <f t="shared" si="42"/>
        <v>B</v>
      </c>
      <c r="S51" s="36">
        <f>AVERAGE(S52:S70)</f>
        <v>559353.4290375514</v>
      </c>
      <c r="T51" s="314">
        <f>AVERAGE(T52:T70)</f>
        <v>0.64261321649080805</v>
      </c>
      <c r="U51" s="93"/>
      <c r="V51" s="37" t="str">
        <f t="shared" si="43"/>
        <v>C</v>
      </c>
      <c r="W51" s="322" t="str">
        <f t="shared" si="5"/>
        <v>C</v>
      </c>
      <c r="X51" s="297">
        <f t="shared" si="6"/>
        <v>2.5</v>
      </c>
      <c r="Y51" s="298">
        <f t="shared" si="7"/>
        <v>2.5</v>
      </c>
      <c r="Z51" s="298">
        <f t="shared" si="8"/>
        <v>2.5</v>
      </c>
      <c r="AA51" s="298">
        <f t="shared" si="9"/>
        <v>2.5</v>
      </c>
      <c r="AB51" s="298">
        <f t="shared" si="10"/>
        <v>2</v>
      </c>
      <c r="AC51" s="299">
        <f t="shared" si="11"/>
        <v>2.4</v>
      </c>
    </row>
    <row r="52" spans="1:29" x14ac:dyDescent="0.25">
      <c r="A52" s="278">
        <v>1</v>
      </c>
      <c r="B52" s="13">
        <v>40010</v>
      </c>
      <c r="C52" s="56" t="s">
        <v>110</v>
      </c>
      <c r="D52" s="123">
        <f>'2015 исходные'!F51</f>
        <v>0.60764935876165793</v>
      </c>
      <c r="E52" s="94">
        <f t="shared" ref="E52:E70" si="44">$D$129</f>
        <v>0.42126260329597265</v>
      </c>
      <c r="F52" s="40" t="str">
        <f t="shared" si="39"/>
        <v>B</v>
      </c>
      <c r="G52" s="95">
        <f>'2015 исходные'!I51</f>
        <v>37137.335578947364</v>
      </c>
      <c r="H52" s="94">
        <f t="shared" ref="H52:H70" si="45">G52/$G$130</f>
        <v>0.13162380936064524</v>
      </c>
      <c r="I52" s="94">
        <f t="shared" ref="I52:I70" si="46">$H$129</f>
        <v>5.7755986665494287E-2</v>
      </c>
      <c r="J52" s="41" t="str">
        <f t="shared" si="40"/>
        <v>B</v>
      </c>
      <c r="K52" s="96">
        <f>'2015 исходные'!L51</f>
        <v>84479.523152354566</v>
      </c>
      <c r="L52" s="97">
        <f t="shared" ref="L52:L70" si="47">K52/$K$130</f>
        <v>0.44985575237753822</v>
      </c>
      <c r="M52" s="94">
        <f t="shared" ref="M52:M70" si="48">$L$129</f>
        <v>0.27802049879071289</v>
      </c>
      <c r="N52" s="42" t="str">
        <f t="shared" si="41"/>
        <v>B</v>
      </c>
      <c r="O52" s="98">
        <f>'2015 исходные'!P51</f>
        <v>12982.759501385042</v>
      </c>
      <c r="P52" s="94">
        <f t="shared" ref="P52:P70" si="49">O52/$O$130</f>
        <v>0.44645060020657368</v>
      </c>
      <c r="Q52" s="94">
        <f t="shared" ref="Q52:Q70" si="50">$P$129</f>
        <v>9.5338782901447497E-2</v>
      </c>
      <c r="R52" s="43" t="str">
        <f t="shared" si="42"/>
        <v>B</v>
      </c>
      <c r="S52" s="99">
        <f>'2015 исходные'!S51</f>
        <v>855011.934047619</v>
      </c>
      <c r="T52" s="100">
        <f t="shared" ref="T52:T70" si="51">S52/$S$130</f>
        <v>0.98228050558617586</v>
      </c>
      <c r="U52" s="100">
        <f t="shared" ref="U52:U70" si="52">$T$129</f>
        <v>0.64894084711442734</v>
      </c>
      <c r="V52" s="42" t="str">
        <f t="shared" si="43"/>
        <v>A</v>
      </c>
      <c r="W52" s="321" t="str">
        <f t="shared" si="5"/>
        <v>B</v>
      </c>
      <c r="X52" s="300">
        <f t="shared" si="6"/>
        <v>2.5</v>
      </c>
      <c r="Y52" s="301">
        <f t="shared" si="7"/>
        <v>2.5</v>
      </c>
      <c r="Z52" s="301">
        <f t="shared" si="8"/>
        <v>2.5</v>
      </c>
      <c r="AA52" s="301">
        <f t="shared" si="9"/>
        <v>2.5</v>
      </c>
      <c r="AB52" s="301">
        <f t="shared" si="10"/>
        <v>4.2</v>
      </c>
      <c r="AC52" s="302">
        <f t="shared" si="11"/>
        <v>2.84</v>
      </c>
    </row>
    <row r="53" spans="1:29" x14ac:dyDescent="0.25">
      <c r="A53" s="278">
        <v>2</v>
      </c>
      <c r="B53" s="9">
        <v>40030</v>
      </c>
      <c r="C53" s="45" t="s">
        <v>112</v>
      </c>
      <c r="D53" s="120">
        <f>'2015 исходные'!F52</f>
        <v>0.30108715623973292</v>
      </c>
      <c r="E53" s="101">
        <f t="shared" si="44"/>
        <v>0.42126260329597265</v>
      </c>
      <c r="F53" s="46" t="str">
        <f t="shared" si="39"/>
        <v>C</v>
      </c>
      <c r="G53" s="102">
        <f>'2015 исходные'!I52</f>
        <v>12482.328913412564</v>
      </c>
      <c r="H53" s="101">
        <f t="shared" si="45"/>
        <v>4.4240429628647431E-2</v>
      </c>
      <c r="I53" s="101">
        <f t="shared" si="46"/>
        <v>5.7755986665494287E-2</v>
      </c>
      <c r="J53" s="47" t="str">
        <f t="shared" si="40"/>
        <v>C</v>
      </c>
      <c r="K53" s="103">
        <f>'2015 исходные'!L52</f>
        <v>46734.048336162989</v>
      </c>
      <c r="L53" s="104">
        <f t="shared" si="47"/>
        <v>0.24886007509769995</v>
      </c>
      <c r="M53" s="101">
        <f t="shared" si="48"/>
        <v>0.27802049879071289</v>
      </c>
      <c r="N53" s="48" t="str">
        <f t="shared" si="41"/>
        <v>C</v>
      </c>
      <c r="O53" s="105">
        <f>'2015 исходные'!P52</f>
        <v>1119.1514431239389</v>
      </c>
      <c r="P53" s="101">
        <f t="shared" si="49"/>
        <v>3.8485333834569743E-2</v>
      </c>
      <c r="Q53" s="101">
        <f t="shared" si="50"/>
        <v>9.5338782901447497E-2</v>
      </c>
      <c r="R53" s="49" t="str">
        <f t="shared" si="42"/>
        <v>D</v>
      </c>
      <c r="S53" s="106">
        <f>'2015 исходные'!S52</f>
        <v>448898.97222222225</v>
      </c>
      <c r="T53" s="107">
        <f t="shared" si="51"/>
        <v>0.51571760794510879</v>
      </c>
      <c r="U53" s="107">
        <f t="shared" si="52"/>
        <v>0.64894084711442734</v>
      </c>
      <c r="V53" s="48" t="str">
        <f t="shared" si="43"/>
        <v>C</v>
      </c>
      <c r="W53" s="321" t="str">
        <f t="shared" si="5"/>
        <v>C</v>
      </c>
      <c r="X53" s="303">
        <f t="shared" si="6"/>
        <v>2</v>
      </c>
      <c r="Y53" s="304">
        <f t="shared" si="7"/>
        <v>2</v>
      </c>
      <c r="Z53" s="304">
        <f t="shared" si="8"/>
        <v>2</v>
      </c>
      <c r="AA53" s="304">
        <f t="shared" si="9"/>
        <v>1</v>
      </c>
      <c r="AB53" s="304">
        <f t="shared" si="10"/>
        <v>2</v>
      </c>
      <c r="AC53" s="305">
        <f t="shared" si="11"/>
        <v>1.8</v>
      </c>
    </row>
    <row r="54" spans="1:29" x14ac:dyDescent="0.25">
      <c r="A54" s="278">
        <v>3</v>
      </c>
      <c r="B54" s="9">
        <v>40410</v>
      </c>
      <c r="C54" s="45" t="s">
        <v>115</v>
      </c>
      <c r="D54" s="120">
        <f>'2015 исходные'!F53</f>
        <v>0.50937337271918548</v>
      </c>
      <c r="E54" s="101">
        <f t="shared" si="44"/>
        <v>0.42126260329597265</v>
      </c>
      <c r="F54" s="46" t="str">
        <f t="shared" si="39"/>
        <v>B</v>
      </c>
      <c r="G54" s="102">
        <f>'2015 исходные'!I53</f>
        <v>7654.7576645569616</v>
      </c>
      <c r="H54" s="101">
        <f t="shared" si="45"/>
        <v>2.7130335222884123E-2</v>
      </c>
      <c r="I54" s="101">
        <f t="shared" si="46"/>
        <v>5.7755986665494287E-2</v>
      </c>
      <c r="J54" s="47" t="str">
        <f t="shared" si="40"/>
        <v>D</v>
      </c>
      <c r="K54" s="103">
        <f>'2015 исходные'!L53</f>
        <v>56245.862386075947</v>
      </c>
      <c r="L54" s="104">
        <f t="shared" si="47"/>
        <v>0.29951074293092117</v>
      </c>
      <c r="M54" s="101">
        <f t="shared" si="48"/>
        <v>0.27802049879071289</v>
      </c>
      <c r="N54" s="48" t="str">
        <f t="shared" si="41"/>
        <v>B</v>
      </c>
      <c r="O54" s="105">
        <f>'2015 исходные'!P53</f>
        <v>2368.8385759493672</v>
      </c>
      <c r="P54" s="101">
        <f t="shared" si="49"/>
        <v>8.1459523602224568E-2</v>
      </c>
      <c r="Q54" s="101">
        <f t="shared" si="50"/>
        <v>9.5338782901447497E-2</v>
      </c>
      <c r="R54" s="49" t="str">
        <f t="shared" si="42"/>
        <v>C</v>
      </c>
      <c r="S54" s="106">
        <f>'2015 исходные'!S53</f>
        <v>614353.82921875</v>
      </c>
      <c r="T54" s="107">
        <f t="shared" si="51"/>
        <v>0.70580042914370289</v>
      </c>
      <c r="U54" s="107">
        <f t="shared" si="52"/>
        <v>0.64894084711442734</v>
      </c>
      <c r="V54" s="48" t="str">
        <f t="shared" si="43"/>
        <v>B</v>
      </c>
      <c r="W54" s="321" t="str">
        <f t="shared" si="5"/>
        <v>C</v>
      </c>
      <c r="X54" s="303">
        <f t="shared" si="6"/>
        <v>2.5</v>
      </c>
      <c r="Y54" s="304">
        <f t="shared" si="7"/>
        <v>1</v>
      </c>
      <c r="Z54" s="304">
        <f t="shared" si="8"/>
        <v>2.5</v>
      </c>
      <c r="AA54" s="304">
        <f t="shared" si="9"/>
        <v>2</v>
      </c>
      <c r="AB54" s="304">
        <f t="shared" si="10"/>
        <v>2.5</v>
      </c>
      <c r="AC54" s="305">
        <f t="shared" si="11"/>
        <v>2.1</v>
      </c>
    </row>
    <row r="55" spans="1:29" x14ac:dyDescent="0.25">
      <c r="A55" s="278">
        <v>4</v>
      </c>
      <c r="B55" s="9">
        <v>40011</v>
      </c>
      <c r="C55" s="45" t="s">
        <v>111</v>
      </c>
      <c r="D55" s="120">
        <f>'2015 исходные'!F54</f>
        <v>0.75990967520767794</v>
      </c>
      <c r="E55" s="101">
        <f t="shared" si="44"/>
        <v>0.42126260329597265</v>
      </c>
      <c r="F55" s="46" t="str">
        <f t="shared" si="39"/>
        <v>A</v>
      </c>
      <c r="G55" s="102">
        <f>'2015 исходные'!I54</f>
        <v>2391.7297912087911</v>
      </c>
      <c r="H55" s="101">
        <f t="shared" si="45"/>
        <v>8.4768759301812255E-3</v>
      </c>
      <c r="I55" s="101">
        <f t="shared" si="46"/>
        <v>5.7755986665494287E-2</v>
      </c>
      <c r="J55" s="47" t="str">
        <f t="shared" si="40"/>
        <v>D</v>
      </c>
      <c r="K55" s="103">
        <f>'2015 исходные'!L54</f>
        <v>48776.752280219785</v>
      </c>
      <c r="L55" s="104">
        <f t="shared" si="47"/>
        <v>0.25973752901018243</v>
      </c>
      <c r="M55" s="101">
        <f t="shared" si="48"/>
        <v>0.27802049879071289</v>
      </c>
      <c r="N55" s="48" t="str">
        <f t="shared" si="41"/>
        <v>C</v>
      </c>
      <c r="O55" s="105">
        <f>'2015 исходные'!P54</f>
        <v>2124.4070384615384</v>
      </c>
      <c r="P55" s="101">
        <f t="shared" si="49"/>
        <v>7.3054021936017566E-2</v>
      </c>
      <c r="Q55" s="101">
        <f t="shared" si="50"/>
        <v>9.5338782901447497E-2</v>
      </c>
      <c r="R55" s="49" t="str">
        <f t="shared" si="42"/>
        <v>C</v>
      </c>
      <c r="S55" s="106">
        <f>'2015 исходные'!S54</f>
        <v>585685.05123076926</v>
      </c>
      <c r="T55" s="107">
        <f t="shared" si="51"/>
        <v>0.67286430203813297</v>
      </c>
      <c r="U55" s="107">
        <f t="shared" si="52"/>
        <v>0.64894084711442734</v>
      </c>
      <c r="V55" s="48" t="str">
        <f t="shared" si="43"/>
        <v>B</v>
      </c>
      <c r="W55" s="323" t="str">
        <f t="shared" si="5"/>
        <v>C</v>
      </c>
      <c r="X55" s="303">
        <f t="shared" si="6"/>
        <v>4.2</v>
      </c>
      <c r="Y55" s="304">
        <f t="shared" si="7"/>
        <v>1</v>
      </c>
      <c r="Z55" s="304">
        <f t="shared" si="8"/>
        <v>2</v>
      </c>
      <c r="AA55" s="304">
        <f t="shared" si="9"/>
        <v>2</v>
      </c>
      <c r="AB55" s="304">
        <f t="shared" si="10"/>
        <v>2.5</v>
      </c>
      <c r="AC55" s="305">
        <f t="shared" si="11"/>
        <v>2.34</v>
      </c>
    </row>
    <row r="56" spans="1:29" x14ac:dyDescent="0.25">
      <c r="A56" s="278">
        <v>5</v>
      </c>
      <c r="B56" s="9">
        <v>40080</v>
      </c>
      <c r="C56" s="45" t="s">
        <v>113</v>
      </c>
      <c r="D56" s="120">
        <f>'2015 исходные'!F55</f>
        <v>0.17506807776070391</v>
      </c>
      <c r="E56" s="101">
        <f t="shared" si="44"/>
        <v>0.42126260329597265</v>
      </c>
      <c r="F56" s="46" t="str">
        <f t="shared" si="39"/>
        <v>D</v>
      </c>
      <c r="G56" s="102">
        <f>'2015 исходные'!I55</f>
        <v>9451.4592978936817</v>
      </c>
      <c r="H56" s="101">
        <f t="shared" si="45"/>
        <v>3.349828568506899E-2</v>
      </c>
      <c r="I56" s="101">
        <f t="shared" si="46"/>
        <v>5.7755986665494287E-2</v>
      </c>
      <c r="J56" s="47" t="str">
        <f t="shared" si="40"/>
        <v>C</v>
      </c>
      <c r="K56" s="103">
        <f>'2015 исходные'!L55</f>
        <v>50102.533019057177</v>
      </c>
      <c r="L56" s="104">
        <f t="shared" si="47"/>
        <v>0.26679734740761524</v>
      </c>
      <c r="M56" s="101">
        <f t="shared" si="48"/>
        <v>0.27802049879071289</v>
      </c>
      <c r="N56" s="48" t="str">
        <f t="shared" si="41"/>
        <v>C</v>
      </c>
      <c r="O56" s="105">
        <f>'2015 исходные'!P55</f>
        <v>1683.0697291875626</v>
      </c>
      <c r="P56" s="101">
        <f t="shared" si="49"/>
        <v>5.7877332681479633E-2</v>
      </c>
      <c r="Q56" s="101">
        <f t="shared" si="50"/>
        <v>9.5338782901447497E-2</v>
      </c>
      <c r="R56" s="49" t="str">
        <f t="shared" si="42"/>
        <v>D</v>
      </c>
      <c r="S56" s="106">
        <f>'2015 исходные'!S55</f>
        <v>634147.45183098584</v>
      </c>
      <c r="T56" s="107">
        <f t="shared" si="51"/>
        <v>0.72854033352712655</v>
      </c>
      <c r="U56" s="107">
        <f t="shared" si="52"/>
        <v>0.64894084711442734</v>
      </c>
      <c r="V56" s="48" t="str">
        <f t="shared" si="43"/>
        <v>B</v>
      </c>
      <c r="W56" s="323" t="str">
        <f t="shared" si="5"/>
        <v>C</v>
      </c>
      <c r="X56" s="303">
        <f t="shared" si="6"/>
        <v>1</v>
      </c>
      <c r="Y56" s="304">
        <f t="shared" si="7"/>
        <v>2</v>
      </c>
      <c r="Z56" s="304">
        <f t="shared" si="8"/>
        <v>2</v>
      </c>
      <c r="AA56" s="304">
        <f t="shared" si="9"/>
        <v>1</v>
      </c>
      <c r="AB56" s="304">
        <f t="shared" si="10"/>
        <v>2.5</v>
      </c>
      <c r="AC56" s="305">
        <f t="shared" si="11"/>
        <v>1.7</v>
      </c>
    </row>
    <row r="57" spans="1:29" x14ac:dyDescent="0.25">
      <c r="A57" s="278">
        <v>6</v>
      </c>
      <c r="B57" s="9">
        <v>40100</v>
      </c>
      <c r="C57" s="45" t="s">
        <v>114</v>
      </c>
      <c r="D57" s="120">
        <f>'2015 исходные'!F56</f>
        <v>0.49417434257512477</v>
      </c>
      <c r="E57" s="101">
        <f t="shared" si="44"/>
        <v>0.42126260329597265</v>
      </c>
      <c r="F57" s="46" t="str">
        <f t="shared" si="39"/>
        <v>B</v>
      </c>
      <c r="G57" s="102">
        <f>'2015 исходные'!I56</f>
        <v>10512.071111111112</v>
      </c>
      <c r="H57" s="101">
        <f t="shared" si="45"/>
        <v>3.7257353613133211E-2</v>
      </c>
      <c r="I57" s="101">
        <f t="shared" si="46"/>
        <v>5.7755986665494287E-2</v>
      </c>
      <c r="J57" s="47" t="str">
        <f t="shared" si="40"/>
        <v>C</v>
      </c>
      <c r="K57" s="103">
        <f>'2015 исходные'!L56</f>
        <v>47171.525398692807</v>
      </c>
      <c r="L57" s="104">
        <f t="shared" si="47"/>
        <v>0.25118965232267249</v>
      </c>
      <c r="M57" s="101">
        <f t="shared" si="48"/>
        <v>0.27802049879071289</v>
      </c>
      <c r="N57" s="48" t="str">
        <f t="shared" si="41"/>
        <v>C</v>
      </c>
      <c r="O57" s="105">
        <f>'2015 исходные'!P56</f>
        <v>1679.2538431372548</v>
      </c>
      <c r="P57" s="101">
        <f t="shared" si="49"/>
        <v>5.7746112148795645E-2</v>
      </c>
      <c r="Q57" s="101">
        <f t="shared" si="50"/>
        <v>9.5338782901447497E-2</v>
      </c>
      <c r="R57" s="49" t="str">
        <f t="shared" si="42"/>
        <v>D</v>
      </c>
      <c r="S57" s="106">
        <f>'2015 исходные'!S56</f>
        <v>523749.58161290322</v>
      </c>
      <c r="T57" s="107">
        <f t="shared" si="51"/>
        <v>0.60170973449666243</v>
      </c>
      <c r="U57" s="107">
        <f t="shared" si="52"/>
        <v>0.64894084711442734</v>
      </c>
      <c r="V57" s="48" t="str">
        <f t="shared" si="43"/>
        <v>C</v>
      </c>
      <c r="W57" s="321" t="str">
        <f t="shared" si="5"/>
        <v>C</v>
      </c>
      <c r="X57" s="303">
        <f t="shared" si="6"/>
        <v>2.5</v>
      </c>
      <c r="Y57" s="304">
        <f t="shared" si="7"/>
        <v>2</v>
      </c>
      <c r="Z57" s="304">
        <f t="shared" si="8"/>
        <v>2</v>
      </c>
      <c r="AA57" s="304">
        <f t="shared" si="9"/>
        <v>1</v>
      </c>
      <c r="AB57" s="304">
        <f t="shared" si="10"/>
        <v>2</v>
      </c>
      <c r="AC57" s="305">
        <f t="shared" si="11"/>
        <v>1.9</v>
      </c>
    </row>
    <row r="58" spans="1:29" x14ac:dyDescent="0.25">
      <c r="A58" s="278">
        <v>7</v>
      </c>
      <c r="B58" s="9">
        <v>40020</v>
      </c>
      <c r="C58" s="45" t="s">
        <v>158</v>
      </c>
      <c r="D58" s="120">
        <f>'2015 исходные'!F57</f>
        <v>0.73062134280448443</v>
      </c>
      <c r="E58" s="101">
        <f t="shared" si="44"/>
        <v>0.42126260329597265</v>
      </c>
      <c r="F58" s="46" t="str">
        <f t="shared" si="39"/>
        <v>A</v>
      </c>
      <c r="G58" s="102">
        <f>'2015 исходные'!I57</f>
        <v>15213.008474114442</v>
      </c>
      <c r="H58" s="101">
        <f t="shared" si="45"/>
        <v>5.3918626524565458E-2</v>
      </c>
      <c r="I58" s="101">
        <f t="shared" si="46"/>
        <v>5.7755986665494287E-2</v>
      </c>
      <c r="J58" s="47" t="str">
        <f t="shared" si="40"/>
        <v>C</v>
      </c>
      <c r="K58" s="211">
        <f>'2015 исходные'!L57</f>
        <v>187792.47059945503</v>
      </c>
      <c r="L58" s="104">
        <f t="shared" si="47"/>
        <v>1</v>
      </c>
      <c r="M58" s="101">
        <f t="shared" si="48"/>
        <v>0.27802049879071289</v>
      </c>
      <c r="N58" s="48" t="str">
        <f t="shared" si="41"/>
        <v>A</v>
      </c>
      <c r="O58" s="105">
        <f>'2015 исходные'!P57</f>
        <v>29079.946348773843</v>
      </c>
      <c r="P58" s="101">
        <f t="shared" si="49"/>
        <v>1</v>
      </c>
      <c r="Q58" s="101">
        <f t="shared" si="50"/>
        <v>9.5338782901447497E-2</v>
      </c>
      <c r="R58" s="49" t="str">
        <f t="shared" si="42"/>
        <v>A</v>
      </c>
      <c r="S58" s="106">
        <f>'2015 исходные'!S57</f>
        <v>750415.66185714281</v>
      </c>
      <c r="T58" s="107">
        <f t="shared" si="51"/>
        <v>0.86211507275612598</v>
      </c>
      <c r="U58" s="107">
        <f t="shared" si="52"/>
        <v>0.64894084711442734</v>
      </c>
      <c r="V58" s="48" t="str">
        <f t="shared" si="43"/>
        <v>A</v>
      </c>
      <c r="W58" s="321" t="str">
        <f t="shared" si="5"/>
        <v>A</v>
      </c>
      <c r="X58" s="303">
        <f t="shared" si="6"/>
        <v>4.2</v>
      </c>
      <c r="Y58" s="304">
        <f t="shared" si="7"/>
        <v>2</v>
      </c>
      <c r="Z58" s="304">
        <f t="shared" si="8"/>
        <v>4.2</v>
      </c>
      <c r="AA58" s="304">
        <f t="shared" si="9"/>
        <v>4.2</v>
      </c>
      <c r="AB58" s="304">
        <f t="shared" si="10"/>
        <v>4.2</v>
      </c>
      <c r="AC58" s="305">
        <f t="shared" si="11"/>
        <v>3.7600000000000002</v>
      </c>
    </row>
    <row r="59" spans="1:29" x14ac:dyDescent="0.25">
      <c r="A59" s="278">
        <v>8</v>
      </c>
      <c r="B59" s="9">
        <v>40031</v>
      </c>
      <c r="C59" s="45" t="s">
        <v>33</v>
      </c>
      <c r="D59" s="120">
        <f>'2015 исходные'!F58</f>
        <v>0.45399407462398983</v>
      </c>
      <c r="E59" s="101">
        <f t="shared" si="44"/>
        <v>0.42126260329597265</v>
      </c>
      <c r="F59" s="46" t="str">
        <f t="shared" si="39"/>
        <v>B</v>
      </c>
      <c r="G59" s="102">
        <f>'2015 исходные'!I58</f>
        <v>7302.6610248447205</v>
      </c>
      <c r="H59" s="101">
        <f t="shared" si="45"/>
        <v>2.5882418530436224E-2</v>
      </c>
      <c r="I59" s="101">
        <f t="shared" si="46"/>
        <v>5.7755986665494287E-2</v>
      </c>
      <c r="J59" s="47" t="str">
        <f t="shared" si="40"/>
        <v>D</v>
      </c>
      <c r="K59" s="103">
        <f>'2015 исходные'!L58</f>
        <v>41027.912189440991</v>
      </c>
      <c r="L59" s="104">
        <f t="shared" si="47"/>
        <v>0.2184747453317761</v>
      </c>
      <c r="M59" s="101">
        <f t="shared" si="48"/>
        <v>0.27802049879071289</v>
      </c>
      <c r="N59" s="48" t="str">
        <f t="shared" si="41"/>
        <v>C</v>
      </c>
      <c r="O59" s="105">
        <f>'2015 исходные'!P58</f>
        <v>1261.7105745341614</v>
      </c>
      <c r="P59" s="101">
        <f t="shared" si="49"/>
        <v>4.3387651387030893E-2</v>
      </c>
      <c r="Q59" s="101">
        <f t="shared" si="50"/>
        <v>9.5338782901447497E-2</v>
      </c>
      <c r="R59" s="49" t="str">
        <f t="shared" si="42"/>
        <v>D</v>
      </c>
      <c r="S59" s="106">
        <f>'2015 исходные'!S58</f>
        <v>567553.62642857141</v>
      </c>
      <c r="T59" s="107">
        <f t="shared" si="51"/>
        <v>0.65203401369655678</v>
      </c>
      <c r="U59" s="107">
        <f t="shared" si="52"/>
        <v>0.64894084711442734</v>
      </c>
      <c r="V59" s="48" t="str">
        <f t="shared" si="43"/>
        <v>B</v>
      </c>
      <c r="W59" s="321" t="str">
        <f t="shared" si="5"/>
        <v>C</v>
      </c>
      <c r="X59" s="303">
        <f t="shared" si="6"/>
        <v>2.5</v>
      </c>
      <c r="Y59" s="304">
        <f t="shared" si="7"/>
        <v>1</v>
      </c>
      <c r="Z59" s="304">
        <f t="shared" si="8"/>
        <v>2</v>
      </c>
      <c r="AA59" s="304">
        <f t="shared" si="9"/>
        <v>1</v>
      </c>
      <c r="AB59" s="304">
        <f t="shared" si="10"/>
        <v>2.5</v>
      </c>
      <c r="AC59" s="305">
        <f t="shared" si="11"/>
        <v>1.8</v>
      </c>
    </row>
    <row r="60" spans="1:29" x14ac:dyDescent="0.25">
      <c r="A60" s="290">
        <v>9</v>
      </c>
      <c r="B60" s="9">
        <v>40210</v>
      </c>
      <c r="C60" s="45" t="s">
        <v>34</v>
      </c>
      <c r="D60" s="120">
        <f>'2015 исходные'!F59</f>
        <v>0.30500650082589359</v>
      </c>
      <c r="E60" s="101">
        <f t="shared" si="44"/>
        <v>0.42126260329597265</v>
      </c>
      <c r="F60" s="46" t="str">
        <f t="shared" si="39"/>
        <v>C</v>
      </c>
      <c r="G60" s="102">
        <f>'2015 исходные'!I59</f>
        <v>13675.943211991436</v>
      </c>
      <c r="H60" s="101">
        <f t="shared" si="45"/>
        <v>4.8470890926881977E-2</v>
      </c>
      <c r="I60" s="101">
        <f t="shared" si="46"/>
        <v>5.7755986665494287E-2</v>
      </c>
      <c r="J60" s="47" t="str">
        <f t="shared" si="40"/>
        <v>C</v>
      </c>
      <c r="K60" s="103">
        <f>'2015 исходные'!L59</f>
        <v>46312.98520342612</v>
      </c>
      <c r="L60" s="104">
        <f t="shared" si="47"/>
        <v>0.24661790249411905</v>
      </c>
      <c r="M60" s="101">
        <f t="shared" si="48"/>
        <v>0.27802049879071289</v>
      </c>
      <c r="N60" s="48" t="str">
        <f t="shared" si="41"/>
        <v>C</v>
      </c>
      <c r="O60" s="105">
        <f>'2015 исходные'!P59</f>
        <v>1516.5976017130622</v>
      </c>
      <c r="P60" s="101">
        <f t="shared" si="49"/>
        <v>5.2152696003065685E-2</v>
      </c>
      <c r="Q60" s="101">
        <f t="shared" si="50"/>
        <v>9.5338782901447497E-2</v>
      </c>
      <c r="R60" s="49" t="str">
        <f t="shared" si="42"/>
        <v>D</v>
      </c>
      <c r="S60" s="106">
        <f>'2015 исходные'!S59</f>
        <v>572847.00249999994</v>
      </c>
      <c r="T60" s="107">
        <f t="shared" si="51"/>
        <v>0.65811530907577542</v>
      </c>
      <c r="U60" s="107">
        <f t="shared" si="52"/>
        <v>0.64894084711442734</v>
      </c>
      <c r="V60" s="48" t="str">
        <f t="shared" si="43"/>
        <v>B</v>
      </c>
      <c r="W60" s="321" t="str">
        <f t="shared" si="5"/>
        <v>C</v>
      </c>
      <c r="X60" s="303">
        <f t="shared" si="6"/>
        <v>2</v>
      </c>
      <c r="Y60" s="304">
        <f t="shared" si="7"/>
        <v>2</v>
      </c>
      <c r="Z60" s="304">
        <f t="shared" si="8"/>
        <v>2</v>
      </c>
      <c r="AA60" s="304">
        <f t="shared" si="9"/>
        <v>1</v>
      </c>
      <c r="AB60" s="304">
        <f t="shared" si="10"/>
        <v>2.5</v>
      </c>
      <c r="AC60" s="305">
        <f t="shared" si="11"/>
        <v>1.9</v>
      </c>
    </row>
    <row r="61" spans="1:29" x14ac:dyDescent="0.25">
      <c r="A61" s="278">
        <v>10</v>
      </c>
      <c r="B61" s="9">
        <v>40300</v>
      </c>
      <c r="C61" s="45" t="s">
        <v>35</v>
      </c>
      <c r="D61" s="120">
        <f>'2015 исходные'!F60</f>
        <v>0.46360097540457679</v>
      </c>
      <c r="E61" s="101">
        <f t="shared" si="44"/>
        <v>0.42126260329597265</v>
      </c>
      <c r="F61" s="46" t="str">
        <f t="shared" si="39"/>
        <v>B</v>
      </c>
      <c r="G61" s="102">
        <f>'2015 исходные'!I60</f>
        <v>13203.299166666666</v>
      </c>
      <c r="H61" s="101">
        <f t="shared" si="45"/>
        <v>4.6795724716182187E-2</v>
      </c>
      <c r="I61" s="101">
        <f t="shared" si="46"/>
        <v>5.7755986665494287E-2</v>
      </c>
      <c r="J61" s="47" t="str">
        <f t="shared" si="40"/>
        <v>C</v>
      </c>
      <c r="K61" s="103">
        <f>'2015 исходные'!L60</f>
        <v>71740.796041666661</v>
      </c>
      <c r="L61" s="104">
        <f t="shared" si="47"/>
        <v>0.38202168496245797</v>
      </c>
      <c r="M61" s="101">
        <f t="shared" si="48"/>
        <v>0.27802049879071289</v>
      </c>
      <c r="N61" s="48" t="str">
        <f t="shared" si="41"/>
        <v>B</v>
      </c>
      <c r="O61" s="105">
        <f>'2015 исходные'!P60</f>
        <v>2221.1678645833331</v>
      </c>
      <c r="P61" s="101">
        <f t="shared" si="49"/>
        <v>7.6381429248303573E-2</v>
      </c>
      <c r="Q61" s="101">
        <f t="shared" si="50"/>
        <v>9.5338782901447497E-2</v>
      </c>
      <c r="R61" s="49" t="str">
        <f t="shared" si="42"/>
        <v>C</v>
      </c>
      <c r="S61" s="106">
        <f>'2015 исходные'!S60</f>
        <v>552598.48450000002</v>
      </c>
      <c r="T61" s="107">
        <f t="shared" si="51"/>
        <v>0.63485279810209472</v>
      </c>
      <c r="U61" s="107">
        <f t="shared" si="52"/>
        <v>0.64894084711442734</v>
      </c>
      <c r="V61" s="48" t="str">
        <f t="shared" si="43"/>
        <v>C</v>
      </c>
      <c r="W61" s="321" t="str">
        <f t="shared" si="5"/>
        <v>C</v>
      </c>
      <c r="X61" s="303">
        <f t="shared" si="6"/>
        <v>2.5</v>
      </c>
      <c r="Y61" s="304">
        <f t="shared" si="7"/>
        <v>2</v>
      </c>
      <c r="Z61" s="304">
        <f t="shared" si="8"/>
        <v>2.5</v>
      </c>
      <c r="AA61" s="304">
        <f t="shared" si="9"/>
        <v>2</v>
      </c>
      <c r="AB61" s="304">
        <f t="shared" si="10"/>
        <v>2</v>
      </c>
      <c r="AC61" s="305">
        <f t="shared" si="11"/>
        <v>2.2000000000000002</v>
      </c>
    </row>
    <row r="62" spans="1:29" x14ac:dyDescent="0.25">
      <c r="A62" s="278">
        <v>11</v>
      </c>
      <c r="B62" s="9">
        <v>40360</v>
      </c>
      <c r="C62" s="45" t="s">
        <v>36</v>
      </c>
      <c r="D62" s="120">
        <f>'2015 исходные'!F61</f>
        <v>6.6422638635071724E-2</v>
      </c>
      <c r="E62" s="101">
        <f t="shared" si="44"/>
        <v>0.42126260329597265</v>
      </c>
      <c r="F62" s="46" t="str">
        <f t="shared" si="39"/>
        <v>D</v>
      </c>
      <c r="G62" s="102">
        <f>'2015 исходные'!I61</f>
        <v>10342.21171764706</v>
      </c>
      <c r="H62" s="101">
        <f t="shared" si="45"/>
        <v>3.6655330337233435E-2</v>
      </c>
      <c r="I62" s="101">
        <f t="shared" si="46"/>
        <v>5.7755986665494287E-2</v>
      </c>
      <c r="J62" s="47" t="str">
        <f t="shared" si="40"/>
        <v>C</v>
      </c>
      <c r="K62" s="103">
        <f>'2015 исходные'!L61</f>
        <v>51248.045341176468</v>
      </c>
      <c r="L62" s="104">
        <f t="shared" si="47"/>
        <v>0.27289723159606372</v>
      </c>
      <c r="M62" s="101">
        <f t="shared" si="48"/>
        <v>0.27802049879071289</v>
      </c>
      <c r="N62" s="48" t="str">
        <f t="shared" si="41"/>
        <v>C</v>
      </c>
      <c r="O62" s="105">
        <f>'2015 исходные'!P61</f>
        <v>1487.9056</v>
      </c>
      <c r="P62" s="101">
        <f t="shared" si="49"/>
        <v>5.116603662725594E-2</v>
      </c>
      <c r="Q62" s="101">
        <f t="shared" si="50"/>
        <v>9.5338782901447497E-2</v>
      </c>
      <c r="R62" s="49" t="str">
        <f t="shared" si="42"/>
        <v>D</v>
      </c>
      <c r="S62" s="106">
        <f>'2015 исходные'!S61</f>
        <v>488975.27820512827</v>
      </c>
      <c r="T62" s="107">
        <f t="shared" si="51"/>
        <v>0.56175927419011207</v>
      </c>
      <c r="U62" s="107">
        <f t="shared" si="52"/>
        <v>0.64894084711442734</v>
      </c>
      <c r="V62" s="48" t="str">
        <f t="shared" si="43"/>
        <v>C</v>
      </c>
      <c r="W62" s="321" t="str">
        <f t="shared" si="5"/>
        <v>C</v>
      </c>
      <c r="X62" s="303">
        <f t="shared" si="6"/>
        <v>1</v>
      </c>
      <c r="Y62" s="304">
        <f t="shared" si="7"/>
        <v>2</v>
      </c>
      <c r="Z62" s="304">
        <f t="shared" si="8"/>
        <v>2</v>
      </c>
      <c r="AA62" s="304">
        <f t="shared" si="9"/>
        <v>1</v>
      </c>
      <c r="AB62" s="304">
        <f t="shared" si="10"/>
        <v>2</v>
      </c>
      <c r="AC62" s="305">
        <f t="shared" si="11"/>
        <v>1.6</v>
      </c>
    </row>
    <row r="63" spans="1:29" x14ac:dyDescent="0.25">
      <c r="A63" s="278">
        <v>12</v>
      </c>
      <c r="B63" s="9">
        <v>40390</v>
      </c>
      <c r="C63" s="45" t="s">
        <v>37</v>
      </c>
      <c r="D63" s="120">
        <f>'2015 исходные'!F62</f>
        <v>0.53009359802928069</v>
      </c>
      <c r="E63" s="101">
        <f t="shared" si="44"/>
        <v>0.42126260329597265</v>
      </c>
      <c r="F63" s="46" t="str">
        <f t="shared" si="39"/>
        <v>B</v>
      </c>
      <c r="G63" s="102">
        <f>'2015 исходные'!I62</f>
        <v>38397.870136986305</v>
      </c>
      <c r="H63" s="101">
        <f t="shared" si="45"/>
        <v>0.13609145244201584</v>
      </c>
      <c r="I63" s="101">
        <f t="shared" si="46"/>
        <v>5.7755986665494287E-2</v>
      </c>
      <c r="J63" s="47" t="str">
        <f t="shared" si="40"/>
        <v>B</v>
      </c>
      <c r="K63" s="103">
        <f>'2015 исходные'!L62</f>
        <v>50185.637853881279</v>
      </c>
      <c r="L63" s="104">
        <f t="shared" si="47"/>
        <v>0.26723988290735506</v>
      </c>
      <c r="M63" s="101">
        <f t="shared" si="48"/>
        <v>0.27802049879071289</v>
      </c>
      <c r="N63" s="48" t="str">
        <f t="shared" si="41"/>
        <v>C</v>
      </c>
      <c r="O63" s="105">
        <f>'2015 исходные'!P62</f>
        <v>2306.9817351598172</v>
      </c>
      <c r="P63" s="101">
        <f t="shared" si="49"/>
        <v>7.9332393103163035E-2</v>
      </c>
      <c r="Q63" s="101">
        <f t="shared" si="50"/>
        <v>9.5338782901447497E-2</v>
      </c>
      <c r="R63" s="49" t="str">
        <f t="shared" si="42"/>
        <v>C</v>
      </c>
      <c r="S63" s="106">
        <f>'2015 исходные'!S62</f>
        <v>409688.61799999996</v>
      </c>
      <c r="T63" s="107">
        <f t="shared" si="51"/>
        <v>0.47067079042610038</v>
      </c>
      <c r="U63" s="107">
        <f t="shared" si="52"/>
        <v>0.64894084711442734</v>
      </c>
      <c r="V63" s="48" t="str">
        <f t="shared" si="43"/>
        <v>C</v>
      </c>
      <c r="W63" s="323" t="str">
        <f t="shared" si="5"/>
        <v>C</v>
      </c>
      <c r="X63" s="303">
        <f t="shared" si="6"/>
        <v>2.5</v>
      </c>
      <c r="Y63" s="304">
        <f t="shared" si="7"/>
        <v>2.5</v>
      </c>
      <c r="Z63" s="304">
        <f t="shared" si="8"/>
        <v>2</v>
      </c>
      <c r="AA63" s="304">
        <f t="shared" si="9"/>
        <v>2</v>
      </c>
      <c r="AB63" s="304">
        <f t="shared" si="10"/>
        <v>2</v>
      </c>
      <c r="AC63" s="305">
        <f t="shared" si="11"/>
        <v>2.2000000000000002</v>
      </c>
    </row>
    <row r="64" spans="1:29" x14ac:dyDescent="0.25">
      <c r="A64" s="279">
        <v>13</v>
      </c>
      <c r="B64" s="9">
        <v>40720</v>
      </c>
      <c r="C64" s="45" t="s">
        <v>159</v>
      </c>
      <c r="D64" s="120">
        <f>'2015 исходные'!F63</f>
        <v>0.42477078142578856</v>
      </c>
      <c r="E64" s="101">
        <f t="shared" si="44"/>
        <v>0.42126260329597265</v>
      </c>
      <c r="F64" s="46" t="str">
        <f t="shared" si="39"/>
        <v>B</v>
      </c>
      <c r="G64" s="102">
        <f>'2015 исходные'!I63</f>
        <v>13608.183585657371</v>
      </c>
      <c r="H64" s="101">
        <f t="shared" si="45"/>
        <v>4.8230734222048273E-2</v>
      </c>
      <c r="I64" s="101">
        <f t="shared" si="46"/>
        <v>5.7755986665494287E-2</v>
      </c>
      <c r="J64" s="47" t="str">
        <f t="shared" si="40"/>
        <v>C</v>
      </c>
      <c r="K64" s="103">
        <f>'2015 исходные'!L63</f>
        <v>48138.731899070379</v>
      </c>
      <c r="L64" s="104">
        <f t="shared" si="47"/>
        <v>0.25634005317362324</v>
      </c>
      <c r="M64" s="101">
        <f t="shared" si="48"/>
        <v>0.27802049879071289</v>
      </c>
      <c r="N64" s="48" t="str">
        <f t="shared" si="41"/>
        <v>C</v>
      </c>
      <c r="O64" s="105">
        <f>'2015 исходные'!P63</f>
        <v>1520.2629482071713</v>
      </c>
      <c r="P64" s="101">
        <f t="shared" si="49"/>
        <v>5.2278739787677539E-2</v>
      </c>
      <c r="Q64" s="101">
        <f t="shared" si="50"/>
        <v>9.5338782901447497E-2</v>
      </c>
      <c r="R64" s="49" t="str">
        <f t="shared" si="42"/>
        <v>D</v>
      </c>
      <c r="S64" s="106">
        <f>'2015 исходные'!S63</f>
        <v>582936.20089285716</v>
      </c>
      <c r="T64" s="107">
        <f t="shared" si="51"/>
        <v>0.66970628518224817</v>
      </c>
      <c r="U64" s="107">
        <f t="shared" si="52"/>
        <v>0.64894084711442734</v>
      </c>
      <c r="V64" s="48" t="str">
        <f t="shared" si="43"/>
        <v>B</v>
      </c>
      <c r="W64" s="321" t="str">
        <f t="shared" si="5"/>
        <v>C</v>
      </c>
      <c r="X64" s="303">
        <f t="shared" si="6"/>
        <v>2.5</v>
      </c>
      <c r="Y64" s="304">
        <f t="shared" si="7"/>
        <v>2</v>
      </c>
      <c r="Z64" s="304">
        <f t="shared" si="8"/>
        <v>2</v>
      </c>
      <c r="AA64" s="304">
        <f t="shared" si="9"/>
        <v>1</v>
      </c>
      <c r="AB64" s="304">
        <f t="shared" si="10"/>
        <v>2.5</v>
      </c>
      <c r="AC64" s="305">
        <f t="shared" si="11"/>
        <v>2</v>
      </c>
    </row>
    <row r="65" spans="1:29" x14ac:dyDescent="0.25">
      <c r="A65" s="77">
        <v>14</v>
      </c>
      <c r="B65" s="9">
        <v>40730</v>
      </c>
      <c r="C65" s="45" t="s">
        <v>38</v>
      </c>
      <c r="D65" s="120">
        <f>'2015 исходные'!F64</f>
        <v>0.45562958704133305</v>
      </c>
      <c r="E65" s="101">
        <f t="shared" si="44"/>
        <v>0.42126260329597265</v>
      </c>
      <c r="F65" s="46" t="str">
        <f t="shared" si="39"/>
        <v>B</v>
      </c>
      <c r="G65" s="102">
        <f>'2015 исходные'!I64</f>
        <v>22867.110536585365</v>
      </c>
      <c r="H65" s="101">
        <f t="shared" si="45"/>
        <v>8.1046638133150287E-2</v>
      </c>
      <c r="I65" s="101">
        <f t="shared" si="46"/>
        <v>5.7755986665494287E-2</v>
      </c>
      <c r="J65" s="47" t="str">
        <f t="shared" si="40"/>
        <v>B</v>
      </c>
      <c r="K65" s="103">
        <f>'2015 исходные'!L64</f>
        <v>72849.381365853653</v>
      </c>
      <c r="L65" s="104">
        <f t="shared" si="47"/>
        <v>0.38792493188523536</v>
      </c>
      <c r="M65" s="101">
        <f t="shared" si="48"/>
        <v>0.27802049879071289</v>
      </c>
      <c r="N65" s="48" t="str">
        <f t="shared" si="41"/>
        <v>B</v>
      </c>
      <c r="O65" s="105">
        <f>'2015 исходные'!P64</f>
        <v>2857.3292682926831</v>
      </c>
      <c r="P65" s="101">
        <f t="shared" si="49"/>
        <v>9.825772145598069E-2</v>
      </c>
      <c r="Q65" s="101">
        <f t="shared" si="50"/>
        <v>9.5338782901447497E-2</v>
      </c>
      <c r="R65" s="49" t="str">
        <f t="shared" si="42"/>
        <v>B</v>
      </c>
      <c r="S65" s="106">
        <f>'2015 исходные'!S64</f>
        <v>404412.74</v>
      </c>
      <c r="T65" s="107">
        <f t="shared" si="51"/>
        <v>0.46460959770716653</v>
      </c>
      <c r="U65" s="107">
        <f t="shared" si="52"/>
        <v>0.64894084711442734</v>
      </c>
      <c r="V65" s="48" t="str">
        <f t="shared" si="43"/>
        <v>C</v>
      </c>
      <c r="W65" s="323" t="str">
        <f t="shared" si="5"/>
        <v>C</v>
      </c>
      <c r="X65" s="303">
        <f t="shared" si="6"/>
        <v>2.5</v>
      </c>
      <c r="Y65" s="304">
        <f t="shared" si="7"/>
        <v>2.5</v>
      </c>
      <c r="Z65" s="304">
        <f t="shared" si="8"/>
        <v>2.5</v>
      </c>
      <c r="AA65" s="304">
        <f t="shared" si="9"/>
        <v>2.5</v>
      </c>
      <c r="AB65" s="304">
        <f t="shared" si="10"/>
        <v>2</v>
      </c>
      <c r="AC65" s="305">
        <f t="shared" si="11"/>
        <v>2.4</v>
      </c>
    </row>
    <row r="66" spans="1:29" x14ac:dyDescent="0.25">
      <c r="A66" s="77">
        <v>15</v>
      </c>
      <c r="B66" s="9">
        <v>40820</v>
      </c>
      <c r="C66" s="45" t="s">
        <v>39</v>
      </c>
      <c r="D66" s="120">
        <f>'2015 исходные'!F65</f>
        <v>0.52871584389881099</v>
      </c>
      <c r="E66" s="101">
        <f t="shared" si="44"/>
        <v>0.42126260329597265</v>
      </c>
      <c r="F66" s="46" t="str">
        <f t="shared" si="39"/>
        <v>B</v>
      </c>
      <c r="G66" s="126">
        <f>'2015 исходные'!I65</f>
        <v>282147.55187028658</v>
      </c>
      <c r="H66" s="101">
        <f t="shared" si="45"/>
        <v>1</v>
      </c>
      <c r="I66" s="101">
        <f t="shared" si="46"/>
        <v>5.7755986665494287E-2</v>
      </c>
      <c r="J66" s="47" t="str">
        <f t="shared" si="40"/>
        <v>A</v>
      </c>
      <c r="K66" s="103">
        <f>'2015 исходные'!L65</f>
        <v>39243.340180995474</v>
      </c>
      <c r="L66" s="104">
        <f t="shared" si="47"/>
        <v>0.20897185097850965</v>
      </c>
      <c r="M66" s="101">
        <f t="shared" si="48"/>
        <v>0.27802049879071289</v>
      </c>
      <c r="N66" s="48" t="str">
        <f t="shared" si="41"/>
        <v>C</v>
      </c>
      <c r="O66" s="105">
        <f>'2015 исходные'!P65</f>
        <v>1881.0813273001506</v>
      </c>
      <c r="P66" s="101">
        <f t="shared" si="49"/>
        <v>6.4686547380080242E-2</v>
      </c>
      <c r="Q66" s="101">
        <f t="shared" si="50"/>
        <v>9.5338782901447497E-2</v>
      </c>
      <c r="R66" s="49" t="str">
        <f t="shared" si="42"/>
        <v>C</v>
      </c>
      <c r="S66" s="106">
        <f>'2015 исходные'!S65</f>
        <v>513624.28782608692</v>
      </c>
      <c r="T66" s="107">
        <f t="shared" si="51"/>
        <v>0.59007729019493349</v>
      </c>
      <c r="U66" s="107">
        <f t="shared" si="52"/>
        <v>0.64894084711442734</v>
      </c>
      <c r="V66" s="48" t="str">
        <f t="shared" si="43"/>
        <v>C</v>
      </c>
      <c r="W66" s="323" t="str">
        <f t="shared" si="5"/>
        <v>B</v>
      </c>
      <c r="X66" s="303">
        <f t="shared" si="6"/>
        <v>2.5</v>
      </c>
      <c r="Y66" s="304">
        <f t="shared" si="7"/>
        <v>4.2</v>
      </c>
      <c r="Z66" s="304">
        <f t="shared" si="8"/>
        <v>2</v>
      </c>
      <c r="AA66" s="304">
        <f t="shared" si="9"/>
        <v>2</v>
      </c>
      <c r="AB66" s="304">
        <f t="shared" si="10"/>
        <v>2</v>
      </c>
      <c r="AC66" s="305">
        <f t="shared" si="11"/>
        <v>2.54</v>
      </c>
    </row>
    <row r="67" spans="1:29" x14ac:dyDescent="0.25">
      <c r="A67" s="77">
        <v>16</v>
      </c>
      <c r="B67" s="9">
        <v>40840</v>
      </c>
      <c r="C67" s="45" t="s">
        <v>40</v>
      </c>
      <c r="D67" s="120">
        <f>'2015 исходные'!F66</f>
        <v>0.3593177964055147</v>
      </c>
      <c r="E67" s="101">
        <f t="shared" si="44"/>
        <v>0.42126260329597265</v>
      </c>
      <c r="F67" s="46" t="str">
        <f t="shared" si="39"/>
        <v>C</v>
      </c>
      <c r="G67" s="102">
        <f>'2015 исходные'!I66</f>
        <v>9159.7100941619574</v>
      </c>
      <c r="H67" s="101">
        <f t="shared" si="45"/>
        <v>3.2464255080168147E-2</v>
      </c>
      <c r="I67" s="101">
        <f t="shared" si="46"/>
        <v>5.7755986665494287E-2</v>
      </c>
      <c r="J67" s="47" t="str">
        <f t="shared" si="40"/>
        <v>C</v>
      </c>
      <c r="K67" s="103">
        <f>'2015 исходные'!L66</f>
        <v>46926.569190207156</v>
      </c>
      <c r="L67" s="104">
        <f t="shared" si="47"/>
        <v>0.24988525386780516</v>
      </c>
      <c r="M67" s="101">
        <f t="shared" si="48"/>
        <v>0.27802049879071289</v>
      </c>
      <c r="N67" s="48" t="str">
        <f t="shared" si="41"/>
        <v>C</v>
      </c>
      <c r="O67" s="105">
        <f>'2015 исходные'!P66</f>
        <v>2236.1833898305081</v>
      </c>
      <c r="P67" s="101">
        <f t="shared" si="49"/>
        <v>7.6897782513439775E-2</v>
      </c>
      <c r="Q67" s="101">
        <f t="shared" si="50"/>
        <v>9.5338782901447497E-2</v>
      </c>
      <c r="R67" s="49" t="str">
        <f t="shared" si="42"/>
        <v>C</v>
      </c>
      <c r="S67" s="106">
        <f>'2015 исходные'!S66</f>
        <v>561717.72236842103</v>
      </c>
      <c r="T67" s="107">
        <f t="shared" si="51"/>
        <v>0.64532943500884266</v>
      </c>
      <c r="U67" s="107">
        <f t="shared" si="52"/>
        <v>0.64894084711442734</v>
      </c>
      <c r="V67" s="48" t="str">
        <f t="shared" si="43"/>
        <v>C</v>
      </c>
      <c r="W67" s="321" t="str">
        <f t="shared" si="5"/>
        <v>C</v>
      </c>
      <c r="X67" s="303">
        <f t="shared" si="6"/>
        <v>2</v>
      </c>
      <c r="Y67" s="304">
        <f t="shared" si="7"/>
        <v>2</v>
      </c>
      <c r="Z67" s="304">
        <f t="shared" si="8"/>
        <v>2</v>
      </c>
      <c r="AA67" s="304">
        <f t="shared" si="9"/>
        <v>2</v>
      </c>
      <c r="AB67" s="304">
        <f t="shared" si="10"/>
        <v>2</v>
      </c>
      <c r="AC67" s="305">
        <f t="shared" si="11"/>
        <v>2</v>
      </c>
    </row>
    <row r="68" spans="1:29" x14ac:dyDescent="0.25">
      <c r="A68" s="77">
        <v>17</v>
      </c>
      <c r="B68" s="9">
        <v>40950</v>
      </c>
      <c r="C68" s="45" t="s">
        <v>14</v>
      </c>
      <c r="D68" s="120">
        <f>'2015 исходные'!F67</f>
        <v>0.48604675952754339</v>
      </c>
      <c r="E68" s="101">
        <f t="shared" si="44"/>
        <v>0.42126260329597265</v>
      </c>
      <c r="F68" s="46" t="str">
        <f t="shared" si="39"/>
        <v>B</v>
      </c>
      <c r="G68" s="102">
        <f>'2015 исходные'!I67</f>
        <v>9544.876895604395</v>
      </c>
      <c r="H68" s="101">
        <f t="shared" si="45"/>
        <v>3.3829380522119576E-2</v>
      </c>
      <c r="I68" s="101">
        <f t="shared" si="46"/>
        <v>5.7755986665494287E-2</v>
      </c>
      <c r="J68" s="47" t="str">
        <f t="shared" si="40"/>
        <v>C</v>
      </c>
      <c r="K68" s="103">
        <f>'2015 исходные'!L67</f>
        <v>49648.148901098903</v>
      </c>
      <c r="L68" s="104">
        <f t="shared" si="47"/>
        <v>0.26437773965386546</v>
      </c>
      <c r="M68" s="101">
        <f t="shared" si="48"/>
        <v>0.27802049879071289</v>
      </c>
      <c r="N68" s="48" t="str">
        <f t="shared" si="41"/>
        <v>C</v>
      </c>
      <c r="O68" s="105">
        <f>'2015 исходные'!P67</f>
        <v>1640.7018131868131</v>
      </c>
      <c r="P68" s="101">
        <f t="shared" si="49"/>
        <v>5.6420386527157168E-2</v>
      </c>
      <c r="Q68" s="101">
        <f t="shared" si="50"/>
        <v>9.5338782901447497E-2</v>
      </c>
      <c r="R68" s="49" t="str">
        <f t="shared" si="42"/>
        <v>D</v>
      </c>
      <c r="S68" s="106">
        <f>'2015 исходные'!S67</f>
        <v>506056.57158730162</v>
      </c>
      <c r="T68" s="107">
        <f t="shared" si="51"/>
        <v>0.5813831189943327</v>
      </c>
      <c r="U68" s="107">
        <f t="shared" si="52"/>
        <v>0.64894084711442734</v>
      </c>
      <c r="V68" s="48" t="str">
        <f t="shared" si="43"/>
        <v>C</v>
      </c>
      <c r="W68" s="321" t="str">
        <f t="shared" si="5"/>
        <v>C</v>
      </c>
      <c r="X68" s="303">
        <f t="shared" si="6"/>
        <v>2.5</v>
      </c>
      <c r="Y68" s="304">
        <f t="shared" si="7"/>
        <v>2</v>
      </c>
      <c r="Z68" s="304">
        <f t="shared" si="8"/>
        <v>2</v>
      </c>
      <c r="AA68" s="304">
        <f t="shared" si="9"/>
        <v>1</v>
      </c>
      <c r="AB68" s="304">
        <f t="shared" si="10"/>
        <v>2</v>
      </c>
      <c r="AC68" s="305">
        <f t="shared" si="11"/>
        <v>1.9</v>
      </c>
    </row>
    <row r="69" spans="1:29" x14ac:dyDescent="0.25">
      <c r="A69" s="78">
        <v>18</v>
      </c>
      <c r="B69" s="9">
        <v>40990</v>
      </c>
      <c r="C69" s="45" t="s">
        <v>41</v>
      </c>
      <c r="D69" s="120">
        <f>'2015 исходные'!F68</f>
        <v>0.53987738666509777</v>
      </c>
      <c r="E69" s="101">
        <f t="shared" si="44"/>
        <v>0.42126260329597265</v>
      </c>
      <c r="F69" s="46" t="str">
        <f t="shared" ref="F69:F100" si="53">IF(D69&gt;=$D$132,"A",IF(D69&gt;=$D$129,"B",IF(D69&gt;=$D$133,"C","D")))</f>
        <v>B</v>
      </c>
      <c r="G69" s="102">
        <f>'2015 исходные'!I68</f>
        <v>8586.3899323017395</v>
      </c>
      <c r="H69" s="101">
        <f t="shared" si="45"/>
        <v>3.043226806465155E-2</v>
      </c>
      <c r="I69" s="101">
        <f t="shared" si="46"/>
        <v>5.7755986665494287E-2</v>
      </c>
      <c r="J69" s="47" t="str">
        <f t="shared" ref="J69:J100" si="54">IF(G69&gt;=$G$132,"A",IF(G69&gt;=$G$129,"B",IF(G69&gt;=$G$133,"C","D")))</f>
        <v>C</v>
      </c>
      <c r="K69" s="103">
        <f>'2015 исходные'!L68</f>
        <v>42171.933752417797</v>
      </c>
      <c r="L69" s="104">
        <f t="shared" si="47"/>
        <v>0.22456669118735254</v>
      </c>
      <c r="M69" s="101">
        <f t="shared" si="48"/>
        <v>0.27802049879071289</v>
      </c>
      <c r="N69" s="48" t="str">
        <f t="shared" ref="N69:N100" si="55">IF(K69&gt;=$K$132,"A",IF(K69&gt;=$K$129,"B",IF(K69&gt;=$K$133,"C","D")))</f>
        <v>C</v>
      </c>
      <c r="O69" s="105">
        <f>'2015 исходные'!P68</f>
        <v>1270.1158607350096</v>
      </c>
      <c r="P69" s="101">
        <f t="shared" si="49"/>
        <v>4.3676692023490067E-2</v>
      </c>
      <c r="Q69" s="101">
        <f t="shared" si="50"/>
        <v>9.5338782901447497E-2</v>
      </c>
      <c r="R69" s="49" t="str">
        <f t="shared" ref="R69:R100" si="56">IF(O69&gt;=$O$132,"A",IF(O69&gt;=$O$129,"B",IF(O69&gt;=$O$133,"C","D")))</f>
        <v>D</v>
      </c>
      <c r="S69" s="106">
        <f>'2015 исходные'!S68</f>
        <v>585167.9065151515</v>
      </c>
      <c r="T69" s="107">
        <f t="shared" si="51"/>
        <v>0.67227018030428365</v>
      </c>
      <c r="U69" s="107">
        <f t="shared" si="52"/>
        <v>0.64894084711442734</v>
      </c>
      <c r="V69" s="48" t="str">
        <f t="shared" ref="V69:V100" si="57">IF(S69&gt;=$S$132,"A",IF(S69&gt;=$S$129,"B",IF(S69&gt;=$S$133,"C","D")))</f>
        <v>B</v>
      </c>
      <c r="W69" s="324" t="str">
        <f>IF(AC69&gt;=3.5,"A",IF(AC69&gt;=2.5,"B",IF(AC69&gt;=1.5,"C","D")))</f>
        <v>C</v>
      </c>
      <c r="X69" s="303">
        <f>IF(F69="A",4.2,IF(F69="B",2.5,IF(F69="C",2,1)))</f>
        <v>2.5</v>
      </c>
      <c r="Y69" s="304">
        <f>IF(J69="A",4.2,IF(J69="B",2.5,IF(J69="C",2,1)))</f>
        <v>2</v>
      </c>
      <c r="Z69" s="304">
        <f>IF(N69="A",4.2,IF(N69="B",2.5,IF(N69="C",2,1)))</f>
        <v>2</v>
      </c>
      <c r="AA69" s="304">
        <f>IF(R69="A",4.2,IF(R69="B",2.5,IF(R69="C",2,1)))</f>
        <v>1</v>
      </c>
      <c r="AB69" s="304">
        <f>IF(V69="A",4.2,IF(V69="B",2.5,IF(V69="C",2,1)))</f>
        <v>2.5</v>
      </c>
      <c r="AC69" s="305">
        <f>AVERAGE(X69:AB69)</f>
        <v>2</v>
      </c>
    </row>
    <row r="70" spans="1:29" ht="15.75" thickBot="1" x14ac:dyDescent="0.3">
      <c r="A70" s="78">
        <v>19</v>
      </c>
      <c r="B70" s="9">
        <v>40133</v>
      </c>
      <c r="C70" s="45" t="s">
        <v>42</v>
      </c>
      <c r="D70" s="120">
        <f>'2015 исходные'!F69</f>
        <v>0.64972752466414541</v>
      </c>
      <c r="E70" s="101">
        <f t="shared" si="44"/>
        <v>0.42126260329597265</v>
      </c>
      <c r="F70" s="46" t="str">
        <f t="shared" si="53"/>
        <v>B</v>
      </c>
      <c r="G70" s="102">
        <f>'2015 исходные'!I69</f>
        <v>15656.340289855072</v>
      </c>
      <c r="H70" s="101">
        <f t="shared" si="45"/>
        <v>5.5489903017315059E-2</v>
      </c>
      <c r="I70" s="101">
        <f t="shared" si="46"/>
        <v>5.7755986665494287E-2</v>
      </c>
      <c r="J70" s="47" t="str">
        <f t="shared" si="54"/>
        <v>C</v>
      </c>
      <c r="K70" s="103">
        <f>'2015 исходные'!L69</f>
        <v>42640.349710144932</v>
      </c>
      <c r="L70" s="104">
        <f t="shared" si="47"/>
        <v>0.22706101886849916</v>
      </c>
      <c r="M70" s="101">
        <f t="shared" si="48"/>
        <v>0.27802049879071289</v>
      </c>
      <c r="N70" s="48" t="str">
        <f t="shared" si="55"/>
        <v>C</v>
      </c>
      <c r="O70" s="105">
        <f>'2015 исходные'!P69</f>
        <v>3380.8511916264088</v>
      </c>
      <c r="P70" s="101">
        <f t="shared" si="49"/>
        <v>0.11626057184142509</v>
      </c>
      <c r="Q70" s="101">
        <f t="shared" si="50"/>
        <v>9.5338782901447497E-2</v>
      </c>
      <c r="R70" s="49" t="str">
        <f t="shared" si="56"/>
        <v>B</v>
      </c>
      <c r="S70" s="106">
        <f>'2015 исходные'!S69</f>
        <v>469874.23086956522</v>
      </c>
      <c r="T70" s="107">
        <f t="shared" si="51"/>
        <v>0.53981503494987071</v>
      </c>
      <c r="U70" s="107">
        <f t="shared" si="52"/>
        <v>0.64894084711442734</v>
      </c>
      <c r="V70" s="48" t="str">
        <f t="shared" si="57"/>
        <v>C</v>
      </c>
      <c r="W70" s="321" t="str">
        <f>IF(AC70&gt;=3.5,"A",IF(AC70&gt;=2.5,"B",IF(AC70&gt;=1.5,"C","D")))</f>
        <v>C</v>
      </c>
      <c r="X70" s="303">
        <f>IF(F70="A",4.2,IF(F70="B",2.5,IF(F70="C",2,1)))</f>
        <v>2.5</v>
      </c>
      <c r="Y70" s="304">
        <f>IF(J70="A",4.2,IF(J70="B",2.5,IF(J70="C",2,1)))</f>
        <v>2</v>
      </c>
      <c r="Z70" s="304">
        <f>IF(N70="A",4.2,IF(N70="B",2.5,IF(N70="C",2,1)))</f>
        <v>2</v>
      </c>
      <c r="AA70" s="304">
        <f>IF(R70="A",4.2,IF(R70="B",2.5,IF(R70="C",2,1)))</f>
        <v>2.5</v>
      </c>
      <c r="AB70" s="304">
        <f>IF(V70="A",4.2,IF(V70="B",2.5,IF(V70="C",2,1)))</f>
        <v>2</v>
      </c>
      <c r="AC70" s="305">
        <f>AVERAGE(X70:AB70)</f>
        <v>2.2000000000000002</v>
      </c>
    </row>
    <row r="71" spans="1:29" ht="15.75" thickBot="1" x14ac:dyDescent="0.3">
      <c r="A71" s="76"/>
      <c r="B71" s="232"/>
      <c r="C71" s="263" t="s">
        <v>43</v>
      </c>
      <c r="D71" s="122">
        <f>AVERAGE(D72:D87)</f>
        <v>0.38898029824594749</v>
      </c>
      <c r="E71" s="314"/>
      <c r="F71" s="35" t="str">
        <f t="shared" si="53"/>
        <v>C</v>
      </c>
      <c r="G71" s="36">
        <f>AVERAGE(G72:G87)</f>
        <v>16336.277862163159</v>
      </c>
      <c r="H71" s="314">
        <f>AVERAGE(H72:H87)</f>
        <v>5.7899768237838684E-2</v>
      </c>
      <c r="I71" s="314"/>
      <c r="J71" s="37" t="str">
        <f t="shared" si="54"/>
        <v>B</v>
      </c>
      <c r="K71" s="36">
        <f>AVERAGE(K72:K87)</f>
        <v>51924.258419263489</v>
      </c>
      <c r="L71" s="315">
        <f>AVERAGE(L72:L87)</f>
        <v>0.27649808457983077</v>
      </c>
      <c r="M71" s="314"/>
      <c r="N71" s="37" t="str">
        <f t="shared" si="55"/>
        <v>C</v>
      </c>
      <c r="O71" s="38">
        <f>AVERAGE(O72:O87)</f>
        <v>1394.796232691624</v>
      </c>
      <c r="P71" s="314">
        <f>AVERAGE(P72:P87)</f>
        <v>4.7964195530588935E-2</v>
      </c>
      <c r="Q71" s="314"/>
      <c r="R71" s="35" t="str">
        <f t="shared" si="56"/>
        <v>D</v>
      </c>
      <c r="S71" s="36">
        <f>AVERAGE(S72:S87)</f>
        <v>560840.12889752584</v>
      </c>
      <c r="T71" s="314">
        <f>AVERAGE(T72:T87)</f>
        <v>0.64432121170345646</v>
      </c>
      <c r="U71" s="93"/>
      <c r="V71" s="37" t="str">
        <f t="shared" si="57"/>
        <v>C</v>
      </c>
      <c r="W71" s="317" t="str">
        <f t="shared" ref="W71:W126" si="58">IF(AC71&gt;=3.5,"A",IF(AC71&gt;=2.5,"B",IF(AC71&gt;=1.5,"C","D")))</f>
        <v>C</v>
      </c>
      <c r="X71" s="297">
        <f t="shared" ref="X71:X126" si="59">IF(F71="A",4.2,IF(F71="B",2.5,IF(F71="C",2,1)))</f>
        <v>2</v>
      </c>
      <c r="Y71" s="298">
        <f t="shared" ref="Y71:Y126" si="60">IF(J71="A",4.2,IF(J71="B",2.5,IF(J71="C",2,1)))</f>
        <v>2.5</v>
      </c>
      <c r="Z71" s="298">
        <f t="shared" ref="Z71:Z126" si="61">IF(N71="A",4.2,IF(N71="B",2.5,IF(N71="C",2,1)))</f>
        <v>2</v>
      </c>
      <c r="AA71" s="298">
        <f t="shared" ref="AA71:AA126" si="62">IF(R71="A",4.2,IF(R71="B",2.5,IF(R71="C",2,1)))</f>
        <v>1</v>
      </c>
      <c r="AB71" s="298">
        <f t="shared" ref="AB71:AB126" si="63">IF(V71="A",4.2,IF(V71="B",2.5,IF(V71="C",2,1)))</f>
        <v>2</v>
      </c>
      <c r="AC71" s="299">
        <f t="shared" ref="AC71:AC126" si="64">AVERAGE(X71:AB71)</f>
        <v>1.9</v>
      </c>
    </row>
    <row r="72" spans="1:29" x14ac:dyDescent="0.25">
      <c r="A72" s="278">
        <v>1</v>
      </c>
      <c r="B72" s="9">
        <v>50040</v>
      </c>
      <c r="C72" s="45" t="s">
        <v>120</v>
      </c>
      <c r="D72" s="120">
        <f>'2015 исходные'!F71</f>
        <v>0</v>
      </c>
      <c r="E72" s="101">
        <f t="shared" ref="E72:E87" si="65">$D$129</f>
        <v>0.42126260329597265</v>
      </c>
      <c r="F72" s="46" t="str">
        <f t="shared" si="53"/>
        <v>D</v>
      </c>
      <c r="G72" s="208">
        <f>'2015 исходные'!I71</f>
        <v>12409.838525345622</v>
      </c>
      <c r="H72" s="101">
        <f t="shared" ref="H72:H87" si="66">G72/$G$130</f>
        <v>4.3983505946033771E-2</v>
      </c>
      <c r="I72" s="101">
        <f t="shared" ref="I72:I87" si="67">$H$129</f>
        <v>5.7755986665494287E-2</v>
      </c>
      <c r="J72" s="47" t="str">
        <f t="shared" si="54"/>
        <v>C</v>
      </c>
      <c r="K72" s="103">
        <f>'2015 исходные'!L71</f>
        <v>52468.761774193546</v>
      </c>
      <c r="L72" s="104">
        <f t="shared" ref="L72:L87" si="68">K72/$K$130</f>
        <v>0.27939757971502938</v>
      </c>
      <c r="M72" s="101">
        <f t="shared" ref="M72:M87" si="69">$L$129</f>
        <v>0.27802049879071289</v>
      </c>
      <c r="N72" s="48" t="str">
        <f t="shared" si="55"/>
        <v>B</v>
      </c>
      <c r="O72" s="105">
        <f>'2015 исходные'!P71</f>
        <v>1297.25</v>
      </c>
      <c r="P72" s="101">
        <f t="shared" ref="P72:P87" si="70">O72/$O$130</f>
        <v>4.4609779689455946E-2</v>
      </c>
      <c r="Q72" s="101">
        <f t="shared" ref="Q72:Q87" si="71">$P$129</f>
        <v>9.5338782901447497E-2</v>
      </c>
      <c r="R72" s="49" t="str">
        <f t="shared" si="56"/>
        <v>D</v>
      </c>
      <c r="S72" s="106">
        <f>'2015 исходные'!S71</f>
        <v>617773.46718749998</v>
      </c>
      <c r="T72" s="107">
        <f t="shared" ref="T72:T87" si="72">S72/$S$130</f>
        <v>0.70972908040470195</v>
      </c>
      <c r="U72" s="107">
        <f t="shared" ref="U72:U87" si="73">$T$129</f>
        <v>0.64894084711442734</v>
      </c>
      <c r="V72" s="48" t="str">
        <f t="shared" si="57"/>
        <v>B</v>
      </c>
      <c r="W72" s="321" t="str">
        <f>IF(AC72&gt;=3.5,"A",IF(AC72&gt;=2.5,"B",IF(AC72&gt;=1.5,"C","D")))</f>
        <v>C</v>
      </c>
      <c r="X72" s="303">
        <f>IF(F72="A",4.2,IF(F72="B",2.5,IF(F72="C",2,1)))</f>
        <v>1</v>
      </c>
      <c r="Y72" s="304">
        <f>IF(J72="A",4.2,IF(J72="B",2.5,IF(J72="C",2,1)))</f>
        <v>2</v>
      </c>
      <c r="Z72" s="304">
        <f>IF(N72="A",4.2,IF(N72="B",2.5,IF(N72="C",2,1)))</f>
        <v>2.5</v>
      </c>
      <c r="AA72" s="304">
        <f>IF(R72="A",4.2,IF(R72="B",2.5,IF(R72="C",2,1)))</f>
        <v>1</v>
      </c>
      <c r="AB72" s="304">
        <f>IF(V72="A",4.2,IF(V72="B",2.5,IF(V72="C",2,1)))</f>
        <v>2.5</v>
      </c>
      <c r="AC72" s="305">
        <f>AVERAGE(X72:AB72)</f>
        <v>1.8</v>
      </c>
    </row>
    <row r="73" spans="1:29" x14ac:dyDescent="0.25">
      <c r="A73" s="278">
        <v>2</v>
      </c>
      <c r="B73" s="9">
        <v>50003</v>
      </c>
      <c r="C73" s="45" t="s">
        <v>119</v>
      </c>
      <c r="D73" s="120">
        <f>'2015 исходные'!F72</f>
        <v>0.7609986797582321</v>
      </c>
      <c r="E73" s="101">
        <f t="shared" si="65"/>
        <v>0.42126260329597265</v>
      </c>
      <c r="F73" s="46" t="str">
        <f t="shared" si="53"/>
        <v>A</v>
      </c>
      <c r="G73" s="208">
        <f>'2015 исходные'!I72</f>
        <v>12428.082849162012</v>
      </c>
      <c r="H73" s="101">
        <f t="shared" si="66"/>
        <v>4.404816829626667E-2</v>
      </c>
      <c r="I73" s="101">
        <f t="shared" si="67"/>
        <v>5.7755986665494287E-2</v>
      </c>
      <c r="J73" s="47" t="str">
        <f t="shared" si="54"/>
        <v>C</v>
      </c>
      <c r="K73" s="103">
        <f>'2015 исходные'!L72</f>
        <v>72018.612728119173</v>
      </c>
      <c r="L73" s="104">
        <f t="shared" si="68"/>
        <v>0.38350106635387204</v>
      </c>
      <c r="M73" s="101">
        <f t="shared" si="69"/>
        <v>0.27802049879071289</v>
      </c>
      <c r="N73" s="48" t="str">
        <f t="shared" si="55"/>
        <v>B</v>
      </c>
      <c r="O73" s="105">
        <f>'2015 исходные'!P72</f>
        <v>2437.9012197392926</v>
      </c>
      <c r="P73" s="101">
        <f t="shared" si="70"/>
        <v>8.3834446958740233E-2</v>
      </c>
      <c r="Q73" s="101">
        <f t="shared" si="71"/>
        <v>9.5338782901447497E-2</v>
      </c>
      <c r="R73" s="49" t="str">
        <f t="shared" si="56"/>
        <v>C</v>
      </c>
      <c r="S73" s="106">
        <f>'2015 исходные'!S72</f>
        <v>857273.49481481477</v>
      </c>
      <c r="T73" s="107">
        <f t="shared" si="72"/>
        <v>0.98487869979300802</v>
      </c>
      <c r="U73" s="107">
        <f t="shared" si="73"/>
        <v>0.64894084711442734</v>
      </c>
      <c r="V73" s="48" t="str">
        <f t="shared" si="57"/>
        <v>A</v>
      </c>
      <c r="W73" s="321" t="str">
        <f t="shared" si="58"/>
        <v>B</v>
      </c>
      <c r="X73" s="303">
        <f t="shared" si="59"/>
        <v>4.2</v>
      </c>
      <c r="Y73" s="304">
        <f t="shared" si="60"/>
        <v>2</v>
      </c>
      <c r="Z73" s="304">
        <f t="shared" si="61"/>
        <v>2.5</v>
      </c>
      <c r="AA73" s="304">
        <f t="shared" si="62"/>
        <v>2</v>
      </c>
      <c r="AB73" s="304">
        <f t="shared" si="63"/>
        <v>4.2</v>
      </c>
      <c r="AC73" s="305">
        <f t="shared" si="64"/>
        <v>2.9799999999999995</v>
      </c>
    </row>
    <row r="74" spans="1:29" x14ac:dyDescent="0.25">
      <c r="A74" s="278">
        <v>3</v>
      </c>
      <c r="B74" s="9">
        <v>50060</v>
      </c>
      <c r="C74" s="45" t="s">
        <v>44</v>
      </c>
      <c r="D74" s="120">
        <f>'2015 исходные'!F73</f>
        <v>0.37701652131865754</v>
      </c>
      <c r="E74" s="101">
        <f t="shared" si="65"/>
        <v>0.42126260329597265</v>
      </c>
      <c r="F74" s="46" t="str">
        <f t="shared" si="53"/>
        <v>C</v>
      </c>
      <c r="G74" s="208">
        <f>'2015 исходные'!I73</f>
        <v>14009.65546191248</v>
      </c>
      <c r="H74" s="101">
        <f t="shared" si="66"/>
        <v>4.9653648840990917E-2</v>
      </c>
      <c r="I74" s="101">
        <f t="shared" si="67"/>
        <v>5.7755986665494287E-2</v>
      </c>
      <c r="J74" s="47" t="str">
        <f t="shared" si="54"/>
        <v>C</v>
      </c>
      <c r="K74" s="103">
        <f>'2015 исходные'!L73</f>
        <v>56934.089951377631</v>
      </c>
      <c r="L74" s="104">
        <f t="shared" si="68"/>
        <v>0.30317557338501117</v>
      </c>
      <c r="M74" s="101">
        <f t="shared" si="69"/>
        <v>0.27802049879071289</v>
      </c>
      <c r="N74" s="48" t="str">
        <f t="shared" si="55"/>
        <v>B</v>
      </c>
      <c r="O74" s="105">
        <f>'2015 исходные'!P73</f>
        <v>1055.0413128038897</v>
      </c>
      <c r="P74" s="101">
        <f t="shared" si="70"/>
        <v>3.6280717307732434E-2</v>
      </c>
      <c r="Q74" s="101">
        <f t="shared" si="71"/>
        <v>9.5338782901447497E-2</v>
      </c>
      <c r="R74" s="49" t="str">
        <f t="shared" si="56"/>
        <v>D</v>
      </c>
      <c r="S74" s="106">
        <f>'2015 исходные'!S73</f>
        <v>652445.59979166661</v>
      </c>
      <c r="T74" s="107">
        <f t="shared" si="72"/>
        <v>0.74956216177813095</v>
      </c>
      <c r="U74" s="107">
        <f t="shared" si="73"/>
        <v>0.64894084711442734</v>
      </c>
      <c r="V74" s="48" t="str">
        <f t="shared" si="57"/>
        <v>B</v>
      </c>
      <c r="W74" s="323" t="str">
        <f t="shared" si="58"/>
        <v>C</v>
      </c>
      <c r="X74" s="303">
        <f t="shared" si="59"/>
        <v>2</v>
      </c>
      <c r="Y74" s="304">
        <f t="shared" si="60"/>
        <v>2</v>
      </c>
      <c r="Z74" s="304">
        <f t="shared" si="61"/>
        <v>2.5</v>
      </c>
      <c r="AA74" s="304">
        <f t="shared" si="62"/>
        <v>1</v>
      </c>
      <c r="AB74" s="304">
        <f t="shared" si="63"/>
        <v>2.5</v>
      </c>
      <c r="AC74" s="305">
        <f t="shared" si="64"/>
        <v>2</v>
      </c>
    </row>
    <row r="75" spans="1:29" x14ac:dyDescent="0.25">
      <c r="A75" s="278">
        <v>4</v>
      </c>
      <c r="B75" s="9">
        <v>50170</v>
      </c>
      <c r="C75" s="45" t="s">
        <v>3</v>
      </c>
      <c r="D75" s="120">
        <f>'2015 исходные'!F74</f>
        <v>0</v>
      </c>
      <c r="E75" s="101">
        <f t="shared" si="65"/>
        <v>0.42126260329597265</v>
      </c>
      <c r="F75" s="46" t="str">
        <f t="shared" si="53"/>
        <v>D</v>
      </c>
      <c r="G75" s="208">
        <f>'2015 исходные'!I74</f>
        <v>13039.041326219511</v>
      </c>
      <c r="H75" s="101">
        <f t="shared" si="66"/>
        <v>4.6213554715562544E-2</v>
      </c>
      <c r="I75" s="101">
        <f t="shared" si="67"/>
        <v>5.7755986665494287E-2</v>
      </c>
      <c r="J75" s="47" t="str">
        <f t="shared" si="54"/>
        <v>C</v>
      </c>
      <c r="K75" s="103">
        <f>'2015 исходные'!L74</f>
        <v>56239.893536585361</v>
      </c>
      <c r="L75" s="104">
        <f t="shared" si="68"/>
        <v>0.2994789586454728</v>
      </c>
      <c r="M75" s="101">
        <f t="shared" si="69"/>
        <v>0.27802049879071289</v>
      </c>
      <c r="N75" s="48" t="str">
        <f t="shared" si="55"/>
        <v>B</v>
      </c>
      <c r="O75" s="105">
        <f>'2015 исходные'!P74</f>
        <v>1219.9514329268293</v>
      </c>
      <c r="P75" s="101">
        <f t="shared" si="70"/>
        <v>4.1951639741531661E-2</v>
      </c>
      <c r="Q75" s="101">
        <f t="shared" si="71"/>
        <v>9.5338782901447497E-2</v>
      </c>
      <c r="R75" s="49" t="str">
        <f t="shared" si="56"/>
        <v>D</v>
      </c>
      <c r="S75" s="106">
        <f>'2015 исходные'!S74</f>
        <v>549314.94830508472</v>
      </c>
      <c r="T75" s="107">
        <f t="shared" si="72"/>
        <v>0.63108050737115351</v>
      </c>
      <c r="U75" s="107">
        <f t="shared" si="73"/>
        <v>0.64894084711442734</v>
      </c>
      <c r="V75" s="48" t="str">
        <f t="shared" si="57"/>
        <v>C</v>
      </c>
      <c r="W75" s="323" t="str">
        <f t="shared" si="58"/>
        <v>C</v>
      </c>
      <c r="X75" s="303">
        <f t="shared" si="59"/>
        <v>1</v>
      </c>
      <c r="Y75" s="304">
        <f t="shared" si="60"/>
        <v>2</v>
      </c>
      <c r="Z75" s="304">
        <f t="shared" si="61"/>
        <v>2.5</v>
      </c>
      <c r="AA75" s="304">
        <f t="shared" si="62"/>
        <v>1</v>
      </c>
      <c r="AB75" s="304">
        <f t="shared" si="63"/>
        <v>2</v>
      </c>
      <c r="AC75" s="305">
        <f t="shared" si="64"/>
        <v>1.7</v>
      </c>
    </row>
    <row r="76" spans="1:29" x14ac:dyDescent="0.25">
      <c r="A76" s="278">
        <v>5</v>
      </c>
      <c r="B76" s="9">
        <v>50230</v>
      </c>
      <c r="C76" s="45" t="s">
        <v>116</v>
      </c>
      <c r="D76" s="120">
        <f>'2015 исходные'!F75</f>
        <v>0.38145381027321851</v>
      </c>
      <c r="E76" s="101">
        <f t="shared" si="65"/>
        <v>0.42126260329597265</v>
      </c>
      <c r="F76" s="46" t="str">
        <f t="shared" si="53"/>
        <v>C</v>
      </c>
      <c r="G76" s="208">
        <f>'2015 исходные'!I75</f>
        <v>13167.24946524064</v>
      </c>
      <c r="H76" s="101">
        <f t="shared" si="66"/>
        <v>4.6667955748537208E-2</v>
      </c>
      <c r="I76" s="101">
        <f t="shared" si="67"/>
        <v>5.7755986665494287E-2</v>
      </c>
      <c r="J76" s="47" t="str">
        <f t="shared" si="54"/>
        <v>C</v>
      </c>
      <c r="K76" s="103">
        <f>'2015 исходные'!L75</f>
        <v>48060.021590909091</v>
      </c>
      <c r="L76" s="104">
        <f t="shared" si="68"/>
        <v>0.25592091864756883</v>
      </c>
      <c r="M76" s="101">
        <f t="shared" si="69"/>
        <v>0.27802049879071289</v>
      </c>
      <c r="N76" s="48" t="str">
        <f t="shared" si="55"/>
        <v>C</v>
      </c>
      <c r="O76" s="105">
        <f>'2015 исходные'!P75</f>
        <v>1475.8362032085561</v>
      </c>
      <c r="P76" s="101">
        <f t="shared" si="70"/>
        <v>5.0750994706384139E-2</v>
      </c>
      <c r="Q76" s="101">
        <f t="shared" si="71"/>
        <v>9.5338782901447497E-2</v>
      </c>
      <c r="R76" s="49" t="str">
        <f t="shared" si="56"/>
        <v>D</v>
      </c>
      <c r="S76" s="213">
        <f>'2015 исходные'!S75</f>
        <v>48756.81969230769</v>
      </c>
      <c r="T76" s="107">
        <f t="shared" si="72"/>
        <v>5.6014274878491546E-2</v>
      </c>
      <c r="U76" s="107">
        <f t="shared" si="73"/>
        <v>0.64894084711442734</v>
      </c>
      <c r="V76" s="48" t="str">
        <f t="shared" si="57"/>
        <v>D</v>
      </c>
      <c r="W76" s="323" t="str">
        <f t="shared" si="58"/>
        <v>C</v>
      </c>
      <c r="X76" s="303">
        <f t="shared" si="59"/>
        <v>2</v>
      </c>
      <c r="Y76" s="304">
        <f t="shared" si="60"/>
        <v>2</v>
      </c>
      <c r="Z76" s="304">
        <f t="shared" si="61"/>
        <v>2</v>
      </c>
      <c r="AA76" s="304">
        <f t="shared" si="62"/>
        <v>1</v>
      </c>
      <c r="AB76" s="304">
        <f t="shared" si="63"/>
        <v>1</v>
      </c>
      <c r="AC76" s="305">
        <f t="shared" si="64"/>
        <v>1.6</v>
      </c>
    </row>
    <row r="77" spans="1:29" x14ac:dyDescent="0.25">
      <c r="A77" s="278">
        <v>6</v>
      </c>
      <c r="B77" s="9">
        <v>50250</v>
      </c>
      <c r="C77" s="11" t="s">
        <v>117</v>
      </c>
      <c r="D77" s="120">
        <f>'2015 исходные'!F76</f>
        <v>0.40831297014209056</v>
      </c>
      <c r="E77" s="101">
        <f t="shared" si="65"/>
        <v>0.42126260329597265</v>
      </c>
      <c r="F77" s="46" t="str">
        <f t="shared" si="53"/>
        <v>C</v>
      </c>
      <c r="G77" s="209">
        <f>'2015 исходные'!I76</f>
        <v>9931.0009926470593</v>
      </c>
      <c r="H77" s="101">
        <f t="shared" si="66"/>
        <v>3.5197898854046054E-2</v>
      </c>
      <c r="I77" s="101">
        <f t="shared" si="67"/>
        <v>5.7755986665494287E-2</v>
      </c>
      <c r="J77" s="47" t="str">
        <f t="shared" si="54"/>
        <v>C</v>
      </c>
      <c r="K77" s="103">
        <f>'2015 исходные'!L76</f>
        <v>52915.934669117647</v>
      </c>
      <c r="L77" s="104">
        <f t="shared" si="68"/>
        <v>0.28177878751051061</v>
      </c>
      <c r="M77" s="101">
        <f t="shared" si="69"/>
        <v>0.27802049879071289</v>
      </c>
      <c r="N77" s="48" t="str">
        <f t="shared" si="55"/>
        <v>B</v>
      </c>
      <c r="O77" s="105">
        <f>'2015 исходные'!P76</f>
        <v>822.90334558823542</v>
      </c>
      <c r="P77" s="101">
        <f t="shared" si="70"/>
        <v>2.829796643084017E-2</v>
      </c>
      <c r="Q77" s="101">
        <f t="shared" si="71"/>
        <v>9.5338782901447497E-2</v>
      </c>
      <c r="R77" s="49" t="str">
        <f t="shared" si="56"/>
        <v>D</v>
      </c>
      <c r="S77" s="106">
        <f>'2015 исходные'!S76</f>
        <v>605689.27142857143</v>
      </c>
      <c r="T77" s="107">
        <f t="shared" si="72"/>
        <v>0.69584615146885676</v>
      </c>
      <c r="U77" s="107">
        <f t="shared" si="73"/>
        <v>0.64894084711442734</v>
      </c>
      <c r="V77" s="48" t="str">
        <f t="shared" si="57"/>
        <v>B</v>
      </c>
      <c r="W77" s="323" t="str">
        <f t="shared" si="58"/>
        <v>C</v>
      </c>
      <c r="X77" s="303">
        <f t="shared" si="59"/>
        <v>2</v>
      </c>
      <c r="Y77" s="304">
        <f t="shared" si="60"/>
        <v>2</v>
      </c>
      <c r="Z77" s="304">
        <f t="shared" si="61"/>
        <v>2.5</v>
      </c>
      <c r="AA77" s="304">
        <f t="shared" si="62"/>
        <v>1</v>
      </c>
      <c r="AB77" s="304">
        <f t="shared" si="63"/>
        <v>2.5</v>
      </c>
      <c r="AC77" s="305">
        <f t="shared" si="64"/>
        <v>2</v>
      </c>
    </row>
    <row r="78" spans="1:29" x14ac:dyDescent="0.25">
      <c r="A78" s="278">
        <v>7</v>
      </c>
      <c r="B78" s="9">
        <v>50340</v>
      </c>
      <c r="C78" s="45" t="s">
        <v>47</v>
      </c>
      <c r="D78" s="120">
        <f>'2015 исходные'!F77</f>
        <v>0.48147119381369052</v>
      </c>
      <c r="E78" s="101">
        <f t="shared" si="65"/>
        <v>0.42126260329597265</v>
      </c>
      <c r="F78" s="46" t="str">
        <f t="shared" si="53"/>
        <v>B</v>
      </c>
      <c r="G78" s="208">
        <f>'2015 исходные'!I77</f>
        <v>16930.359892802451</v>
      </c>
      <c r="H78" s="101">
        <f t="shared" si="66"/>
        <v>6.0005340399288488E-2</v>
      </c>
      <c r="I78" s="101">
        <f t="shared" si="67"/>
        <v>5.7755986665494287E-2</v>
      </c>
      <c r="J78" s="47" t="str">
        <f t="shared" si="54"/>
        <v>B</v>
      </c>
      <c r="K78" s="103">
        <f>'2015 исходные'!L77</f>
        <v>53077.966431852983</v>
      </c>
      <c r="L78" s="104">
        <f t="shared" si="68"/>
        <v>0.28264161104234931</v>
      </c>
      <c r="M78" s="101">
        <f t="shared" si="69"/>
        <v>0.27802049879071289</v>
      </c>
      <c r="N78" s="48" t="str">
        <f t="shared" si="55"/>
        <v>B</v>
      </c>
      <c r="O78" s="105">
        <f>'2015 исходные'!P77</f>
        <v>970.36142419601845</v>
      </c>
      <c r="P78" s="101">
        <f t="shared" si="70"/>
        <v>3.3368748778208585E-2</v>
      </c>
      <c r="Q78" s="101">
        <f t="shared" si="71"/>
        <v>9.5338782901447497E-2</v>
      </c>
      <c r="R78" s="49" t="str">
        <f t="shared" si="56"/>
        <v>D</v>
      </c>
      <c r="S78" s="106">
        <f>'2015 исходные'!S77</f>
        <v>510182.67678571428</v>
      </c>
      <c r="T78" s="107">
        <f t="shared" si="72"/>
        <v>0.58612339516944023</v>
      </c>
      <c r="U78" s="107">
        <f t="shared" si="73"/>
        <v>0.64894084711442734</v>
      </c>
      <c r="V78" s="48" t="str">
        <f t="shared" si="57"/>
        <v>C</v>
      </c>
      <c r="W78" s="321" t="str">
        <f t="shared" si="58"/>
        <v>C</v>
      </c>
      <c r="X78" s="303">
        <f t="shared" si="59"/>
        <v>2.5</v>
      </c>
      <c r="Y78" s="304">
        <f t="shared" si="60"/>
        <v>2.5</v>
      </c>
      <c r="Z78" s="304">
        <f t="shared" si="61"/>
        <v>2.5</v>
      </c>
      <c r="AA78" s="304">
        <f t="shared" si="62"/>
        <v>1</v>
      </c>
      <c r="AB78" s="304">
        <f t="shared" si="63"/>
        <v>2</v>
      </c>
      <c r="AC78" s="305">
        <f t="shared" si="64"/>
        <v>2.1</v>
      </c>
    </row>
    <row r="79" spans="1:29" x14ac:dyDescent="0.25">
      <c r="A79" s="278">
        <v>8</v>
      </c>
      <c r="B79" s="9">
        <v>50420</v>
      </c>
      <c r="C79" s="45" t="s">
        <v>48</v>
      </c>
      <c r="D79" s="120">
        <f>'2015 исходные'!F78</f>
        <v>0.4030426080671165</v>
      </c>
      <c r="E79" s="101">
        <f t="shared" si="65"/>
        <v>0.42126260329597265</v>
      </c>
      <c r="F79" s="46" t="str">
        <f t="shared" si="53"/>
        <v>C</v>
      </c>
      <c r="G79" s="208">
        <f>'2015 исходные'!I78</f>
        <v>18128.263709150327</v>
      </c>
      <c r="H79" s="101">
        <f t="shared" si="66"/>
        <v>6.425100479866841E-2</v>
      </c>
      <c r="I79" s="101">
        <f t="shared" si="67"/>
        <v>5.7755986665494287E-2</v>
      </c>
      <c r="J79" s="47" t="str">
        <f t="shared" si="54"/>
        <v>B</v>
      </c>
      <c r="K79" s="103">
        <f>'2015 исходные'!L78</f>
        <v>46655.990326797386</v>
      </c>
      <c r="L79" s="104">
        <f t="shared" si="68"/>
        <v>0.24844441408042683</v>
      </c>
      <c r="M79" s="101">
        <f t="shared" si="69"/>
        <v>0.27802049879071289</v>
      </c>
      <c r="N79" s="48" t="str">
        <f t="shared" si="55"/>
        <v>C</v>
      </c>
      <c r="O79" s="105">
        <f>'2015 исходные'!P78</f>
        <v>1712.7213398692809</v>
      </c>
      <c r="P79" s="101">
        <f t="shared" si="70"/>
        <v>5.8896991051068354E-2</v>
      </c>
      <c r="Q79" s="101">
        <f t="shared" si="71"/>
        <v>9.5338782901447497E-2</v>
      </c>
      <c r="R79" s="49" t="str">
        <f t="shared" si="56"/>
        <v>D</v>
      </c>
      <c r="S79" s="106">
        <f>'2015 исходные'!S78</f>
        <v>543235.30869565217</v>
      </c>
      <c r="T79" s="107">
        <f t="shared" si="72"/>
        <v>0.62409591308477419</v>
      </c>
      <c r="U79" s="107">
        <f t="shared" si="73"/>
        <v>0.64894084711442734</v>
      </c>
      <c r="V79" s="48" t="str">
        <f t="shared" si="57"/>
        <v>C</v>
      </c>
      <c r="W79" s="321" t="str">
        <f t="shared" si="58"/>
        <v>C</v>
      </c>
      <c r="X79" s="303">
        <f t="shared" si="59"/>
        <v>2</v>
      </c>
      <c r="Y79" s="304">
        <f t="shared" si="60"/>
        <v>2.5</v>
      </c>
      <c r="Z79" s="304">
        <f t="shared" si="61"/>
        <v>2</v>
      </c>
      <c r="AA79" s="304">
        <f t="shared" si="62"/>
        <v>1</v>
      </c>
      <c r="AB79" s="304">
        <f t="shared" si="63"/>
        <v>2</v>
      </c>
      <c r="AC79" s="305">
        <f t="shared" si="64"/>
        <v>1.9</v>
      </c>
    </row>
    <row r="80" spans="1:29" x14ac:dyDescent="0.25">
      <c r="A80" s="279">
        <v>9</v>
      </c>
      <c r="B80" s="9">
        <v>50450</v>
      </c>
      <c r="C80" s="45" t="s">
        <v>49</v>
      </c>
      <c r="D80" s="120">
        <f>'2015 исходные'!F79</f>
        <v>0</v>
      </c>
      <c r="E80" s="101">
        <f t="shared" si="65"/>
        <v>0.42126260329597265</v>
      </c>
      <c r="F80" s="46" t="str">
        <f t="shared" si="53"/>
        <v>D</v>
      </c>
      <c r="G80" s="208">
        <f>'2015 исходные'!I79</f>
        <v>41718.246383763842</v>
      </c>
      <c r="H80" s="101">
        <f t="shared" si="66"/>
        <v>0.14785967876461756</v>
      </c>
      <c r="I80" s="101">
        <f t="shared" si="67"/>
        <v>5.7755986665494287E-2</v>
      </c>
      <c r="J80" s="47" t="str">
        <f t="shared" si="54"/>
        <v>B</v>
      </c>
      <c r="K80" s="103">
        <f>'2015 исходные'!L79</f>
        <v>48780.046088560885</v>
      </c>
      <c r="L80" s="104">
        <f t="shared" si="68"/>
        <v>0.25975506862894665</v>
      </c>
      <c r="M80" s="101">
        <f t="shared" si="69"/>
        <v>0.27802049879071289</v>
      </c>
      <c r="N80" s="48" t="str">
        <f t="shared" si="55"/>
        <v>C</v>
      </c>
      <c r="O80" s="105">
        <f>'2015 исходные'!P79</f>
        <v>1010.3227306273063</v>
      </c>
      <c r="P80" s="101">
        <f t="shared" si="70"/>
        <v>3.4742936541556121E-2</v>
      </c>
      <c r="Q80" s="101">
        <f t="shared" si="71"/>
        <v>9.5338782901447497E-2</v>
      </c>
      <c r="R80" s="49" t="str">
        <f t="shared" si="56"/>
        <v>D</v>
      </c>
      <c r="S80" s="106">
        <f>'2015 исходные'!S79</f>
        <v>594800.01624999999</v>
      </c>
      <c r="T80" s="107">
        <f t="shared" si="72"/>
        <v>0.68333603008186294</v>
      </c>
      <c r="U80" s="107">
        <f t="shared" si="73"/>
        <v>0.64894084711442734</v>
      </c>
      <c r="V80" s="48" t="str">
        <f t="shared" si="57"/>
        <v>B</v>
      </c>
      <c r="W80" s="323" t="str">
        <f t="shared" si="58"/>
        <v>C</v>
      </c>
      <c r="X80" s="303">
        <f t="shared" si="59"/>
        <v>1</v>
      </c>
      <c r="Y80" s="304">
        <f t="shared" si="60"/>
        <v>2.5</v>
      </c>
      <c r="Z80" s="304">
        <f t="shared" si="61"/>
        <v>2</v>
      </c>
      <c r="AA80" s="304">
        <f t="shared" si="62"/>
        <v>1</v>
      </c>
      <c r="AB80" s="304">
        <f t="shared" si="63"/>
        <v>2.5</v>
      </c>
      <c r="AC80" s="305">
        <f t="shared" si="64"/>
        <v>1.8</v>
      </c>
    </row>
    <row r="81" spans="1:29" x14ac:dyDescent="0.25">
      <c r="A81" s="77">
        <v>10</v>
      </c>
      <c r="B81" s="9">
        <v>50620</v>
      </c>
      <c r="C81" s="45" t="s">
        <v>28</v>
      </c>
      <c r="D81" s="120">
        <f>'2015 исходные'!F80</f>
        <v>0.31705597275325831</v>
      </c>
      <c r="E81" s="101">
        <f t="shared" si="65"/>
        <v>0.42126260329597265</v>
      </c>
      <c r="F81" s="46" t="str">
        <f t="shared" si="53"/>
        <v>C</v>
      </c>
      <c r="G81" s="208">
        <f>'2015 исходные'!I80</f>
        <v>13139.683639575973</v>
      </c>
      <c r="H81" s="101">
        <f t="shared" si="66"/>
        <v>4.6570255713637237E-2</v>
      </c>
      <c r="I81" s="101">
        <f t="shared" si="67"/>
        <v>5.7755986665494287E-2</v>
      </c>
      <c r="J81" s="47" t="str">
        <f t="shared" si="54"/>
        <v>C</v>
      </c>
      <c r="K81" s="103">
        <f>'2015 исходные'!L80</f>
        <v>52987.842756183745</v>
      </c>
      <c r="L81" s="104">
        <f t="shared" si="68"/>
        <v>0.28216170002471608</v>
      </c>
      <c r="M81" s="101">
        <f t="shared" si="69"/>
        <v>0.27802049879071289</v>
      </c>
      <c r="N81" s="48" t="str">
        <f t="shared" si="55"/>
        <v>B</v>
      </c>
      <c r="O81" s="105">
        <f>'2015 исходные'!P80</f>
        <v>1364.4343109540637</v>
      </c>
      <c r="P81" s="101">
        <f t="shared" si="70"/>
        <v>4.6920111013602168E-2</v>
      </c>
      <c r="Q81" s="101">
        <f t="shared" si="71"/>
        <v>9.5338782901447497E-2</v>
      </c>
      <c r="R81" s="49" t="str">
        <f t="shared" si="56"/>
        <v>D</v>
      </c>
      <c r="S81" s="106">
        <f>'2015 исходные'!S80</f>
        <v>665309.81897435896</v>
      </c>
      <c r="T81" s="107">
        <f t="shared" si="72"/>
        <v>0.76434122066556243</v>
      </c>
      <c r="U81" s="107">
        <f t="shared" si="73"/>
        <v>0.64894084711442734</v>
      </c>
      <c r="V81" s="48" t="str">
        <f t="shared" si="57"/>
        <v>B</v>
      </c>
      <c r="W81" s="323" t="str">
        <f t="shared" si="58"/>
        <v>C</v>
      </c>
      <c r="X81" s="303">
        <f t="shared" si="59"/>
        <v>2</v>
      </c>
      <c r="Y81" s="304">
        <f t="shared" si="60"/>
        <v>2</v>
      </c>
      <c r="Z81" s="304">
        <f t="shared" si="61"/>
        <v>2.5</v>
      </c>
      <c r="AA81" s="304">
        <f t="shared" si="62"/>
        <v>1</v>
      </c>
      <c r="AB81" s="304">
        <f t="shared" si="63"/>
        <v>2.5</v>
      </c>
      <c r="AC81" s="305">
        <f t="shared" si="64"/>
        <v>2</v>
      </c>
    </row>
    <row r="82" spans="1:29" x14ac:dyDescent="0.25">
      <c r="A82" s="77">
        <v>11</v>
      </c>
      <c r="B82" s="9">
        <v>50760</v>
      </c>
      <c r="C82" s="45" t="s">
        <v>50</v>
      </c>
      <c r="D82" s="120">
        <f>'2015 исходные'!F81</f>
        <v>0.55660303757586282</v>
      </c>
      <c r="E82" s="101">
        <f t="shared" si="65"/>
        <v>0.42126260329597265</v>
      </c>
      <c r="F82" s="46" t="str">
        <f t="shared" si="53"/>
        <v>B</v>
      </c>
      <c r="G82" s="208">
        <f>'2015 исходные'!I81</f>
        <v>8184.0674305555549</v>
      </c>
      <c r="H82" s="101">
        <f t="shared" si="66"/>
        <v>2.9006338620715964E-2</v>
      </c>
      <c r="I82" s="101">
        <f t="shared" si="67"/>
        <v>5.7755986665494287E-2</v>
      </c>
      <c r="J82" s="47" t="str">
        <f t="shared" si="54"/>
        <v>C</v>
      </c>
      <c r="K82" s="103">
        <f>'2015 исходные'!L81</f>
        <v>42697.194027777776</v>
      </c>
      <c r="L82" s="104">
        <f t="shared" si="68"/>
        <v>0.22736371640185282</v>
      </c>
      <c r="M82" s="101">
        <f t="shared" si="69"/>
        <v>0.27802049879071289</v>
      </c>
      <c r="N82" s="48" t="str">
        <f t="shared" si="55"/>
        <v>C</v>
      </c>
      <c r="O82" s="105">
        <f>'2015 исходные'!P81</f>
        <v>1115.3823115079367</v>
      </c>
      <c r="P82" s="101">
        <f t="shared" si="70"/>
        <v>3.8355721091451286E-2</v>
      </c>
      <c r="Q82" s="101">
        <f t="shared" si="71"/>
        <v>9.5338782901447497E-2</v>
      </c>
      <c r="R82" s="49" t="str">
        <f t="shared" si="56"/>
        <v>D</v>
      </c>
      <c r="S82" s="106">
        <f>'2015 исходные'!S81</f>
        <v>585226.97369230771</v>
      </c>
      <c r="T82" s="107">
        <f t="shared" si="72"/>
        <v>0.67233803963387906</v>
      </c>
      <c r="U82" s="107">
        <f t="shared" si="73"/>
        <v>0.64894084711442734</v>
      </c>
      <c r="V82" s="48" t="str">
        <f t="shared" si="57"/>
        <v>B</v>
      </c>
      <c r="W82" s="321" t="str">
        <f t="shared" si="58"/>
        <v>C</v>
      </c>
      <c r="X82" s="303">
        <f t="shared" si="59"/>
        <v>2.5</v>
      </c>
      <c r="Y82" s="304">
        <f t="shared" si="60"/>
        <v>2</v>
      </c>
      <c r="Z82" s="304">
        <f t="shared" si="61"/>
        <v>2</v>
      </c>
      <c r="AA82" s="304">
        <f t="shared" si="62"/>
        <v>1</v>
      </c>
      <c r="AB82" s="304">
        <f t="shared" si="63"/>
        <v>2.5</v>
      </c>
      <c r="AC82" s="305">
        <f t="shared" si="64"/>
        <v>2</v>
      </c>
    </row>
    <row r="83" spans="1:29" x14ac:dyDescent="0.25">
      <c r="A83" s="77">
        <v>12</v>
      </c>
      <c r="B83" s="9">
        <v>50780</v>
      </c>
      <c r="C83" s="45" t="s">
        <v>51</v>
      </c>
      <c r="D83" s="120">
        <f>'2015 исходные'!F82</f>
        <v>0.6699576384418473</v>
      </c>
      <c r="E83" s="101">
        <f t="shared" si="65"/>
        <v>0.42126260329597265</v>
      </c>
      <c r="F83" s="46" t="str">
        <f t="shared" si="53"/>
        <v>B</v>
      </c>
      <c r="G83" s="208">
        <f>'2015 исходные'!I82</f>
        <v>43663.834293381042</v>
      </c>
      <c r="H83" s="101">
        <f t="shared" si="66"/>
        <v>0.15475531864070499</v>
      </c>
      <c r="I83" s="101">
        <f t="shared" si="67"/>
        <v>5.7755986665494287E-2</v>
      </c>
      <c r="J83" s="47" t="str">
        <f t="shared" si="54"/>
        <v>B</v>
      </c>
      <c r="K83" s="103">
        <f>'2015 исходные'!L82</f>
        <v>58622.32076923077</v>
      </c>
      <c r="L83" s="104">
        <f t="shared" si="68"/>
        <v>0.31216544828502241</v>
      </c>
      <c r="M83" s="101">
        <f t="shared" si="69"/>
        <v>0.27802049879071289</v>
      </c>
      <c r="N83" s="48" t="str">
        <f t="shared" si="55"/>
        <v>B</v>
      </c>
      <c r="O83" s="105">
        <f>'2015 исходные'!P82</f>
        <v>3547.5712343470486</v>
      </c>
      <c r="P83" s="101">
        <f t="shared" si="70"/>
        <v>0.1219937338191352</v>
      </c>
      <c r="Q83" s="101">
        <f t="shared" si="71"/>
        <v>9.5338782901447497E-2</v>
      </c>
      <c r="R83" s="49" t="str">
        <f t="shared" si="56"/>
        <v>B</v>
      </c>
      <c r="S83" s="106">
        <f>'2015 исходные'!S82</f>
        <v>547436.08404255321</v>
      </c>
      <c r="T83" s="107">
        <f t="shared" si="72"/>
        <v>0.62892197406391614</v>
      </c>
      <c r="U83" s="107">
        <f t="shared" si="73"/>
        <v>0.64894084711442734</v>
      </c>
      <c r="V83" s="48" t="str">
        <f t="shared" si="57"/>
        <v>C</v>
      </c>
      <c r="W83" s="323" t="str">
        <f t="shared" si="58"/>
        <v>C</v>
      </c>
      <c r="X83" s="303">
        <f t="shared" si="59"/>
        <v>2.5</v>
      </c>
      <c r="Y83" s="304">
        <f t="shared" si="60"/>
        <v>2.5</v>
      </c>
      <c r="Z83" s="304">
        <f t="shared" si="61"/>
        <v>2.5</v>
      </c>
      <c r="AA83" s="304">
        <f t="shared" si="62"/>
        <v>2.5</v>
      </c>
      <c r="AB83" s="304">
        <f t="shared" si="63"/>
        <v>2</v>
      </c>
      <c r="AC83" s="305">
        <f t="shared" si="64"/>
        <v>2.4</v>
      </c>
    </row>
    <row r="84" spans="1:29" x14ac:dyDescent="0.25">
      <c r="A84" s="77">
        <v>13</v>
      </c>
      <c r="B84" s="13">
        <v>50001</v>
      </c>
      <c r="C84" s="56" t="s">
        <v>11</v>
      </c>
      <c r="D84" s="123">
        <f>'2015 исходные'!F83</f>
        <v>0.38844674355835607</v>
      </c>
      <c r="E84" s="94">
        <f t="shared" si="65"/>
        <v>0.42126260329597265</v>
      </c>
      <c r="F84" s="40" t="str">
        <f t="shared" si="53"/>
        <v>C</v>
      </c>
      <c r="G84" s="207">
        <f>'2015 исходные'!I83</f>
        <v>11671.193936899865</v>
      </c>
      <c r="H84" s="94">
        <f t="shared" si="66"/>
        <v>4.1365568687498425E-2</v>
      </c>
      <c r="I84" s="94">
        <f t="shared" si="67"/>
        <v>5.7755986665494287E-2</v>
      </c>
      <c r="J84" s="41" t="str">
        <f t="shared" si="54"/>
        <v>C</v>
      </c>
      <c r="K84" s="96">
        <f>'2015 исходные'!L83</f>
        <v>44251.213786008229</v>
      </c>
      <c r="L84" s="97">
        <f t="shared" si="68"/>
        <v>0.2356389137687645</v>
      </c>
      <c r="M84" s="94">
        <f t="shared" si="69"/>
        <v>0.27802049879071289</v>
      </c>
      <c r="N84" s="42" t="str">
        <f t="shared" si="55"/>
        <v>C</v>
      </c>
      <c r="O84" s="98">
        <f>'2015 исходные'!P83</f>
        <v>1014.8728257887518</v>
      </c>
      <c r="P84" s="94">
        <f t="shared" si="70"/>
        <v>3.4899405026981557E-2</v>
      </c>
      <c r="Q84" s="94">
        <f t="shared" si="71"/>
        <v>9.5338782901447497E-2</v>
      </c>
      <c r="R84" s="43" t="str">
        <f t="shared" si="56"/>
        <v>D</v>
      </c>
      <c r="S84" s="99">
        <f>'2015 исходные'!S83</f>
        <v>579268.83387755102</v>
      </c>
      <c r="T84" s="100">
        <f t="shared" si="72"/>
        <v>0.66549303039302987</v>
      </c>
      <c r="U84" s="100">
        <f t="shared" si="73"/>
        <v>0.64894084711442734</v>
      </c>
      <c r="V84" s="42" t="str">
        <f t="shared" si="57"/>
        <v>B</v>
      </c>
      <c r="W84" s="321" t="str">
        <f>IF(AC84&gt;=3.5,"A",IF(AC84&gt;=2.5,"B",IF(AC84&gt;=1.5,"C","D")))</f>
        <v>C</v>
      </c>
      <c r="X84" s="300">
        <f>IF(F84="A",4.2,IF(F84="B",2.5,IF(F84="C",2,1)))</f>
        <v>2</v>
      </c>
      <c r="Y84" s="301">
        <f>IF(J84="A",4.2,IF(J84="B",2.5,IF(J84="C",2,1)))</f>
        <v>2</v>
      </c>
      <c r="Z84" s="301">
        <f>IF(N84="A",4.2,IF(N84="B",2.5,IF(N84="C",2,1)))</f>
        <v>2</v>
      </c>
      <c r="AA84" s="301">
        <f>IF(R84="A",4.2,IF(R84="B",2.5,IF(R84="C",2,1)))</f>
        <v>1</v>
      </c>
      <c r="AB84" s="301">
        <f>IF(V84="A",4.2,IF(V84="B",2.5,IF(V84="C",2,1)))</f>
        <v>2.5</v>
      </c>
      <c r="AC84" s="302">
        <f>AVERAGE(X84:AB84)</f>
        <v>1.9</v>
      </c>
    </row>
    <row r="85" spans="1:29" x14ac:dyDescent="0.25">
      <c r="A85" s="77">
        <v>14</v>
      </c>
      <c r="B85" s="9">
        <v>50930</v>
      </c>
      <c r="C85" s="45" t="s">
        <v>12</v>
      </c>
      <c r="D85" s="120">
        <f>'2015 исходные'!F84</f>
        <v>0.37576314581874087</v>
      </c>
      <c r="E85" s="101">
        <f t="shared" si="65"/>
        <v>0.42126260329597265</v>
      </c>
      <c r="F85" s="46" t="str">
        <f t="shared" si="53"/>
        <v>C</v>
      </c>
      <c r="G85" s="208">
        <f>'2015 исходные'!I84</f>
        <v>9613.1669111969113</v>
      </c>
      <c r="H85" s="101">
        <f t="shared" si="66"/>
        <v>3.407141705633665E-2</v>
      </c>
      <c r="I85" s="101">
        <f t="shared" si="67"/>
        <v>5.7755986665494287E-2</v>
      </c>
      <c r="J85" s="47" t="str">
        <f t="shared" si="54"/>
        <v>C</v>
      </c>
      <c r="K85" s="103">
        <f>'2015 исходные'!L84</f>
        <v>48132.641563706558</v>
      </c>
      <c r="L85" s="104">
        <f t="shared" si="68"/>
        <v>0.25630762197260448</v>
      </c>
      <c r="M85" s="101">
        <f t="shared" si="69"/>
        <v>0.27802049879071289</v>
      </c>
      <c r="N85" s="48" t="str">
        <f t="shared" si="55"/>
        <v>C</v>
      </c>
      <c r="O85" s="105">
        <f>'2015 исходные'!P84</f>
        <v>1159.1014285714286</v>
      </c>
      <c r="P85" s="101">
        <f t="shared" si="70"/>
        <v>3.9859132292391665E-2</v>
      </c>
      <c r="Q85" s="101">
        <f t="shared" si="71"/>
        <v>9.5338782901447497E-2</v>
      </c>
      <c r="R85" s="49" t="str">
        <f t="shared" si="56"/>
        <v>D</v>
      </c>
      <c r="S85" s="106">
        <f>'2015 исходные'!S84</f>
        <v>518533.77487804875</v>
      </c>
      <c r="T85" s="107">
        <f t="shared" si="72"/>
        <v>0.59571755465386356</v>
      </c>
      <c r="U85" s="107">
        <f t="shared" si="73"/>
        <v>0.64894084711442734</v>
      </c>
      <c r="V85" s="48" t="str">
        <f t="shared" si="57"/>
        <v>C</v>
      </c>
      <c r="W85" s="323" t="str">
        <f t="shared" si="58"/>
        <v>C</v>
      </c>
      <c r="X85" s="303">
        <f t="shared" si="59"/>
        <v>2</v>
      </c>
      <c r="Y85" s="304">
        <f t="shared" si="60"/>
        <v>2</v>
      </c>
      <c r="Z85" s="304">
        <f t="shared" si="61"/>
        <v>2</v>
      </c>
      <c r="AA85" s="304">
        <f t="shared" si="62"/>
        <v>1</v>
      </c>
      <c r="AB85" s="304">
        <f t="shared" si="63"/>
        <v>2</v>
      </c>
      <c r="AC85" s="305">
        <f t="shared" si="64"/>
        <v>1.8</v>
      </c>
    </row>
    <row r="86" spans="1:29" x14ac:dyDescent="0.25">
      <c r="A86" s="77">
        <v>15</v>
      </c>
      <c r="B86" s="9">
        <v>50970</v>
      </c>
      <c r="C86" s="45" t="s">
        <v>52</v>
      </c>
      <c r="D86" s="120">
        <f>'2015 исходные'!F85</f>
        <v>0.47574669133431829</v>
      </c>
      <c r="E86" s="101">
        <f t="shared" si="65"/>
        <v>0.42126260329597265</v>
      </c>
      <c r="F86" s="46" t="str">
        <f t="shared" si="53"/>
        <v>B</v>
      </c>
      <c r="G86" s="208">
        <f>'2015 исходные'!I85</f>
        <v>14936.561709741551</v>
      </c>
      <c r="H86" s="101">
        <f t="shared" si="66"/>
        <v>5.2938831511139345E-2</v>
      </c>
      <c r="I86" s="101">
        <f t="shared" si="67"/>
        <v>5.7755986665494287E-2</v>
      </c>
      <c r="J86" s="47" t="str">
        <f t="shared" si="54"/>
        <v>C</v>
      </c>
      <c r="K86" s="103">
        <f>'2015 исходные'!L85</f>
        <v>57028.81007952286</v>
      </c>
      <c r="L86" s="104">
        <f t="shared" si="68"/>
        <v>0.30367996063676239</v>
      </c>
      <c r="M86" s="101">
        <f t="shared" si="69"/>
        <v>0.27802049879071289</v>
      </c>
      <c r="N86" s="48" t="str">
        <f t="shared" si="55"/>
        <v>B</v>
      </c>
      <c r="O86" s="105">
        <f>'2015 исходные'!P85</f>
        <v>1271.5702783300198</v>
      </c>
      <c r="P86" s="101">
        <f t="shared" si="70"/>
        <v>4.3726706475977928E-2</v>
      </c>
      <c r="Q86" s="101">
        <f t="shared" si="71"/>
        <v>9.5338782901447497E-2</v>
      </c>
      <c r="R86" s="49" t="str">
        <f t="shared" si="56"/>
        <v>D</v>
      </c>
      <c r="S86" s="106">
        <f>'2015 исходные'!S85</f>
        <v>563032.7013636363</v>
      </c>
      <c r="T86" s="107">
        <f t="shared" si="72"/>
        <v>0.6468401486969434</v>
      </c>
      <c r="U86" s="107">
        <f t="shared" si="73"/>
        <v>0.64894084711442734</v>
      </c>
      <c r="V86" s="48" t="str">
        <f t="shared" si="57"/>
        <v>C</v>
      </c>
      <c r="W86" s="323" t="str">
        <f t="shared" si="58"/>
        <v>C</v>
      </c>
      <c r="X86" s="303">
        <f t="shared" si="59"/>
        <v>2.5</v>
      </c>
      <c r="Y86" s="304">
        <f t="shared" si="60"/>
        <v>2</v>
      </c>
      <c r="Z86" s="304">
        <f t="shared" si="61"/>
        <v>2.5</v>
      </c>
      <c r="AA86" s="304">
        <f t="shared" si="62"/>
        <v>1</v>
      </c>
      <c r="AB86" s="304">
        <f t="shared" si="63"/>
        <v>2</v>
      </c>
      <c r="AC86" s="305">
        <f t="shared" si="64"/>
        <v>2</v>
      </c>
    </row>
    <row r="87" spans="1:29" ht="15.75" thickBot="1" x14ac:dyDescent="0.3">
      <c r="A87" s="78">
        <v>16</v>
      </c>
      <c r="B87" s="10">
        <v>51370</v>
      </c>
      <c r="C87" s="51" t="s">
        <v>118</v>
      </c>
      <c r="D87" s="124">
        <f>'2015 исходные'!F86</f>
        <v>0.62781575907976972</v>
      </c>
      <c r="E87" s="108">
        <f t="shared" si="65"/>
        <v>0.42126260329597265</v>
      </c>
      <c r="F87" s="52" t="str">
        <f t="shared" si="53"/>
        <v>B</v>
      </c>
      <c r="G87" s="210">
        <f>'2015 исходные'!I86</f>
        <v>8410.1992670157069</v>
      </c>
      <c r="H87" s="108">
        <f t="shared" si="66"/>
        <v>2.9807805211374577E-2</v>
      </c>
      <c r="I87" s="108">
        <f t="shared" si="67"/>
        <v>5.7755986665494287E-2</v>
      </c>
      <c r="J87" s="53" t="str">
        <f t="shared" si="54"/>
        <v>C</v>
      </c>
      <c r="K87" s="110">
        <f>'2015 исходные'!L86</f>
        <v>39916.794628272248</v>
      </c>
      <c r="L87" s="111">
        <f t="shared" si="68"/>
        <v>0.21255801417838147</v>
      </c>
      <c r="M87" s="108">
        <f t="shared" si="69"/>
        <v>0.27802049879071289</v>
      </c>
      <c r="N87" s="50" t="str">
        <f t="shared" si="55"/>
        <v>C</v>
      </c>
      <c r="O87" s="112">
        <f>'2015 исходные'!P86</f>
        <v>841.51832460732987</v>
      </c>
      <c r="P87" s="108">
        <f t="shared" si="70"/>
        <v>2.8938097564365436E-2</v>
      </c>
      <c r="Q87" s="108">
        <f t="shared" si="71"/>
        <v>9.5338782901447497E-2</v>
      </c>
      <c r="R87" s="54" t="str">
        <f t="shared" si="56"/>
        <v>D</v>
      </c>
      <c r="S87" s="113">
        <f>'2015 исходные'!S86</f>
        <v>535162.27258064516</v>
      </c>
      <c r="T87" s="114">
        <f t="shared" si="72"/>
        <v>0.61482120511768878</v>
      </c>
      <c r="U87" s="114">
        <f t="shared" si="73"/>
        <v>0.64894084711442734</v>
      </c>
      <c r="V87" s="50" t="str">
        <f t="shared" si="57"/>
        <v>C</v>
      </c>
      <c r="W87" s="323" t="str">
        <f t="shared" si="58"/>
        <v>C</v>
      </c>
      <c r="X87" s="306">
        <f t="shared" si="59"/>
        <v>2.5</v>
      </c>
      <c r="Y87" s="307">
        <f t="shared" si="60"/>
        <v>2</v>
      </c>
      <c r="Z87" s="307">
        <f t="shared" si="61"/>
        <v>2</v>
      </c>
      <c r="AA87" s="307">
        <f t="shared" si="62"/>
        <v>1</v>
      </c>
      <c r="AB87" s="307">
        <f t="shared" si="63"/>
        <v>2</v>
      </c>
      <c r="AC87" s="308">
        <f t="shared" si="64"/>
        <v>1.9</v>
      </c>
    </row>
    <row r="88" spans="1:29" ht="15.75" thickBot="1" x14ac:dyDescent="0.3">
      <c r="A88" s="73"/>
      <c r="B88" s="232"/>
      <c r="C88" s="264" t="s">
        <v>53</v>
      </c>
      <c r="D88" s="122">
        <f>AVERAGE(D89:D117)</f>
        <v>0.62795515880530806</v>
      </c>
      <c r="E88" s="92"/>
      <c r="F88" s="35" t="str">
        <f t="shared" si="53"/>
        <v>B</v>
      </c>
      <c r="G88" s="36">
        <f>AVERAGE(G89:G117)</f>
        <v>11856.090226991222</v>
      </c>
      <c r="H88" s="314">
        <f>AVERAGE(H89:H117)</f>
        <v>4.2020886406421473E-2</v>
      </c>
      <c r="I88" s="314"/>
      <c r="J88" s="37" t="str">
        <f t="shared" si="54"/>
        <v>C</v>
      </c>
      <c r="K88" s="36">
        <f>AVERAGE(K89:K117)</f>
        <v>46528.104786628079</v>
      </c>
      <c r="L88" s="315">
        <f>AVERAGE(L89:L117)</f>
        <v>0.24776342011000257</v>
      </c>
      <c r="M88" s="314"/>
      <c r="N88" s="37" t="str">
        <f t="shared" si="55"/>
        <v>C</v>
      </c>
      <c r="O88" s="38">
        <f>AVERAGE(O89:O117)</f>
        <v>1812.8217069040102</v>
      </c>
      <c r="P88" s="314">
        <f>AVERAGE(P89:P117)</f>
        <v>6.2339238359029776E-2</v>
      </c>
      <c r="Q88" s="314"/>
      <c r="R88" s="35" t="str">
        <f t="shared" si="56"/>
        <v>C</v>
      </c>
      <c r="S88" s="36">
        <f>AVERAGE(S89:S117)</f>
        <v>559043.81239855173</v>
      </c>
      <c r="T88" s="314">
        <f>AVERAGE(T89:T117)</f>
        <v>0.64225751339874149</v>
      </c>
      <c r="U88" s="93"/>
      <c r="V88" s="37" t="str">
        <f t="shared" si="57"/>
        <v>C</v>
      </c>
      <c r="W88" s="322" t="str">
        <f t="shared" si="58"/>
        <v>C</v>
      </c>
      <c r="X88" s="297">
        <f t="shared" si="59"/>
        <v>2.5</v>
      </c>
      <c r="Y88" s="298">
        <f t="shared" si="60"/>
        <v>2</v>
      </c>
      <c r="Z88" s="298">
        <f t="shared" si="61"/>
        <v>2</v>
      </c>
      <c r="AA88" s="298">
        <f t="shared" si="62"/>
        <v>2</v>
      </c>
      <c r="AB88" s="298">
        <f t="shared" si="63"/>
        <v>2</v>
      </c>
      <c r="AC88" s="299">
        <f t="shared" si="64"/>
        <v>2.1</v>
      </c>
    </row>
    <row r="89" spans="1:29" x14ac:dyDescent="0.25">
      <c r="A89" s="278">
        <v>1</v>
      </c>
      <c r="B89" s="13">
        <v>60010</v>
      </c>
      <c r="C89" s="45" t="s">
        <v>54</v>
      </c>
      <c r="D89" s="120">
        <f>'2015 исходные'!F88</f>
        <v>0.62935827445461845</v>
      </c>
      <c r="E89" s="101">
        <f t="shared" ref="E89:E117" si="74">$D$129</f>
        <v>0.42126260329597265</v>
      </c>
      <c r="F89" s="46" t="str">
        <f t="shared" si="53"/>
        <v>B</v>
      </c>
      <c r="G89" s="102">
        <f>'2015 исходные'!I88</f>
        <v>13272.009869989166</v>
      </c>
      <c r="H89" s="101">
        <f t="shared" ref="H89:H117" si="75">G89/$G$130</f>
        <v>4.70392522707083E-2</v>
      </c>
      <c r="I89" s="101">
        <f t="shared" ref="I89:I117" si="76">$H$129</f>
        <v>5.7755986665494287E-2</v>
      </c>
      <c r="J89" s="47" t="str">
        <f t="shared" si="54"/>
        <v>C</v>
      </c>
      <c r="K89" s="103">
        <f>'2015 исходные'!L88</f>
        <v>44227.375373781149</v>
      </c>
      <c r="L89" s="104">
        <f t="shared" ref="L89:L117" si="77">K89/$K$130</f>
        <v>0.23551197357701462</v>
      </c>
      <c r="M89" s="101">
        <f t="shared" ref="M89:M117" si="78">$L$129</f>
        <v>0.27802049879071289</v>
      </c>
      <c r="N89" s="48" t="str">
        <f t="shared" si="55"/>
        <v>C</v>
      </c>
      <c r="O89" s="105">
        <f>'2015 исходные'!P88</f>
        <v>1885.4953412784398</v>
      </c>
      <c r="P89" s="101">
        <f t="shared" ref="P89:P117" si="79">O89/$O$130</f>
        <v>6.4838336311371564E-2</v>
      </c>
      <c r="Q89" s="101">
        <f t="shared" ref="Q89:Q117" si="80">$P$129</f>
        <v>9.5338782901447497E-2</v>
      </c>
      <c r="R89" s="49" t="str">
        <f t="shared" si="56"/>
        <v>C</v>
      </c>
      <c r="S89" s="106">
        <f>'2015 исходные'!S88</f>
        <v>566564.40983606561</v>
      </c>
      <c r="T89" s="107">
        <f t="shared" ref="T89:T117" si="81">S89/$S$130</f>
        <v>0.65089755216201317</v>
      </c>
      <c r="U89" s="107">
        <f t="shared" ref="U89:U117" si="82">$T$129</f>
        <v>0.64894084711442734</v>
      </c>
      <c r="V89" s="48" t="str">
        <f t="shared" si="57"/>
        <v>B</v>
      </c>
      <c r="W89" s="323" t="str">
        <f t="shared" si="58"/>
        <v>C</v>
      </c>
      <c r="X89" s="303">
        <f t="shared" si="59"/>
        <v>2.5</v>
      </c>
      <c r="Y89" s="304">
        <f t="shared" si="60"/>
        <v>2</v>
      </c>
      <c r="Z89" s="304">
        <f t="shared" si="61"/>
        <v>2</v>
      </c>
      <c r="AA89" s="304">
        <f t="shared" si="62"/>
        <v>2</v>
      </c>
      <c r="AB89" s="304">
        <f t="shared" si="63"/>
        <v>2.5</v>
      </c>
      <c r="AC89" s="305">
        <f t="shared" si="64"/>
        <v>2.2000000000000002</v>
      </c>
    </row>
    <row r="90" spans="1:29" x14ac:dyDescent="0.25">
      <c r="A90" s="278">
        <v>2</v>
      </c>
      <c r="B90" s="9">
        <v>60020</v>
      </c>
      <c r="C90" s="45" t="s">
        <v>55</v>
      </c>
      <c r="D90" s="120">
        <f>'2015 исходные'!F89</f>
        <v>0.38926792882001132</v>
      </c>
      <c r="E90" s="101">
        <f t="shared" si="74"/>
        <v>0.42126260329597265</v>
      </c>
      <c r="F90" s="46" t="str">
        <f t="shared" si="53"/>
        <v>C</v>
      </c>
      <c r="G90" s="102">
        <f>'2015 исходные'!I89</f>
        <v>12161.206009389671</v>
      </c>
      <c r="H90" s="101">
        <f t="shared" si="75"/>
        <v>4.3102291438561258E-2</v>
      </c>
      <c r="I90" s="101">
        <f t="shared" si="76"/>
        <v>5.7755986665494287E-2</v>
      </c>
      <c r="J90" s="47" t="str">
        <f t="shared" si="54"/>
        <v>C</v>
      </c>
      <c r="K90" s="103">
        <f>'2015 исходные'!L89</f>
        <v>50168.823967136152</v>
      </c>
      <c r="L90" s="104">
        <f t="shared" si="77"/>
        <v>0.26715034850434383</v>
      </c>
      <c r="M90" s="101">
        <f t="shared" si="78"/>
        <v>0.27802049879071289</v>
      </c>
      <c r="N90" s="48" t="str">
        <f t="shared" si="55"/>
        <v>C</v>
      </c>
      <c r="O90" s="105">
        <f>'2015 исходные'!P89</f>
        <v>1841.2922769953052</v>
      </c>
      <c r="P90" s="101">
        <f t="shared" si="79"/>
        <v>6.3318283153329935E-2</v>
      </c>
      <c r="Q90" s="101">
        <f t="shared" si="80"/>
        <v>9.5338782901447497E-2</v>
      </c>
      <c r="R90" s="49" t="str">
        <f t="shared" si="56"/>
        <v>C</v>
      </c>
      <c r="S90" s="106">
        <f>'2015 исходные'!S89</f>
        <v>586439.56666666665</v>
      </c>
      <c r="T90" s="107">
        <f t="shared" si="81"/>
        <v>0.67373112713651173</v>
      </c>
      <c r="U90" s="107">
        <f t="shared" si="82"/>
        <v>0.64894084711442734</v>
      </c>
      <c r="V90" s="48" t="str">
        <f t="shared" si="57"/>
        <v>B</v>
      </c>
      <c r="W90" s="321" t="str">
        <f t="shared" si="58"/>
        <v>C</v>
      </c>
      <c r="X90" s="303">
        <f t="shared" si="59"/>
        <v>2</v>
      </c>
      <c r="Y90" s="304">
        <f t="shared" si="60"/>
        <v>2</v>
      </c>
      <c r="Z90" s="304">
        <f t="shared" si="61"/>
        <v>2</v>
      </c>
      <c r="AA90" s="304">
        <f t="shared" si="62"/>
        <v>2</v>
      </c>
      <c r="AB90" s="304">
        <f t="shared" si="63"/>
        <v>2.5</v>
      </c>
      <c r="AC90" s="305">
        <f t="shared" si="64"/>
        <v>2.1</v>
      </c>
    </row>
    <row r="91" spans="1:29" x14ac:dyDescent="0.25">
      <c r="A91" s="278">
        <v>3</v>
      </c>
      <c r="B91" s="9">
        <v>60050</v>
      </c>
      <c r="C91" s="45" t="s">
        <v>57</v>
      </c>
      <c r="D91" s="120">
        <f>'2015 исходные'!F90</f>
        <v>0.34486045710364943</v>
      </c>
      <c r="E91" s="101">
        <f t="shared" si="74"/>
        <v>0.42126260329597265</v>
      </c>
      <c r="F91" s="46" t="str">
        <f t="shared" si="53"/>
        <v>C</v>
      </c>
      <c r="G91" s="102">
        <f>'2015 исходные'!I90</f>
        <v>11322.325906374503</v>
      </c>
      <c r="H91" s="101">
        <f t="shared" si="75"/>
        <v>4.0129094976446171E-2</v>
      </c>
      <c r="I91" s="101">
        <f t="shared" si="76"/>
        <v>5.7755986665494287E-2</v>
      </c>
      <c r="J91" s="47" t="str">
        <f t="shared" si="54"/>
        <v>C</v>
      </c>
      <c r="K91" s="103">
        <f>'2015 исходные'!L90</f>
        <v>49561.670308764944</v>
      </c>
      <c r="L91" s="104">
        <f t="shared" si="77"/>
        <v>0.26391723880386914</v>
      </c>
      <c r="M91" s="101">
        <f t="shared" si="78"/>
        <v>0.27802049879071289</v>
      </c>
      <c r="N91" s="48" t="str">
        <f t="shared" si="55"/>
        <v>C</v>
      </c>
      <c r="O91" s="105">
        <f>'2015 исходные'!P90</f>
        <v>1567.5682370517929</v>
      </c>
      <c r="P91" s="101">
        <f t="shared" si="79"/>
        <v>5.390547211645353E-2</v>
      </c>
      <c r="Q91" s="101">
        <f t="shared" si="80"/>
        <v>9.5338782901447497E-2</v>
      </c>
      <c r="R91" s="49" t="str">
        <f t="shared" si="56"/>
        <v>D</v>
      </c>
      <c r="S91" s="106">
        <f>'2015 исходные'!S90</f>
        <v>560303.93421052629</v>
      </c>
      <c r="T91" s="107">
        <f t="shared" si="81"/>
        <v>0.64370520440897916</v>
      </c>
      <c r="U91" s="107">
        <f t="shared" si="82"/>
        <v>0.64894084711442734</v>
      </c>
      <c r="V91" s="48" t="str">
        <f t="shared" si="57"/>
        <v>C</v>
      </c>
      <c r="W91" s="321" t="str">
        <f t="shared" si="58"/>
        <v>C</v>
      </c>
      <c r="X91" s="303">
        <f t="shared" si="59"/>
        <v>2</v>
      </c>
      <c r="Y91" s="304">
        <f t="shared" si="60"/>
        <v>2</v>
      </c>
      <c r="Z91" s="304">
        <f t="shared" si="61"/>
        <v>2</v>
      </c>
      <c r="AA91" s="304">
        <f t="shared" si="62"/>
        <v>1</v>
      </c>
      <c r="AB91" s="304">
        <f t="shared" si="63"/>
        <v>2</v>
      </c>
      <c r="AC91" s="305">
        <f t="shared" si="64"/>
        <v>1.8</v>
      </c>
    </row>
    <row r="92" spans="1:29" x14ac:dyDescent="0.25">
      <c r="A92" s="278">
        <v>4</v>
      </c>
      <c r="B92" s="9">
        <v>60070</v>
      </c>
      <c r="C92" s="45" t="s">
        <v>45</v>
      </c>
      <c r="D92" s="120">
        <f>'2015 исходные'!F91</f>
        <v>0.62581889395326173</v>
      </c>
      <c r="E92" s="101">
        <f t="shared" si="74"/>
        <v>0.42126260329597265</v>
      </c>
      <c r="F92" s="46" t="str">
        <f t="shared" si="53"/>
        <v>B</v>
      </c>
      <c r="G92" s="102">
        <f>'2015 исходные'!I91</f>
        <v>9632.7758303886931</v>
      </c>
      <c r="H92" s="101">
        <f t="shared" si="75"/>
        <v>3.4140915866664075E-2</v>
      </c>
      <c r="I92" s="101">
        <f t="shared" si="76"/>
        <v>5.7755986665494287E-2</v>
      </c>
      <c r="J92" s="47" t="str">
        <f t="shared" si="54"/>
        <v>C</v>
      </c>
      <c r="K92" s="103">
        <f>'2015 исходные'!L91</f>
        <v>45275.459611307422</v>
      </c>
      <c r="L92" s="104">
        <f t="shared" si="77"/>
        <v>0.2410930505721714</v>
      </c>
      <c r="M92" s="101">
        <f t="shared" si="78"/>
        <v>0.27802049879071289</v>
      </c>
      <c r="N92" s="48" t="str">
        <f t="shared" si="55"/>
        <v>C</v>
      </c>
      <c r="O92" s="105">
        <f>'2015 исходные'!P91</f>
        <v>1690.6670406360422</v>
      </c>
      <c r="P92" s="101">
        <f t="shared" si="79"/>
        <v>5.8138588715358111E-2</v>
      </c>
      <c r="Q92" s="101">
        <f t="shared" si="80"/>
        <v>9.5338782901447497E-2</v>
      </c>
      <c r="R92" s="49" t="str">
        <f t="shared" si="56"/>
        <v>D</v>
      </c>
      <c r="S92" s="106">
        <f>'2015 исходные'!S91</f>
        <v>565512.08860759495</v>
      </c>
      <c r="T92" s="107">
        <f t="shared" si="81"/>
        <v>0.64968859286310865</v>
      </c>
      <c r="U92" s="107">
        <f t="shared" si="82"/>
        <v>0.64894084711442734</v>
      </c>
      <c r="V92" s="48" t="str">
        <f t="shared" si="57"/>
        <v>B</v>
      </c>
      <c r="W92" s="321" t="str">
        <f t="shared" si="58"/>
        <v>C</v>
      </c>
      <c r="X92" s="303">
        <f t="shared" si="59"/>
        <v>2.5</v>
      </c>
      <c r="Y92" s="304">
        <f t="shared" si="60"/>
        <v>2</v>
      </c>
      <c r="Z92" s="304">
        <f t="shared" si="61"/>
        <v>2</v>
      </c>
      <c r="AA92" s="304">
        <f t="shared" si="62"/>
        <v>1</v>
      </c>
      <c r="AB92" s="304">
        <f t="shared" si="63"/>
        <v>2.5</v>
      </c>
      <c r="AC92" s="305">
        <f t="shared" si="64"/>
        <v>2</v>
      </c>
    </row>
    <row r="93" spans="1:29" x14ac:dyDescent="0.25">
      <c r="A93" s="278">
        <v>5</v>
      </c>
      <c r="B93" s="9">
        <v>60180</v>
      </c>
      <c r="C93" s="45" t="s">
        <v>4</v>
      </c>
      <c r="D93" s="120">
        <f>'2015 исходные'!F92</f>
        <v>0.82341574123452643</v>
      </c>
      <c r="E93" s="101">
        <f t="shared" si="74"/>
        <v>0.42126260329597265</v>
      </c>
      <c r="F93" s="46" t="str">
        <f t="shared" si="53"/>
        <v>A</v>
      </c>
      <c r="G93" s="102">
        <f>'2015 исходные'!I92</f>
        <v>10086.138222043444</v>
      </c>
      <c r="H93" s="101">
        <f t="shared" si="75"/>
        <v>3.5747743176167648E-2</v>
      </c>
      <c r="I93" s="101">
        <f t="shared" si="76"/>
        <v>5.7755986665494287E-2</v>
      </c>
      <c r="J93" s="47" t="str">
        <f t="shared" si="54"/>
        <v>C</v>
      </c>
      <c r="K93" s="103">
        <f>'2015 исходные'!L92</f>
        <v>43769.441440064358</v>
      </c>
      <c r="L93" s="104">
        <f t="shared" si="77"/>
        <v>0.23307346295805842</v>
      </c>
      <c r="M93" s="101">
        <f t="shared" si="78"/>
        <v>0.27802049879071289</v>
      </c>
      <c r="N93" s="48" t="str">
        <f t="shared" si="55"/>
        <v>C</v>
      </c>
      <c r="O93" s="105">
        <f>'2015 исходные'!P92</f>
        <v>1929.0150281576832</v>
      </c>
      <c r="P93" s="101">
        <f t="shared" si="79"/>
        <v>6.6334889515331591E-2</v>
      </c>
      <c r="Q93" s="101">
        <f t="shared" si="80"/>
        <v>9.5338782901447497E-2</v>
      </c>
      <c r="R93" s="49" t="str">
        <f t="shared" si="56"/>
        <v>C</v>
      </c>
      <c r="S93" s="106">
        <f>'2015 исходные'!S92</f>
        <v>565483.90909090906</v>
      </c>
      <c r="T93" s="107">
        <f t="shared" si="81"/>
        <v>0.64965621882387581</v>
      </c>
      <c r="U93" s="107">
        <f t="shared" si="82"/>
        <v>0.64894084711442734</v>
      </c>
      <c r="V93" s="48" t="str">
        <f t="shared" si="57"/>
        <v>B</v>
      </c>
      <c r="W93" s="323" t="str">
        <f t="shared" si="58"/>
        <v>B</v>
      </c>
      <c r="X93" s="303">
        <f t="shared" si="59"/>
        <v>4.2</v>
      </c>
      <c r="Y93" s="304">
        <f t="shared" si="60"/>
        <v>2</v>
      </c>
      <c r="Z93" s="304">
        <f t="shared" si="61"/>
        <v>2</v>
      </c>
      <c r="AA93" s="304">
        <f t="shared" si="62"/>
        <v>2</v>
      </c>
      <c r="AB93" s="304">
        <f t="shared" si="63"/>
        <v>2.5</v>
      </c>
      <c r="AC93" s="305">
        <f t="shared" si="64"/>
        <v>2.54</v>
      </c>
    </row>
    <row r="94" spans="1:29" x14ac:dyDescent="0.25">
      <c r="A94" s="278">
        <v>6</v>
      </c>
      <c r="B94" s="9">
        <v>60220</v>
      </c>
      <c r="C94" s="45" t="s">
        <v>131</v>
      </c>
      <c r="D94" s="120">
        <f>'2015 исходные'!F93</f>
        <v>0.54284863543921436</v>
      </c>
      <c r="E94" s="101">
        <f t="shared" si="74"/>
        <v>0.42126260329597265</v>
      </c>
      <c r="F94" s="46" t="str">
        <f t="shared" si="53"/>
        <v>B</v>
      </c>
      <c r="G94" s="102">
        <f>'2015 исходные'!I93</f>
        <v>13436.933904761903</v>
      </c>
      <c r="H94" s="101">
        <f t="shared" si="75"/>
        <v>4.7623783427117407E-2</v>
      </c>
      <c r="I94" s="101">
        <f t="shared" si="76"/>
        <v>5.7755986665494287E-2</v>
      </c>
      <c r="J94" s="47" t="str">
        <f t="shared" si="54"/>
        <v>C</v>
      </c>
      <c r="K94" s="103">
        <f>'2015 исходные'!L93</f>
        <v>45337.238619047617</v>
      </c>
      <c r="L94" s="104">
        <f t="shared" si="77"/>
        <v>0.24142202546420508</v>
      </c>
      <c r="M94" s="101">
        <f t="shared" si="78"/>
        <v>0.27802049879071289</v>
      </c>
      <c r="N94" s="48" t="str">
        <f t="shared" si="55"/>
        <v>C</v>
      </c>
      <c r="O94" s="105">
        <f>'2015 исходные'!P93</f>
        <v>1953.5281269841269</v>
      </c>
      <c r="P94" s="101">
        <f t="shared" si="79"/>
        <v>6.7177844950408488E-2</v>
      </c>
      <c r="Q94" s="101">
        <f t="shared" si="80"/>
        <v>9.5338782901447497E-2</v>
      </c>
      <c r="R94" s="49" t="str">
        <f t="shared" si="56"/>
        <v>C</v>
      </c>
      <c r="S94" s="106">
        <f>'2015 исходные'!S93</f>
        <v>523086.83829787228</v>
      </c>
      <c r="T94" s="107">
        <f t="shared" si="81"/>
        <v>0.60094834180418777</v>
      </c>
      <c r="U94" s="107">
        <f t="shared" si="82"/>
        <v>0.64894084711442734</v>
      </c>
      <c r="V94" s="48" t="str">
        <f t="shared" si="57"/>
        <v>C</v>
      </c>
      <c r="W94" s="321" t="str">
        <f t="shared" si="58"/>
        <v>C</v>
      </c>
      <c r="X94" s="303">
        <f t="shared" si="59"/>
        <v>2.5</v>
      </c>
      <c r="Y94" s="304">
        <f t="shared" si="60"/>
        <v>2</v>
      </c>
      <c r="Z94" s="304">
        <f t="shared" si="61"/>
        <v>2</v>
      </c>
      <c r="AA94" s="304">
        <f t="shared" si="62"/>
        <v>2</v>
      </c>
      <c r="AB94" s="304">
        <f t="shared" si="63"/>
        <v>2</v>
      </c>
      <c r="AC94" s="305">
        <f t="shared" si="64"/>
        <v>2.1</v>
      </c>
    </row>
    <row r="95" spans="1:29" x14ac:dyDescent="0.25">
      <c r="A95" s="278">
        <v>7</v>
      </c>
      <c r="B95" s="9">
        <v>60240</v>
      </c>
      <c r="C95" s="45" t="s">
        <v>46</v>
      </c>
      <c r="D95" s="120">
        <f>'2015 исходные'!F94</f>
        <v>0</v>
      </c>
      <c r="E95" s="101">
        <f t="shared" si="74"/>
        <v>0.42126260329597265</v>
      </c>
      <c r="F95" s="46" t="str">
        <f t="shared" si="53"/>
        <v>D</v>
      </c>
      <c r="G95" s="102">
        <f>'2015 исходные'!I94</f>
        <v>0</v>
      </c>
      <c r="H95" s="101">
        <f t="shared" si="75"/>
        <v>0</v>
      </c>
      <c r="I95" s="101">
        <f t="shared" si="76"/>
        <v>5.7755986665494287E-2</v>
      </c>
      <c r="J95" s="47" t="str">
        <f t="shared" si="54"/>
        <v>D</v>
      </c>
      <c r="K95" s="103">
        <f>'2015 исходные'!L94</f>
        <v>44247.982037815127</v>
      </c>
      <c r="L95" s="104">
        <f t="shared" si="77"/>
        <v>0.23562170462197185</v>
      </c>
      <c r="M95" s="101">
        <f t="shared" si="78"/>
        <v>0.27802049879071289</v>
      </c>
      <c r="N95" s="48" t="str">
        <f t="shared" si="55"/>
        <v>C</v>
      </c>
      <c r="O95" s="105">
        <f>'2015 исходные'!P94</f>
        <v>1756.9613095238096</v>
      </c>
      <c r="P95" s="101">
        <f t="shared" si="79"/>
        <v>6.0418313309504847E-2</v>
      </c>
      <c r="Q95" s="101">
        <f t="shared" si="80"/>
        <v>9.5338782901447497E-2</v>
      </c>
      <c r="R95" s="49" t="str">
        <f t="shared" si="56"/>
        <v>D</v>
      </c>
      <c r="S95" s="106">
        <f>'2015 исходные'!S94</f>
        <v>511984.53518518514</v>
      </c>
      <c r="T95" s="107">
        <f t="shared" si="81"/>
        <v>0.5881934602868335</v>
      </c>
      <c r="U95" s="107">
        <f t="shared" si="82"/>
        <v>0.64894084711442734</v>
      </c>
      <c r="V95" s="48" t="str">
        <f t="shared" si="57"/>
        <v>C</v>
      </c>
      <c r="W95" s="321" t="str">
        <f t="shared" si="58"/>
        <v>D</v>
      </c>
      <c r="X95" s="303">
        <f t="shared" si="59"/>
        <v>1</v>
      </c>
      <c r="Y95" s="304">
        <f t="shared" si="60"/>
        <v>1</v>
      </c>
      <c r="Z95" s="304">
        <f t="shared" si="61"/>
        <v>2</v>
      </c>
      <c r="AA95" s="304">
        <f t="shared" si="62"/>
        <v>1</v>
      </c>
      <c r="AB95" s="304">
        <f t="shared" si="63"/>
        <v>2</v>
      </c>
      <c r="AC95" s="305">
        <f t="shared" si="64"/>
        <v>1.4</v>
      </c>
    </row>
    <row r="96" spans="1:29" x14ac:dyDescent="0.25">
      <c r="A96" s="278">
        <v>8</v>
      </c>
      <c r="B96" s="9">
        <v>60560</v>
      </c>
      <c r="C96" s="45" t="s">
        <v>27</v>
      </c>
      <c r="D96" s="120">
        <f>'2015 исходные'!F95</f>
        <v>0.56608928308802409</v>
      </c>
      <c r="E96" s="101">
        <f t="shared" si="74"/>
        <v>0.42126260329597265</v>
      </c>
      <c r="F96" s="46" t="str">
        <f t="shared" si="53"/>
        <v>B</v>
      </c>
      <c r="G96" s="102">
        <f>'2015 исходные'!I95</f>
        <v>13923.217024291498</v>
      </c>
      <c r="H96" s="101">
        <f t="shared" si="75"/>
        <v>4.9347289855956301E-2</v>
      </c>
      <c r="I96" s="101">
        <f t="shared" si="76"/>
        <v>5.7755986665494287E-2</v>
      </c>
      <c r="J96" s="47" t="str">
        <f t="shared" si="54"/>
        <v>C</v>
      </c>
      <c r="K96" s="103">
        <f>'2015 исходные'!L95</f>
        <v>57514.12526315789</v>
      </c>
      <c r="L96" s="104">
        <f t="shared" si="77"/>
        <v>0.3062642771542769</v>
      </c>
      <c r="M96" s="101">
        <f t="shared" si="78"/>
        <v>0.27802049879071289</v>
      </c>
      <c r="N96" s="48" t="str">
        <f t="shared" si="55"/>
        <v>B</v>
      </c>
      <c r="O96" s="105">
        <f>'2015 исходные'!P95</f>
        <v>1897.2975910931175</v>
      </c>
      <c r="P96" s="101">
        <f t="shared" si="79"/>
        <v>6.5244191592984738E-2</v>
      </c>
      <c r="Q96" s="101">
        <f t="shared" si="80"/>
        <v>9.5338782901447497E-2</v>
      </c>
      <c r="R96" s="49" t="str">
        <f t="shared" si="56"/>
        <v>C</v>
      </c>
      <c r="S96" s="106">
        <f>'2015 исходные'!S95</f>
        <v>483787.91666666669</v>
      </c>
      <c r="T96" s="107">
        <f t="shared" si="81"/>
        <v>0.55579977361269139</v>
      </c>
      <c r="U96" s="107">
        <f t="shared" si="82"/>
        <v>0.64894084711442734</v>
      </c>
      <c r="V96" s="48" t="str">
        <f t="shared" si="57"/>
        <v>C</v>
      </c>
      <c r="W96" s="321" t="str">
        <f t="shared" si="58"/>
        <v>C</v>
      </c>
      <c r="X96" s="303">
        <f t="shared" si="59"/>
        <v>2.5</v>
      </c>
      <c r="Y96" s="304">
        <f t="shared" si="60"/>
        <v>2</v>
      </c>
      <c r="Z96" s="304">
        <f t="shared" si="61"/>
        <v>2.5</v>
      </c>
      <c r="AA96" s="304">
        <f t="shared" si="62"/>
        <v>2</v>
      </c>
      <c r="AB96" s="304">
        <f t="shared" si="63"/>
        <v>2</v>
      </c>
      <c r="AC96" s="305">
        <f t="shared" si="64"/>
        <v>2.2000000000000002</v>
      </c>
    </row>
    <row r="97" spans="1:29" x14ac:dyDescent="0.25">
      <c r="A97" s="279">
        <v>9</v>
      </c>
      <c r="B97" s="9">
        <v>60660</v>
      </c>
      <c r="C97" s="45" t="s">
        <v>59</v>
      </c>
      <c r="D97" s="120">
        <f>'2015 исходные'!F96</f>
        <v>0.57431840277474699</v>
      </c>
      <c r="E97" s="101">
        <f t="shared" si="74"/>
        <v>0.42126260329597265</v>
      </c>
      <c r="F97" s="46" t="str">
        <f t="shared" si="53"/>
        <v>B</v>
      </c>
      <c r="G97" s="102">
        <f>'2015 исходные'!I96</f>
        <v>8886.3157692307705</v>
      </c>
      <c r="H97" s="101">
        <f t="shared" si="75"/>
        <v>3.1495278659430408E-2</v>
      </c>
      <c r="I97" s="101">
        <f t="shared" si="76"/>
        <v>5.7755986665494287E-2</v>
      </c>
      <c r="J97" s="47" t="str">
        <f t="shared" si="54"/>
        <v>C</v>
      </c>
      <c r="K97" s="103">
        <f>'2015 исходные'!L96</f>
        <v>70584.115769230775</v>
      </c>
      <c r="L97" s="104">
        <f t="shared" si="77"/>
        <v>0.37586233113563183</v>
      </c>
      <c r="M97" s="101">
        <f t="shared" si="78"/>
        <v>0.27802049879071289</v>
      </c>
      <c r="N97" s="48" t="str">
        <f t="shared" si="55"/>
        <v>B</v>
      </c>
      <c r="O97" s="105">
        <f>'2015 исходные'!P96</f>
        <v>2360.2141153846151</v>
      </c>
      <c r="P97" s="101">
        <f t="shared" si="79"/>
        <v>8.116294600674645E-2</v>
      </c>
      <c r="Q97" s="101">
        <f t="shared" si="80"/>
        <v>9.5338782901447497E-2</v>
      </c>
      <c r="R97" s="49" t="str">
        <f t="shared" si="56"/>
        <v>C</v>
      </c>
      <c r="S97" s="106">
        <f>'2015 исходные'!S96</f>
        <v>674518.75</v>
      </c>
      <c r="T97" s="107">
        <f t="shared" si="81"/>
        <v>0.77492090156071947</v>
      </c>
      <c r="U97" s="107">
        <f t="shared" si="82"/>
        <v>0.64894084711442734</v>
      </c>
      <c r="V97" s="48" t="str">
        <f t="shared" si="57"/>
        <v>B</v>
      </c>
      <c r="W97" s="323" t="str">
        <f t="shared" si="58"/>
        <v>C</v>
      </c>
      <c r="X97" s="303">
        <f t="shared" si="59"/>
        <v>2.5</v>
      </c>
      <c r="Y97" s="304">
        <f t="shared" si="60"/>
        <v>2</v>
      </c>
      <c r="Z97" s="304">
        <f t="shared" si="61"/>
        <v>2.5</v>
      </c>
      <c r="AA97" s="304">
        <f t="shared" si="62"/>
        <v>2</v>
      </c>
      <c r="AB97" s="304">
        <f t="shared" si="63"/>
        <v>2.5</v>
      </c>
      <c r="AC97" s="305">
        <f t="shared" si="64"/>
        <v>2.2999999999999998</v>
      </c>
    </row>
    <row r="98" spans="1:29" x14ac:dyDescent="0.25">
      <c r="A98" s="77">
        <v>10</v>
      </c>
      <c r="B98" s="74">
        <v>60001</v>
      </c>
      <c r="C98" s="56" t="s">
        <v>60</v>
      </c>
      <c r="D98" s="123">
        <f>'2015 исходные'!F97</f>
        <v>0.69930434237099592</v>
      </c>
      <c r="E98" s="94">
        <f t="shared" si="74"/>
        <v>0.42126260329597265</v>
      </c>
      <c r="F98" s="40" t="str">
        <f t="shared" si="53"/>
        <v>A</v>
      </c>
      <c r="G98" s="95">
        <f>'2015 исходные'!I97</f>
        <v>9764.5548611111117</v>
      </c>
      <c r="H98" s="94">
        <f t="shared" si="75"/>
        <v>3.4607973014064042E-2</v>
      </c>
      <c r="I98" s="94">
        <f t="shared" si="76"/>
        <v>5.7755986665494287E-2</v>
      </c>
      <c r="J98" s="41" t="str">
        <f t="shared" si="54"/>
        <v>C</v>
      </c>
      <c r="K98" s="96">
        <f>'2015 исходные'!L97</f>
        <v>44355.0075462963</v>
      </c>
      <c r="L98" s="97">
        <f t="shared" si="77"/>
        <v>0.23619161835780766</v>
      </c>
      <c r="M98" s="94">
        <f t="shared" si="78"/>
        <v>0.27802049879071289</v>
      </c>
      <c r="N98" s="42" t="str">
        <f t="shared" si="55"/>
        <v>C</v>
      </c>
      <c r="O98" s="98">
        <f>'2015 исходные'!P97</f>
        <v>1582.9879938271604</v>
      </c>
      <c r="P98" s="94">
        <f t="shared" si="79"/>
        <v>5.44357260787693E-2</v>
      </c>
      <c r="Q98" s="94">
        <f t="shared" si="80"/>
        <v>9.5338782901447497E-2</v>
      </c>
      <c r="R98" s="43" t="str">
        <f t="shared" si="56"/>
        <v>D</v>
      </c>
      <c r="S98" s="99">
        <f>'2015 исходные'!S97</f>
        <v>508364.06382978725</v>
      </c>
      <c r="T98" s="100">
        <f t="shared" si="81"/>
        <v>0.5840340815789774</v>
      </c>
      <c r="U98" s="100">
        <f t="shared" si="82"/>
        <v>0.64894084711442734</v>
      </c>
      <c r="V98" s="42" t="str">
        <f t="shared" si="57"/>
        <v>C</v>
      </c>
      <c r="W98" s="321" t="str">
        <f>IF(AC98&gt;=3.5,"A",IF(AC98&gt;=2.5,"B",IF(AC98&gt;=1.5,"C","D")))</f>
        <v>C</v>
      </c>
      <c r="X98" s="300">
        <f>IF(F98="A",4.2,IF(F98="B",2.5,IF(F98="C",2,1)))</f>
        <v>4.2</v>
      </c>
      <c r="Y98" s="301">
        <f>IF(J98="A",4.2,IF(J98="B",2.5,IF(J98="C",2,1)))</f>
        <v>2</v>
      </c>
      <c r="Z98" s="301">
        <f>IF(N98="A",4.2,IF(N98="B",2.5,IF(N98="C",2,1)))</f>
        <v>2</v>
      </c>
      <c r="AA98" s="301">
        <f>IF(R98="A",4.2,IF(R98="B",2.5,IF(R98="C",2,1)))</f>
        <v>1</v>
      </c>
      <c r="AB98" s="301">
        <f>IF(V98="A",4.2,IF(V98="B",2.5,IF(V98="C",2,1)))</f>
        <v>2</v>
      </c>
      <c r="AC98" s="302">
        <f>AVERAGE(X98:AB98)</f>
        <v>2.2399999999999998</v>
      </c>
    </row>
    <row r="99" spans="1:29" x14ac:dyDescent="0.25">
      <c r="A99" s="77">
        <v>11</v>
      </c>
      <c r="B99" s="9">
        <v>60701</v>
      </c>
      <c r="C99" s="45" t="s">
        <v>61</v>
      </c>
      <c r="D99" s="120">
        <f>'2015 исходные'!F98</f>
        <v>0.33642466841432839</v>
      </c>
      <c r="E99" s="101">
        <f t="shared" si="74"/>
        <v>0.42126260329597265</v>
      </c>
      <c r="F99" s="46" t="str">
        <f t="shared" si="53"/>
        <v>C</v>
      </c>
      <c r="G99" s="102">
        <f>'2015 исходные'!I98</f>
        <v>7996.4151291512917</v>
      </c>
      <c r="H99" s="101">
        <f t="shared" si="75"/>
        <v>2.8341252922965403E-2</v>
      </c>
      <c r="I99" s="101">
        <f t="shared" si="76"/>
        <v>5.7755986665494287E-2</v>
      </c>
      <c r="J99" s="47" t="str">
        <f t="shared" si="54"/>
        <v>D</v>
      </c>
      <c r="K99" s="103">
        <f>'2015 исходные'!L98</f>
        <v>54320.945461254618</v>
      </c>
      <c r="L99" s="104">
        <f t="shared" si="77"/>
        <v>0.28926050809095782</v>
      </c>
      <c r="M99" s="101">
        <f t="shared" si="78"/>
        <v>0.27802049879071289</v>
      </c>
      <c r="N99" s="48" t="str">
        <f t="shared" si="55"/>
        <v>B</v>
      </c>
      <c r="O99" s="105">
        <f>'2015 исходные'!P98</f>
        <v>2148.7649446494465</v>
      </c>
      <c r="P99" s="101">
        <f t="shared" si="79"/>
        <v>7.3891640613018159E-2</v>
      </c>
      <c r="Q99" s="101">
        <f t="shared" si="80"/>
        <v>9.5338782901447497E-2</v>
      </c>
      <c r="R99" s="49" t="str">
        <f t="shared" si="56"/>
        <v>C</v>
      </c>
      <c r="S99" s="106">
        <f>'2015 исходные'!S98</f>
        <v>572575.26081081072</v>
      </c>
      <c r="T99" s="107">
        <f t="shared" si="81"/>
        <v>0.65780311862179897</v>
      </c>
      <c r="U99" s="107">
        <f t="shared" si="82"/>
        <v>0.64894084711442734</v>
      </c>
      <c r="V99" s="48" t="str">
        <f t="shared" si="57"/>
        <v>B</v>
      </c>
      <c r="W99" s="321" t="str">
        <f t="shared" si="58"/>
        <v>C</v>
      </c>
      <c r="X99" s="303">
        <f t="shared" si="59"/>
        <v>2</v>
      </c>
      <c r="Y99" s="304">
        <f t="shared" si="60"/>
        <v>1</v>
      </c>
      <c r="Z99" s="304">
        <f t="shared" si="61"/>
        <v>2.5</v>
      </c>
      <c r="AA99" s="304">
        <f t="shared" si="62"/>
        <v>2</v>
      </c>
      <c r="AB99" s="304">
        <f t="shared" si="63"/>
        <v>2.5</v>
      </c>
      <c r="AC99" s="305">
        <f t="shared" si="64"/>
        <v>2</v>
      </c>
    </row>
    <row r="100" spans="1:29" x14ac:dyDescent="0.25">
      <c r="A100" s="77">
        <v>12</v>
      </c>
      <c r="B100" s="9">
        <v>60850</v>
      </c>
      <c r="C100" s="45" t="s">
        <v>62</v>
      </c>
      <c r="D100" s="120">
        <f>'2015 исходные'!F99</f>
        <v>0.65825236949433052</v>
      </c>
      <c r="E100" s="101">
        <f t="shared" si="74"/>
        <v>0.42126260329597265</v>
      </c>
      <c r="F100" s="46" t="str">
        <f t="shared" si="53"/>
        <v>B</v>
      </c>
      <c r="G100" s="102">
        <f>'2015 исходные'!I99</f>
        <v>8968.118457943925</v>
      </c>
      <c r="H100" s="101">
        <f t="shared" si="75"/>
        <v>3.1785207415398357E-2</v>
      </c>
      <c r="I100" s="101">
        <f t="shared" si="76"/>
        <v>5.7755986665494287E-2</v>
      </c>
      <c r="J100" s="47" t="str">
        <f t="shared" si="54"/>
        <v>C</v>
      </c>
      <c r="K100" s="103">
        <f>'2015 исходные'!L99</f>
        <v>51541.598317757009</v>
      </c>
      <c r="L100" s="104">
        <f t="shared" si="77"/>
        <v>0.27446040915927211</v>
      </c>
      <c r="M100" s="101">
        <f t="shared" si="78"/>
        <v>0.27802049879071289</v>
      </c>
      <c r="N100" s="48" t="str">
        <f t="shared" si="55"/>
        <v>C</v>
      </c>
      <c r="O100" s="105">
        <f>'2015 исходные'!P99</f>
        <v>1729.7205841121493</v>
      </c>
      <c r="P100" s="101">
        <f t="shared" si="79"/>
        <v>5.9481560363507442E-2</v>
      </c>
      <c r="Q100" s="101">
        <f t="shared" si="80"/>
        <v>9.5338782901447497E-2</v>
      </c>
      <c r="R100" s="49" t="str">
        <f t="shared" si="56"/>
        <v>D</v>
      </c>
      <c r="S100" s="106">
        <f>'2015 исходные'!S99</f>
        <v>636707.40327272727</v>
      </c>
      <c r="T100" s="107">
        <f t="shared" si="81"/>
        <v>0.73148133387616943</v>
      </c>
      <c r="U100" s="107">
        <f t="shared" si="82"/>
        <v>0.64894084711442734</v>
      </c>
      <c r="V100" s="48" t="str">
        <f t="shared" si="57"/>
        <v>B</v>
      </c>
      <c r="W100" s="323" t="str">
        <f t="shared" si="58"/>
        <v>C</v>
      </c>
      <c r="X100" s="303">
        <f t="shared" si="59"/>
        <v>2.5</v>
      </c>
      <c r="Y100" s="304">
        <f t="shared" si="60"/>
        <v>2</v>
      </c>
      <c r="Z100" s="304">
        <f t="shared" si="61"/>
        <v>2</v>
      </c>
      <c r="AA100" s="304">
        <f t="shared" si="62"/>
        <v>1</v>
      </c>
      <c r="AB100" s="304">
        <f t="shared" si="63"/>
        <v>2.5</v>
      </c>
      <c r="AC100" s="305">
        <f t="shared" si="64"/>
        <v>2</v>
      </c>
    </row>
    <row r="101" spans="1:29" x14ac:dyDescent="0.25">
      <c r="A101" s="77">
        <v>13</v>
      </c>
      <c r="B101" s="9">
        <v>60910</v>
      </c>
      <c r="C101" s="45" t="s">
        <v>10</v>
      </c>
      <c r="D101" s="120">
        <f>'2015 исходные'!F100</f>
        <v>0.6008223704837361</v>
      </c>
      <c r="E101" s="101">
        <f t="shared" si="74"/>
        <v>0.42126260329597265</v>
      </c>
      <c r="F101" s="46" t="str">
        <f t="shared" ref="F101:F128" si="83">IF(D101&gt;=$D$132,"A",IF(D101&gt;=$D$129,"B",IF(D101&gt;=$D$133,"C","D")))</f>
        <v>B</v>
      </c>
      <c r="G101" s="102">
        <f>'2015 исходные'!I100</f>
        <v>11575.59473489519</v>
      </c>
      <c r="H101" s="101">
        <f t="shared" si="75"/>
        <v>4.1026741710723437E-2</v>
      </c>
      <c r="I101" s="101">
        <f t="shared" si="76"/>
        <v>5.7755986665494287E-2</v>
      </c>
      <c r="J101" s="47" t="str">
        <f t="shared" ref="J101:J128" si="84">IF(G101&gt;=$G$132,"A",IF(G101&gt;=$G$129,"B",IF(G101&gt;=$G$133,"C","D")))</f>
        <v>C</v>
      </c>
      <c r="K101" s="103">
        <f>'2015 исходные'!L100</f>
        <v>46647.493921085079</v>
      </c>
      <c r="L101" s="104">
        <f t="shared" si="77"/>
        <v>0.2483991704895353</v>
      </c>
      <c r="M101" s="101">
        <f t="shared" si="78"/>
        <v>0.27802049879071289</v>
      </c>
      <c r="N101" s="48" t="str">
        <f t="shared" ref="N101:N128" si="85">IF(K101&gt;=$K$132,"A",IF(K101&gt;=$K$129,"B",IF(K101&gt;=$K$133,"C","D")))</f>
        <v>C</v>
      </c>
      <c r="O101" s="105">
        <f>'2015 исходные'!P100</f>
        <v>1705.5542786683106</v>
      </c>
      <c r="P101" s="101">
        <f t="shared" si="79"/>
        <v>5.8650530445020076E-2</v>
      </c>
      <c r="Q101" s="101">
        <f t="shared" si="80"/>
        <v>9.5338782901447497E-2</v>
      </c>
      <c r="R101" s="49" t="str">
        <f t="shared" ref="R101:R128" si="86">IF(O101&gt;=$O$132,"A",IF(O101&gt;=$O$129,"B",IF(O101&gt;=$O$133,"C","D")))</f>
        <v>D</v>
      </c>
      <c r="S101" s="106">
        <f>'2015 исходные'!S100</f>
        <v>547647.60593220335</v>
      </c>
      <c r="T101" s="107">
        <f t="shared" si="81"/>
        <v>0.62916498099801177</v>
      </c>
      <c r="U101" s="107">
        <f t="shared" si="82"/>
        <v>0.64894084711442734</v>
      </c>
      <c r="V101" s="48" t="str">
        <f t="shared" ref="V101:V128" si="87">IF(S101&gt;=$S$132,"A",IF(S101&gt;=$S$129,"B",IF(S101&gt;=$S$133,"C","D")))</f>
        <v>C</v>
      </c>
      <c r="W101" s="323" t="str">
        <f t="shared" si="58"/>
        <v>C</v>
      </c>
      <c r="X101" s="303">
        <f t="shared" si="59"/>
        <v>2.5</v>
      </c>
      <c r="Y101" s="304">
        <f t="shared" si="60"/>
        <v>2</v>
      </c>
      <c r="Z101" s="304">
        <f t="shared" si="61"/>
        <v>2</v>
      </c>
      <c r="AA101" s="304">
        <f t="shared" si="62"/>
        <v>1</v>
      </c>
      <c r="AB101" s="304">
        <f t="shared" si="63"/>
        <v>2</v>
      </c>
      <c r="AC101" s="305">
        <f t="shared" si="64"/>
        <v>1.9</v>
      </c>
    </row>
    <row r="102" spans="1:29" x14ac:dyDescent="0.25">
      <c r="A102" s="77">
        <v>14</v>
      </c>
      <c r="B102" s="9">
        <v>60980</v>
      </c>
      <c r="C102" s="45" t="s">
        <v>63</v>
      </c>
      <c r="D102" s="120">
        <f>'2015 исходные'!F101</f>
        <v>0.5362669433488122</v>
      </c>
      <c r="E102" s="101">
        <f t="shared" si="74"/>
        <v>0.42126260329597265</v>
      </c>
      <c r="F102" s="46" t="str">
        <f t="shared" si="83"/>
        <v>B</v>
      </c>
      <c r="G102" s="102">
        <f>'2015 исходные'!I101</f>
        <v>9651.6008864265932</v>
      </c>
      <c r="H102" s="101">
        <f t="shared" si="75"/>
        <v>3.4207636474066529E-2</v>
      </c>
      <c r="I102" s="101">
        <f t="shared" si="76"/>
        <v>5.7755986665494287E-2</v>
      </c>
      <c r="J102" s="47" t="str">
        <f t="shared" si="84"/>
        <v>C</v>
      </c>
      <c r="K102" s="103">
        <f>'2015 исходные'!L101</f>
        <v>45950.23570637119</v>
      </c>
      <c r="L102" s="104">
        <f t="shared" si="77"/>
        <v>0.24468625158235996</v>
      </c>
      <c r="M102" s="101">
        <f t="shared" si="78"/>
        <v>0.27802049879071289</v>
      </c>
      <c r="N102" s="48" t="str">
        <f t="shared" si="85"/>
        <v>C</v>
      </c>
      <c r="O102" s="105">
        <f>'2015 исходные'!P101</f>
        <v>1884.5592520775624</v>
      </c>
      <c r="P102" s="101">
        <f t="shared" si="79"/>
        <v>6.4806146114400415E-2</v>
      </c>
      <c r="Q102" s="101">
        <f t="shared" si="80"/>
        <v>9.5338782901447497E-2</v>
      </c>
      <c r="R102" s="49" t="str">
        <f t="shared" si="86"/>
        <v>C</v>
      </c>
      <c r="S102" s="106">
        <f>'2015 исходные'!S101</f>
        <v>503757.96946428571</v>
      </c>
      <c r="T102" s="107">
        <f t="shared" si="81"/>
        <v>0.57874236982391025</v>
      </c>
      <c r="U102" s="107">
        <f t="shared" si="82"/>
        <v>0.64894084711442734</v>
      </c>
      <c r="V102" s="48" t="str">
        <f t="shared" si="87"/>
        <v>C</v>
      </c>
      <c r="W102" s="321" t="str">
        <f t="shared" si="58"/>
        <v>C</v>
      </c>
      <c r="X102" s="303">
        <f t="shared" si="59"/>
        <v>2.5</v>
      </c>
      <c r="Y102" s="304">
        <f t="shared" si="60"/>
        <v>2</v>
      </c>
      <c r="Z102" s="304">
        <f t="shared" si="61"/>
        <v>2</v>
      </c>
      <c r="AA102" s="304">
        <f t="shared" si="62"/>
        <v>2</v>
      </c>
      <c r="AB102" s="304">
        <f t="shared" si="63"/>
        <v>2</v>
      </c>
      <c r="AC102" s="305">
        <f t="shared" si="64"/>
        <v>2.1</v>
      </c>
    </row>
    <row r="103" spans="1:29" x14ac:dyDescent="0.25">
      <c r="A103" s="77">
        <v>15</v>
      </c>
      <c r="B103" s="9">
        <v>61080</v>
      </c>
      <c r="C103" s="45" t="s">
        <v>64</v>
      </c>
      <c r="D103" s="120">
        <f>'2015 исходные'!F102</f>
        <v>0.54449777022820811</v>
      </c>
      <c r="E103" s="101">
        <f t="shared" si="74"/>
        <v>0.42126260329597265</v>
      </c>
      <c r="F103" s="46" t="str">
        <f t="shared" si="83"/>
        <v>B</v>
      </c>
      <c r="G103" s="102">
        <f>'2015 исходные'!I102</f>
        <v>12547.065117719951</v>
      </c>
      <c r="H103" s="101">
        <f t="shared" si="75"/>
        <v>4.4469870585615745E-2</v>
      </c>
      <c r="I103" s="101">
        <f t="shared" si="76"/>
        <v>5.7755986665494287E-2</v>
      </c>
      <c r="J103" s="47" t="str">
        <f t="shared" si="84"/>
        <v>C</v>
      </c>
      <c r="K103" s="103">
        <f>'2015 исходные'!L102</f>
        <v>45429.237521685252</v>
      </c>
      <c r="L103" s="104">
        <f t="shared" si="77"/>
        <v>0.24191192211631241</v>
      </c>
      <c r="M103" s="101">
        <f t="shared" si="78"/>
        <v>0.27802049879071289</v>
      </c>
      <c r="N103" s="48" t="str">
        <f t="shared" si="85"/>
        <v>C</v>
      </c>
      <c r="O103" s="105">
        <f>'2015 исходные'!P102</f>
        <v>2047.7698141263941</v>
      </c>
      <c r="P103" s="101">
        <f t="shared" si="79"/>
        <v>7.0418624214990636E-2</v>
      </c>
      <c r="Q103" s="101">
        <f t="shared" si="80"/>
        <v>9.5338782901447497E-2</v>
      </c>
      <c r="R103" s="49" t="str">
        <f t="shared" si="86"/>
        <v>C</v>
      </c>
      <c r="S103" s="106">
        <f>'2015 исходные'!S102</f>
        <v>584592.16363636369</v>
      </c>
      <c r="T103" s="107">
        <f t="shared" si="81"/>
        <v>0.6716087380675817</v>
      </c>
      <c r="U103" s="107">
        <f t="shared" si="82"/>
        <v>0.64894084711442734</v>
      </c>
      <c r="V103" s="48" t="str">
        <f t="shared" si="87"/>
        <v>B</v>
      </c>
      <c r="W103" s="321" t="str">
        <f t="shared" si="58"/>
        <v>C</v>
      </c>
      <c r="X103" s="303">
        <f t="shared" si="59"/>
        <v>2.5</v>
      </c>
      <c r="Y103" s="304">
        <f t="shared" si="60"/>
        <v>2</v>
      </c>
      <c r="Z103" s="304">
        <f t="shared" si="61"/>
        <v>2</v>
      </c>
      <c r="AA103" s="304">
        <f t="shared" si="62"/>
        <v>2</v>
      </c>
      <c r="AB103" s="304">
        <f t="shared" si="63"/>
        <v>2.5</v>
      </c>
      <c r="AC103" s="305">
        <f t="shared" si="64"/>
        <v>2.2000000000000002</v>
      </c>
    </row>
    <row r="104" spans="1:29" x14ac:dyDescent="0.25">
      <c r="A104" s="77">
        <v>16</v>
      </c>
      <c r="B104" s="9">
        <v>61150</v>
      </c>
      <c r="C104" s="45" t="s">
        <v>65</v>
      </c>
      <c r="D104" s="120">
        <f>'2015 исходные'!F103</f>
        <v>0.71148475667247935</v>
      </c>
      <c r="E104" s="101">
        <f t="shared" si="74"/>
        <v>0.42126260329597265</v>
      </c>
      <c r="F104" s="46" t="str">
        <f t="shared" si="83"/>
        <v>A</v>
      </c>
      <c r="G104" s="102">
        <f>'2015 исходные'!I103</f>
        <v>10162.81107748184</v>
      </c>
      <c r="H104" s="101">
        <f t="shared" si="75"/>
        <v>3.6019490547109373E-2</v>
      </c>
      <c r="I104" s="101">
        <f t="shared" si="76"/>
        <v>5.7755986665494287E-2</v>
      </c>
      <c r="J104" s="47" t="str">
        <f t="shared" si="84"/>
        <v>C</v>
      </c>
      <c r="K104" s="103">
        <f>'2015 исходные'!L103</f>
        <v>49914.017566585957</v>
      </c>
      <c r="L104" s="104">
        <f t="shared" si="77"/>
        <v>0.26579349750953651</v>
      </c>
      <c r="M104" s="101">
        <f t="shared" si="78"/>
        <v>0.27802049879071289</v>
      </c>
      <c r="N104" s="48" t="str">
        <f t="shared" si="85"/>
        <v>C</v>
      </c>
      <c r="O104" s="105">
        <f>'2015 исходные'!P103</f>
        <v>1733.0194430992738</v>
      </c>
      <c r="P104" s="101">
        <f t="shared" si="79"/>
        <v>5.959500139078993E-2</v>
      </c>
      <c r="Q104" s="101">
        <f t="shared" si="80"/>
        <v>9.5338782901447497E-2</v>
      </c>
      <c r="R104" s="49" t="str">
        <f t="shared" si="86"/>
        <v>D</v>
      </c>
      <c r="S104" s="106">
        <f>'2015 исходные'!S103</f>
        <v>570029.01639344264</v>
      </c>
      <c r="T104" s="107">
        <f t="shared" si="81"/>
        <v>0.65487786558843131</v>
      </c>
      <c r="U104" s="107">
        <f t="shared" si="82"/>
        <v>0.64894084711442734</v>
      </c>
      <c r="V104" s="48" t="str">
        <f t="shared" si="87"/>
        <v>B</v>
      </c>
      <c r="W104" s="321" t="str">
        <f t="shared" si="58"/>
        <v>C</v>
      </c>
      <c r="X104" s="303">
        <f t="shared" si="59"/>
        <v>4.2</v>
      </c>
      <c r="Y104" s="304">
        <f t="shared" si="60"/>
        <v>2</v>
      </c>
      <c r="Z104" s="304">
        <f t="shared" si="61"/>
        <v>2</v>
      </c>
      <c r="AA104" s="304">
        <f t="shared" si="62"/>
        <v>1</v>
      </c>
      <c r="AB104" s="304">
        <f t="shared" si="63"/>
        <v>2.5</v>
      </c>
      <c r="AC104" s="305">
        <f t="shared" si="64"/>
        <v>2.34</v>
      </c>
    </row>
    <row r="105" spans="1:29" x14ac:dyDescent="0.25">
      <c r="A105" s="77">
        <v>17</v>
      </c>
      <c r="B105" s="9">
        <v>61210</v>
      </c>
      <c r="C105" s="45" t="s">
        <v>66</v>
      </c>
      <c r="D105" s="120">
        <f>'2015 исходные'!F104</f>
        <v>0.68379076306848063</v>
      </c>
      <c r="E105" s="101">
        <f t="shared" si="74"/>
        <v>0.42126260329597265</v>
      </c>
      <c r="F105" s="46" t="str">
        <f t="shared" si="83"/>
        <v>B</v>
      </c>
      <c r="G105" s="102">
        <f>'2015 исходные'!I104</f>
        <v>11129.521855123676</v>
      </c>
      <c r="H105" s="101">
        <f t="shared" si="75"/>
        <v>3.9445750215973234E-2</v>
      </c>
      <c r="I105" s="101">
        <f t="shared" si="76"/>
        <v>5.7755986665494287E-2</v>
      </c>
      <c r="J105" s="47" t="str">
        <f t="shared" si="84"/>
        <v>C</v>
      </c>
      <c r="K105" s="103">
        <f>'2015 исходные'!L104</f>
        <v>55574.783869257953</v>
      </c>
      <c r="L105" s="104">
        <f t="shared" si="77"/>
        <v>0.29593723162519187</v>
      </c>
      <c r="M105" s="101">
        <f t="shared" si="78"/>
        <v>0.27802049879071289</v>
      </c>
      <c r="N105" s="48" t="str">
        <f t="shared" si="85"/>
        <v>B</v>
      </c>
      <c r="O105" s="105">
        <f>'2015 исходные'!P104</f>
        <v>1729.6771024734983</v>
      </c>
      <c r="P105" s="101">
        <f t="shared" si="79"/>
        <v>5.9480065118704392E-2</v>
      </c>
      <c r="Q105" s="101">
        <f t="shared" si="80"/>
        <v>9.5338782901447497E-2</v>
      </c>
      <c r="R105" s="49" t="str">
        <f t="shared" si="86"/>
        <v>D</v>
      </c>
      <c r="S105" s="106">
        <f>'2015 исходные'!S104</f>
        <v>743498.12244897964</v>
      </c>
      <c r="T105" s="107">
        <f t="shared" si="81"/>
        <v>0.85416785724172317</v>
      </c>
      <c r="U105" s="107">
        <f t="shared" si="82"/>
        <v>0.64894084711442734</v>
      </c>
      <c r="V105" s="48" t="str">
        <f t="shared" si="87"/>
        <v>A</v>
      </c>
      <c r="W105" s="323" t="str">
        <f t="shared" si="58"/>
        <v>C</v>
      </c>
      <c r="X105" s="303">
        <f t="shared" si="59"/>
        <v>2.5</v>
      </c>
      <c r="Y105" s="304">
        <f t="shared" si="60"/>
        <v>2</v>
      </c>
      <c r="Z105" s="304">
        <f t="shared" si="61"/>
        <v>2.5</v>
      </c>
      <c r="AA105" s="304">
        <f t="shared" si="62"/>
        <v>1</v>
      </c>
      <c r="AB105" s="304">
        <f t="shared" si="63"/>
        <v>4.2</v>
      </c>
      <c r="AC105" s="305">
        <f t="shared" si="64"/>
        <v>2.44</v>
      </c>
    </row>
    <row r="106" spans="1:29" x14ac:dyDescent="0.25">
      <c r="A106" s="77">
        <v>18</v>
      </c>
      <c r="B106" s="9">
        <v>61290</v>
      </c>
      <c r="C106" s="45" t="s">
        <v>67</v>
      </c>
      <c r="D106" s="120">
        <f>'2015 исходные'!F105</f>
        <v>0.6403616186208837</v>
      </c>
      <c r="E106" s="101">
        <f t="shared" si="74"/>
        <v>0.42126260329597265</v>
      </c>
      <c r="F106" s="46" t="str">
        <f t="shared" si="83"/>
        <v>B</v>
      </c>
      <c r="G106" s="102">
        <f>'2015 исходные'!I105</f>
        <v>14587.526322869955</v>
      </c>
      <c r="H106" s="101">
        <f t="shared" si="75"/>
        <v>5.1701764648223382E-2</v>
      </c>
      <c r="I106" s="101">
        <f t="shared" si="76"/>
        <v>5.7755986665494287E-2</v>
      </c>
      <c r="J106" s="47" t="str">
        <f t="shared" si="84"/>
        <v>C</v>
      </c>
      <c r="K106" s="103">
        <f>'2015 исходные'!L105</f>
        <v>45719.595994020921</v>
      </c>
      <c r="L106" s="104">
        <f t="shared" si="77"/>
        <v>0.24345808885776274</v>
      </c>
      <c r="M106" s="101">
        <f t="shared" si="78"/>
        <v>0.27802049879071289</v>
      </c>
      <c r="N106" s="48" t="str">
        <f t="shared" si="85"/>
        <v>C</v>
      </c>
      <c r="O106" s="105">
        <f>'2015 исходные'!P105</f>
        <v>1719.0988938714502</v>
      </c>
      <c r="P106" s="101">
        <f t="shared" si="79"/>
        <v>5.9116302116009101E-2</v>
      </c>
      <c r="Q106" s="101">
        <f t="shared" si="80"/>
        <v>9.5338782901447497E-2</v>
      </c>
      <c r="R106" s="49" t="str">
        <f t="shared" si="86"/>
        <v>D</v>
      </c>
      <c r="S106" s="106">
        <f>'2015 исходные'!S105</f>
        <v>518234.98</v>
      </c>
      <c r="T106" s="107">
        <f t="shared" si="81"/>
        <v>0.59537428414243698</v>
      </c>
      <c r="U106" s="107">
        <f t="shared" si="82"/>
        <v>0.64894084711442734</v>
      </c>
      <c r="V106" s="48" t="str">
        <f t="shared" si="87"/>
        <v>C</v>
      </c>
      <c r="W106" s="321" t="str">
        <f t="shared" si="58"/>
        <v>C</v>
      </c>
      <c r="X106" s="303">
        <f t="shared" si="59"/>
        <v>2.5</v>
      </c>
      <c r="Y106" s="304">
        <f t="shared" si="60"/>
        <v>2</v>
      </c>
      <c r="Z106" s="304">
        <f t="shared" si="61"/>
        <v>2</v>
      </c>
      <c r="AA106" s="304">
        <f t="shared" si="62"/>
        <v>1</v>
      </c>
      <c r="AB106" s="304">
        <f t="shared" si="63"/>
        <v>2</v>
      </c>
      <c r="AC106" s="305">
        <f t="shared" si="64"/>
        <v>1.9</v>
      </c>
    </row>
    <row r="107" spans="1:29" x14ac:dyDescent="0.25">
      <c r="A107" s="77">
        <v>19</v>
      </c>
      <c r="B107" s="9">
        <v>61340</v>
      </c>
      <c r="C107" s="45" t="s">
        <v>68</v>
      </c>
      <c r="D107" s="120">
        <f>'2015 исходные'!F106</f>
        <v>0.5005049778501911</v>
      </c>
      <c r="E107" s="101">
        <f t="shared" si="74"/>
        <v>0.42126260329597265</v>
      </c>
      <c r="F107" s="46" t="str">
        <f t="shared" si="83"/>
        <v>B</v>
      </c>
      <c r="G107" s="102">
        <f>'2015 исходные'!I106</f>
        <v>7028.7238895027622</v>
      </c>
      <c r="H107" s="101">
        <f t="shared" si="75"/>
        <v>2.4911518256710306E-2</v>
      </c>
      <c r="I107" s="101">
        <f t="shared" si="76"/>
        <v>5.7755986665494287E-2</v>
      </c>
      <c r="J107" s="47" t="str">
        <f t="shared" si="84"/>
        <v>D</v>
      </c>
      <c r="K107" s="103">
        <f>'2015 исходные'!L106</f>
        <v>41393.204585635358</v>
      </c>
      <c r="L107" s="104">
        <f t="shared" si="77"/>
        <v>0.22041993725043138</v>
      </c>
      <c r="M107" s="101">
        <f t="shared" si="78"/>
        <v>0.27802049879071289</v>
      </c>
      <c r="N107" s="48" t="str">
        <f t="shared" si="85"/>
        <v>C</v>
      </c>
      <c r="O107" s="105">
        <f>'2015 исходные'!P106</f>
        <v>1725.4357016574586</v>
      </c>
      <c r="P107" s="101">
        <f t="shared" si="79"/>
        <v>5.9334212001742971E-2</v>
      </c>
      <c r="Q107" s="101">
        <f t="shared" si="80"/>
        <v>9.5338782901447497E-2</v>
      </c>
      <c r="R107" s="49" t="str">
        <f t="shared" si="86"/>
        <v>D</v>
      </c>
      <c r="S107" s="106">
        <f>'2015 исходные'!S106</f>
        <v>507680.63333333336</v>
      </c>
      <c r="T107" s="107">
        <f t="shared" si="81"/>
        <v>0.58324892241703252</v>
      </c>
      <c r="U107" s="107">
        <f t="shared" si="82"/>
        <v>0.64894084711442734</v>
      </c>
      <c r="V107" s="48" t="str">
        <f t="shared" si="87"/>
        <v>C</v>
      </c>
      <c r="W107" s="323" t="str">
        <f t="shared" si="58"/>
        <v>C</v>
      </c>
      <c r="X107" s="303">
        <f t="shared" si="59"/>
        <v>2.5</v>
      </c>
      <c r="Y107" s="304">
        <f t="shared" si="60"/>
        <v>1</v>
      </c>
      <c r="Z107" s="304">
        <f t="shared" si="61"/>
        <v>2</v>
      </c>
      <c r="AA107" s="304">
        <f t="shared" si="62"/>
        <v>1</v>
      </c>
      <c r="AB107" s="304">
        <f t="shared" si="63"/>
        <v>2</v>
      </c>
      <c r="AC107" s="305">
        <f t="shared" si="64"/>
        <v>1.7</v>
      </c>
    </row>
    <row r="108" spans="1:29" x14ac:dyDescent="0.25">
      <c r="A108" s="77">
        <v>20</v>
      </c>
      <c r="B108" s="9">
        <v>61390</v>
      </c>
      <c r="C108" s="45" t="s">
        <v>69</v>
      </c>
      <c r="D108" s="120">
        <f>'2015 исходные'!F107</f>
        <v>0.66424959069922673</v>
      </c>
      <c r="E108" s="101">
        <f t="shared" si="74"/>
        <v>0.42126260329597265</v>
      </c>
      <c r="F108" s="46" t="str">
        <f t="shared" si="83"/>
        <v>B</v>
      </c>
      <c r="G108" s="102">
        <f>'2015 исходные'!I107</f>
        <v>13198.78567669173</v>
      </c>
      <c r="H108" s="101">
        <f t="shared" si="75"/>
        <v>4.6779727802705472E-2</v>
      </c>
      <c r="I108" s="101">
        <f t="shared" si="76"/>
        <v>5.7755986665494287E-2</v>
      </c>
      <c r="J108" s="47" t="str">
        <f t="shared" si="84"/>
        <v>C</v>
      </c>
      <c r="K108" s="103">
        <f>'2015 исходные'!L107</f>
        <v>45091.6704887218</v>
      </c>
      <c r="L108" s="104">
        <f t="shared" si="77"/>
        <v>0.24011436850893986</v>
      </c>
      <c r="M108" s="101">
        <f t="shared" si="78"/>
        <v>0.27802049879071289</v>
      </c>
      <c r="N108" s="48" t="str">
        <f t="shared" si="85"/>
        <v>C</v>
      </c>
      <c r="O108" s="105">
        <f>'2015 исходные'!P107</f>
        <v>1905.8296616541352</v>
      </c>
      <c r="P108" s="101">
        <f t="shared" si="79"/>
        <v>6.5537592084811205E-2</v>
      </c>
      <c r="Q108" s="101">
        <f t="shared" si="80"/>
        <v>9.5338782901447497E-2</v>
      </c>
      <c r="R108" s="49" t="str">
        <f t="shared" si="86"/>
        <v>C</v>
      </c>
      <c r="S108" s="106">
        <f>'2015 исходные'!S107</f>
        <v>498123.59649122809</v>
      </c>
      <c r="T108" s="107">
        <f t="shared" si="81"/>
        <v>0.5722693201362461</v>
      </c>
      <c r="U108" s="107">
        <f t="shared" si="82"/>
        <v>0.64894084711442734</v>
      </c>
      <c r="V108" s="48" t="str">
        <f t="shared" si="87"/>
        <v>C</v>
      </c>
      <c r="W108" s="321" t="str">
        <f t="shared" si="58"/>
        <v>C</v>
      </c>
      <c r="X108" s="303">
        <f t="shared" si="59"/>
        <v>2.5</v>
      </c>
      <c r="Y108" s="304">
        <f t="shared" si="60"/>
        <v>2</v>
      </c>
      <c r="Z108" s="304">
        <f t="shared" si="61"/>
        <v>2</v>
      </c>
      <c r="AA108" s="304">
        <f t="shared" si="62"/>
        <v>2</v>
      </c>
      <c r="AB108" s="304">
        <f t="shared" si="63"/>
        <v>2</v>
      </c>
      <c r="AC108" s="305">
        <f t="shared" si="64"/>
        <v>2.1</v>
      </c>
    </row>
    <row r="109" spans="1:29" x14ac:dyDescent="0.25">
      <c r="A109" s="77">
        <v>21</v>
      </c>
      <c r="B109" s="9">
        <v>61410</v>
      </c>
      <c r="C109" s="45" t="s">
        <v>70</v>
      </c>
      <c r="D109" s="120">
        <f>'2015 исходные'!F108</f>
        <v>0.58961963012514751</v>
      </c>
      <c r="E109" s="101">
        <f t="shared" si="74"/>
        <v>0.42126260329597265</v>
      </c>
      <c r="F109" s="46" t="str">
        <f t="shared" si="83"/>
        <v>B</v>
      </c>
      <c r="G109" s="102">
        <f>'2015 исходные'!I108</f>
        <v>14666.374080389767</v>
      </c>
      <c r="H109" s="101">
        <f t="shared" si="75"/>
        <v>5.1981220404607405E-2</v>
      </c>
      <c r="I109" s="101">
        <f t="shared" si="76"/>
        <v>5.7755986665494287E-2</v>
      </c>
      <c r="J109" s="47" t="str">
        <f t="shared" si="84"/>
        <v>C</v>
      </c>
      <c r="K109" s="103">
        <f>'2015 исходные'!L108</f>
        <v>48595.540292326426</v>
      </c>
      <c r="L109" s="104">
        <f t="shared" si="77"/>
        <v>0.25877257025909456</v>
      </c>
      <c r="M109" s="101">
        <f t="shared" si="78"/>
        <v>0.27802049879071289</v>
      </c>
      <c r="N109" s="48" t="str">
        <f t="shared" si="85"/>
        <v>C</v>
      </c>
      <c r="O109" s="105">
        <f>'2015 исходные'!P108</f>
        <v>1604.8655054811206</v>
      </c>
      <c r="P109" s="101">
        <f t="shared" si="79"/>
        <v>5.518804905046841E-2</v>
      </c>
      <c r="Q109" s="101">
        <f t="shared" si="80"/>
        <v>9.5338782901447497E-2</v>
      </c>
      <c r="R109" s="49" t="str">
        <f t="shared" si="86"/>
        <v>D</v>
      </c>
      <c r="S109" s="106">
        <f>'2015 исходные'!S108</f>
        <v>514007.54166666669</v>
      </c>
      <c r="T109" s="107">
        <f t="shared" si="81"/>
        <v>0.59051759138992421</v>
      </c>
      <c r="U109" s="107">
        <f t="shared" si="82"/>
        <v>0.64894084711442734</v>
      </c>
      <c r="V109" s="48" t="str">
        <f t="shared" si="87"/>
        <v>C</v>
      </c>
      <c r="W109" s="321" t="str">
        <f t="shared" si="58"/>
        <v>C</v>
      </c>
      <c r="X109" s="303">
        <f t="shared" si="59"/>
        <v>2.5</v>
      </c>
      <c r="Y109" s="304">
        <f t="shared" si="60"/>
        <v>2</v>
      </c>
      <c r="Z109" s="304">
        <f t="shared" si="61"/>
        <v>2</v>
      </c>
      <c r="AA109" s="304">
        <f t="shared" si="62"/>
        <v>1</v>
      </c>
      <c r="AB109" s="304">
        <f t="shared" si="63"/>
        <v>2</v>
      </c>
      <c r="AC109" s="305">
        <f t="shared" si="64"/>
        <v>1.9</v>
      </c>
    </row>
    <row r="110" spans="1:29" x14ac:dyDescent="0.25">
      <c r="A110" s="77">
        <v>22</v>
      </c>
      <c r="B110" s="9">
        <v>61430</v>
      </c>
      <c r="C110" s="45" t="s">
        <v>160</v>
      </c>
      <c r="D110" s="120">
        <f>'2015 исходные'!F109</f>
        <v>0.66357906643206777</v>
      </c>
      <c r="E110" s="101">
        <f t="shared" si="74"/>
        <v>0.42126260329597265</v>
      </c>
      <c r="F110" s="46" t="str">
        <f t="shared" si="83"/>
        <v>B</v>
      </c>
      <c r="G110" s="102">
        <f>'2015 исходные'!I109</f>
        <v>8457.8099435825097</v>
      </c>
      <c r="H110" s="101">
        <f t="shared" si="75"/>
        <v>2.9976549105309516E-2</v>
      </c>
      <c r="I110" s="101">
        <f t="shared" si="76"/>
        <v>5.7755986665494287E-2</v>
      </c>
      <c r="J110" s="47" t="str">
        <f t="shared" si="84"/>
        <v>C</v>
      </c>
      <c r="K110" s="103">
        <f>'2015 исходные'!L109</f>
        <v>40918.94305594734</v>
      </c>
      <c r="L110" s="104">
        <f t="shared" si="77"/>
        <v>0.2178944817400261</v>
      </c>
      <c r="M110" s="101">
        <f t="shared" si="78"/>
        <v>0.27802049879071289</v>
      </c>
      <c r="N110" s="48" t="str">
        <f t="shared" si="85"/>
        <v>C</v>
      </c>
      <c r="O110" s="105">
        <f>'2015 исходные'!P109</f>
        <v>1586.7609967089795</v>
      </c>
      <c r="P110" s="101">
        <f t="shared" si="79"/>
        <v>5.456547194681758E-2</v>
      </c>
      <c r="Q110" s="101">
        <f t="shared" si="80"/>
        <v>9.5338782901447497E-2</v>
      </c>
      <c r="R110" s="49" t="str">
        <f t="shared" si="86"/>
        <v>D</v>
      </c>
      <c r="S110" s="106">
        <f>'2015 исходные'!S109</f>
        <v>583841.51515151514</v>
      </c>
      <c r="T110" s="107">
        <f t="shared" si="81"/>
        <v>0.67074635551611961</v>
      </c>
      <c r="U110" s="107">
        <f t="shared" si="82"/>
        <v>0.64894084711442734</v>
      </c>
      <c r="V110" s="48" t="str">
        <f t="shared" si="87"/>
        <v>B</v>
      </c>
      <c r="W110" s="321" t="str">
        <f t="shared" si="58"/>
        <v>C</v>
      </c>
      <c r="X110" s="303">
        <f t="shared" si="59"/>
        <v>2.5</v>
      </c>
      <c r="Y110" s="304">
        <f t="shared" si="60"/>
        <v>2</v>
      </c>
      <c r="Z110" s="304">
        <f t="shared" si="61"/>
        <v>2</v>
      </c>
      <c r="AA110" s="304">
        <f t="shared" si="62"/>
        <v>1</v>
      </c>
      <c r="AB110" s="304">
        <f t="shared" si="63"/>
        <v>2.5</v>
      </c>
      <c r="AC110" s="305">
        <f t="shared" si="64"/>
        <v>2</v>
      </c>
    </row>
    <row r="111" spans="1:29" x14ac:dyDescent="0.25">
      <c r="A111" s="77">
        <v>23</v>
      </c>
      <c r="B111" s="9">
        <v>61440</v>
      </c>
      <c r="C111" s="45" t="s">
        <v>71</v>
      </c>
      <c r="D111" s="120">
        <f>'2015 исходные'!F110</f>
        <v>0.7733277805648886</v>
      </c>
      <c r="E111" s="101">
        <f t="shared" si="74"/>
        <v>0.42126260329597265</v>
      </c>
      <c r="F111" s="46" t="str">
        <f t="shared" si="83"/>
        <v>A</v>
      </c>
      <c r="G111" s="102">
        <f>'2015 исходные'!I110</f>
        <v>5705.167982779828</v>
      </c>
      <c r="H111" s="101">
        <f t="shared" si="75"/>
        <v>2.0220512086536548E-2</v>
      </c>
      <c r="I111" s="101">
        <f t="shared" si="76"/>
        <v>5.7755986665494287E-2</v>
      </c>
      <c r="J111" s="47" t="str">
        <f t="shared" si="84"/>
        <v>D</v>
      </c>
      <c r="K111" s="103">
        <f>'2015 исходные'!L110</f>
        <v>37140.952884378843</v>
      </c>
      <c r="L111" s="104">
        <f t="shared" si="77"/>
        <v>0.19777658159467562</v>
      </c>
      <c r="M111" s="101">
        <f t="shared" si="78"/>
        <v>0.27802049879071289</v>
      </c>
      <c r="N111" s="48" t="str">
        <f t="shared" si="85"/>
        <v>D</v>
      </c>
      <c r="O111" s="105">
        <f>'2015 исходные'!P110</f>
        <v>1635.8625092250923</v>
      </c>
      <c r="P111" s="101">
        <f t="shared" si="79"/>
        <v>5.6253972741392919E-2</v>
      </c>
      <c r="Q111" s="101">
        <f t="shared" si="80"/>
        <v>9.5338782901447497E-2</v>
      </c>
      <c r="R111" s="49" t="str">
        <f t="shared" si="86"/>
        <v>D</v>
      </c>
      <c r="S111" s="106">
        <f>'2015 исходные'!S110</f>
        <v>592073.27058823535</v>
      </c>
      <c r="T111" s="107">
        <f t="shared" si="81"/>
        <v>0.68020340818433755</v>
      </c>
      <c r="U111" s="107">
        <f t="shared" si="82"/>
        <v>0.64894084711442734</v>
      </c>
      <c r="V111" s="48" t="str">
        <f t="shared" si="87"/>
        <v>B</v>
      </c>
      <c r="W111" s="321" t="str">
        <f t="shared" si="58"/>
        <v>C</v>
      </c>
      <c r="X111" s="303">
        <f t="shared" si="59"/>
        <v>4.2</v>
      </c>
      <c r="Y111" s="304">
        <f t="shared" si="60"/>
        <v>1</v>
      </c>
      <c r="Z111" s="304">
        <f t="shared" si="61"/>
        <v>1</v>
      </c>
      <c r="AA111" s="304">
        <f t="shared" si="62"/>
        <v>1</v>
      </c>
      <c r="AB111" s="304">
        <f t="shared" si="63"/>
        <v>2.5</v>
      </c>
      <c r="AC111" s="305">
        <f t="shared" si="64"/>
        <v>1.94</v>
      </c>
    </row>
    <row r="112" spans="1:29" x14ac:dyDescent="0.25">
      <c r="A112" s="77">
        <v>24</v>
      </c>
      <c r="B112" s="9">
        <v>61450</v>
      </c>
      <c r="C112" s="45" t="s">
        <v>161</v>
      </c>
      <c r="D112" s="120">
        <f>'2015 исходные'!F111</f>
        <v>0.7418846628417437</v>
      </c>
      <c r="E112" s="101">
        <f t="shared" si="74"/>
        <v>0.42126260329597265</v>
      </c>
      <c r="F112" s="46" t="str">
        <f t="shared" si="83"/>
        <v>A</v>
      </c>
      <c r="G112" s="102">
        <f>'2015 исходные'!I111</f>
        <v>10229.582165605096</v>
      </c>
      <c r="H112" s="101">
        <f t="shared" si="75"/>
        <v>3.625614363050722E-2</v>
      </c>
      <c r="I112" s="101">
        <f t="shared" si="76"/>
        <v>5.7755986665494287E-2</v>
      </c>
      <c r="J112" s="47" t="str">
        <f t="shared" si="84"/>
        <v>C</v>
      </c>
      <c r="K112" s="103">
        <f>'2015 исходные'!L111</f>
        <v>42715.946568471336</v>
      </c>
      <c r="L112" s="104">
        <f t="shared" si="77"/>
        <v>0.22746357418972737</v>
      </c>
      <c r="M112" s="101">
        <f t="shared" si="78"/>
        <v>0.27802049879071289</v>
      </c>
      <c r="N112" s="48" t="str">
        <f t="shared" si="85"/>
        <v>C</v>
      </c>
      <c r="O112" s="105">
        <f>'2015 исходные'!P111</f>
        <v>1770.7766003184715</v>
      </c>
      <c r="P112" s="101">
        <f t="shared" si="79"/>
        <v>6.0893392961611718E-2</v>
      </c>
      <c r="Q112" s="101">
        <f t="shared" si="80"/>
        <v>9.5338782901447497E-2</v>
      </c>
      <c r="R112" s="49" t="str">
        <f t="shared" si="86"/>
        <v>D</v>
      </c>
      <c r="S112" s="106">
        <f>'2015 исходные'!S111</f>
        <v>572081.36612499994</v>
      </c>
      <c r="T112" s="107">
        <f t="shared" si="81"/>
        <v>0.65723570768592132</v>
      </c>
      <c r="U112" s="107">
        <f t="shared" si="82"/>
        <v>0.64894084711442734</v>
      </c>
      <c r="V112" s="48" t="str">
        <f t="shared" si="87"/>
        <v>B</v>
      </c>
      <c r="W112" s="321" t="str">
        <f t="shared" si="58"/>
        <v>C</v>
      </c>
      <c r="X112" s="303">
        <f t="shared" si="59"/>
        <v>4.2</v>
      </c>
      <c r="Y112" s="304">
        <f t="shared" si="60"/>
        <v>2</v>
      </c>
      <c r="Z112" s="304">
        <f t="shared" si="61"/>
        <v>2</v>
      </c>
      <c r="AA112" s="304">
        <f t="shared" si="62"/>
        <v>1</v>
      </c>
      <c r="AB112" s="304">
        <f t="shared" si="63"/>
        <v>2.5</v>
      </c>
      <c r="AC112" s="305">
        <f t="shared" si="64"/>
        <v>2.34</v>
      </c>
    </row>
    <row r="113" spans="1:29" x14ac:dyDescent="0.25">
      <c r="A113" s="77">
        <v>25</v>
      </c>
      <c r="B113" s="9">
        <v>61470</v>
      </c>
      <c r="C113" s="45" t="s">
        <v>72</v>
      </c>
      <c r="D113" s="120">
        <f>'2015 исходные'!F112</f>
        <v>0.7483849307327638</v>
      </c>
      <c r="E113" s="101">
        <f t="shared" si="74"/>
        <v>0.42126260329597265</v>
      </c>
      <c r="F113" s="46" t="str">
        <f t="shared" si="83"/>
        <v>A</v>
      </c>
      <c r="G113" s="102">
        <f>'2015 исходные'!I112</f>
        <v>11500.199774288518</v>
      </c>
      <c r="H113" s="101">
        <f t="shared" si="75"/>
        <v>4.0759523511923204E-2</v>
      </c>
      <c r="I113" s="101">
        <f t="shared" si="76"/>
        <v>5.7755986665494287E-2</v>
      </c>
      <c r="J113" s="47" t="str">
        <f t="shared" si="84"/>
        <v>C</v>
      </c>
      <c r="K113" s="103">
        <f>'2015 исходные'!L112</f>
        <v>46897.504210009814</v>
      </c>
      <c r="L113" s="104">
        <f t="shared" si="77"/>
        <v>0.24973048205983775</v>
      </c>
      <c r="M113" s="101">
        <f t="shared" si="78"/>
        <v>0.27802049879071289</v>
      </c>
      <c r="N113" s="48" t="str">
        <f t="shared" si="85"/>
        <v>C</v>
      </c>
      <c r="O113" s="105">
        <f>'2015 исходные'!P112</f>
        <v>2276.6466143277721</v>
      </c>
      <c r="P113" s="101">
        <f t="shared" si="79"/>
        <v>7.8289230214613759E-2</v>
      </c>
      <c r="Q113" s="101">
        <f t="shared" si="80"/>
        <v>9.5338782901447497E-2</v>
      </c>
      <c r="R113" s="49" t="str">
        <f t="shared" si="86"/>
        <v>C</v>
      </c>
      <c r="S113" s="106">
        <f>'2015 исходные'!S112</f>
        <v>548382.55056338036</v>
      </c>
      <c r="T113" s="107">
        <f t="shared" si="81"/>
        <v>0.63000932217635397</v>
      </c>
      <c r="U113" s="107">
        <f t="shared" si="82"/>
        <v>0.64894084711442734</v>
      </c>
      <c r="V113" s="48" t="str">
        <f t="shared" si="87"/>
        <v>C</v>
      </c>
      <c r="W113" s="321" t="str">
        <f t="shared" si="58"/>
        <v>C</v>
      </c>
      <c r="X113" s="303">
        <f t="shared" si="59"/>
        <v>4.2</v>
      </c>
      <c r="Y113" s="304">
        <f t="shared" si="60"/>
        <v>2</v>
      </c>
      <c r="Z113" s="304">
        <f t="shared" si="61"/>
        <v>2</v>
      </c>
      <c r="AA113" s="304">
        <f t="shared" si="62"/>
        <v>2</v>
      </c>
      <c r="AB113" s="304">
        <f t="shared" si="63"/>
        <v>2</v>
      </c>
      <c r="AC113" s="305">
        <f t="shared" si="64"/>
        <v>2.44</v>
      </c>
    </row>
    <row r="114" spans="1:29" x14ac:dyDescent="0.25">
      <c r="A114" s="77">
        <v>26</v>
      </c>
      <c r="B114" s="9">
        <v>61490</v>
      </c>
      <c r="C114" s="45" t="s">
        <v>162</v>
      </c>
      <c r="D114" s="120">
        <f>'2015 исходные'!F113</f>
        <v>0.75305541644035323</v>
      </c>
      <c r="E114" s="101">
        <f t="shared" si="74"/>
        <v>0.42126260329597265</v>
      </c>
      <c r="F114" s="46" t="str">
        <f t="shared" si="83"/>
        <v>A</v>
      </c>
      <c r="G114" s="102">
        <f>'2015 исходные'!I113</f>
        <v>16270.075314057825</v>
      </c>
      <c r="H114" s="101">
        <f t="shared" si="75"/>
        <v>5.7665130199455947E-2</v>
      </c>
      <c r="I114" s="101">
        <f t="shared" si="76"/>
        <v>5.7755986665494287E-2</v>
      </c>
      <c r="J114" s="47" t="str">
        <f t="shared" si="84"/>
        <v>C</v>
      </c>
      <c r="K114" s="103">
        <f>'2015 исходные'!L113</f>
        <v>39038.849302093724</v>
      </c>
      <c r="L114" s="104">
        <f t="shared" si="77"/>
        <v>0.20788293150133896</v>
      </c>
      <c r="M114" s="101">
        <f t="shared" si="78"/>
        <v>0.27802049879071289</v>
      </c>
      <c r="N114" s="48" t="str">
        <f t="shared" si="85"/>
        <v>C</v>
      </c>
      <c r="O114" s="105">
        <f>'2015 исходные'!P113</f>
        <v>1785.8835593220338</v>
      </c>
      <c r="P114" s="101">
        <f t="shared" si="79"/>
        <v>6.141289044700509E-2</v>
      </c>
      <c r="Q114" s="101">
        <f t="shared" si="80"/>
        <v>9.5338782901447497E-2</v>
      </c>
      <c r="R114" s="49" t="str">
        <f t="shared" si="86"/>
        <v>D</v>
      </c>
      <c r="S114" s="106">
        <f>'2015 исходные'!S113</f>
        <v>524513.18599999999</v>
      </c>
      <c r="T114" s="107">
        <f t="shared" si="81"/>
        <v>0.60258700143710664</v>
      </c>
      <c r="U114" s="107">
        <f t="shared" si="82"/>
        <v>0.64894084711442734</v>
      </c>
      <c r="V114" s="48" t="str">
        <f t="shared" si="87"/>
        <v>C</v>
      </c>
      <c r="W114" s="321" t="str">
        <f t="shared" si="58"/>
        <v>C</v>
      </c>
      <c r="X114" s="303">
        <f t="shared" si="59"/>
        <v>4.2</v>
      </c>
      <c r="Y114" s="304">
        <f t="shared" si="60"/>
        <v>2</v>
      </c>
      <c r="Z114" s="304">
        <f t="shared" si="61"/>
        <v>2</v>
      </c>
      <c r="AA114" s="304">
        <f t="shared" si="62"/>
        <v>1</v>
      </c>
      <c r="AB114" s="304">
        <f t="shared" si="63"/>
        <v>2</v>
      </c>
      <c r="AC114" s="305">
        <f t="shared" si="64"/>
        <v>2.2399999999999998</v>
      </c>
    </row>
    <row r="115" spans="1:29" x14ac:dyDescent="0.25">
      <c r="A115" s="77">
        <v>27</v>
      </c>
      <c r="B115" s="9">
        <v>61500</v>
      </c>
      <c r="C115" s="45" t="s">
        <v>163</v>
      </c>
      <c r="D115" s="120">
        <f>'2015 исходные'!F114</f>
        <v>0.93609158887604549</v>
      </c>
      <c r="E115" s="101">
        <f t="shared" si="74"/>
        <v>0.42126260329597265</v>
      </c>
      <c r="F115" s="46" t="str">
        <f t="shared" si="83"/>
        <v>A</v>
      </c>
      <c r="G115" s="102">
        <f>'2015 исходные'!I114</f>
        <v>20365.528669336894</v>
      </c>
      <c r="H115" s="101">
        <f t="shared" si="75"/>
        <v>7.2180419551184566E-2</v>
      </c>
      <c r="I115" s="101">
        <f t="shared" si="76"/>
        <v>5.7755986665494287E-2</v>
      </c>
      <c r="J115" s="47" t="str">
        <f t="shared" si="84"/>
        <v>B</v>
      </c>
      <c r="K115" s="103">
        <f>'2015 исходные'!L114</f>
        <v>37267.205269247883</v>
      </c>
      <c r="L115" s="104">
        <f t="shared" si="77"/>
        <v>0.19844887896882502</v>
      </c>
      <c r="M115" s="101">
        <f t="shared" si="78"/>
        <v>0.27802049879071289</v>
      </c>
      <c r="N115" s="48" t="str">
        <f t="shared" si="85"/>
        <v>D</v>
      </c>
      <c r="O115" s="105">
        <f>'2015 исходные'!P114</f>
        <v>1631.5730930129062</v>
      </c>
      <c r="P115" s="101">
        <f t="shared" si="79"/>
        <v>5.6106468472962003E-2</v>
      </c>
      <c r="Q115" s="101">
        <f t="shared" si="80"/>
        <v>9.5338782901447497E-2</v>
      </c>
      <c r="R115" s="49" t="str">
        <f t="shared" si="86"/>
        <v>D</v>
      </c>
      <c r="S115" s="106">
        <f>'2015 исходные'!S114</f>
        <v>567500.01869230776</v>
      </c>
      <c r="T115" s="107">
        <f t="shared" si="81"/>
        <v>0.65197242644591913</v>
      </c>
      <c r="U115" s="107">
        <f t="shared" si="82"/>
        <v>0.64894084711442734</v>
      </c>
      <c r="V115" s="48" t="str">
        <f t="shared" si="87"/>
        <v>B</v>
      </c>
      <c r="W115" s="321" t="str">
        <f t="shared" si="58"/>
        <v>C</v>
      </c>
      <c r="X115" s="303">
        <f t="shared" si="59"/>
        <v>4.2</v>
      </c>
      <c r="Y115" s="304">
        <f t="shared" si="60"/>
        <v>2.5</v>
      </c>
      <c r="Z115" s="304">
        <f t="shared" si="61"/>
        <v>1</v>
      </c>
      <c r="AA115" s="304">
        <f t="shared" si="62"/>
        <v>1</v>
      </c>
      <c r="AB115" s="304">
        <f t="shared" si="63"/>
        <v>2.5</v>
      </c>
      <c r="AC115" s="305">
        <f t="shared" si="64"/>
        <v>2.2399999999999998</v>
      </c>
    </row>
    <row r="116" spans="1:29" x14ac:dyDescent="0.25">
      <c r="A116" s="77">
        <v>28</v>
      </c>
      <c r="B116" s="9">
        <v>61510</v>
      </c>
      <c r="C116" s="45" t="s">
        <v>73</v>
      </c>
      <c r="D116" s="120">
        <f>'2015 исходные'!F115</f>
        <v>0.95854285215061097</v>
      </c>
      <c r="E116" s="101">
        <f t="shared" si="74"/>
        <v>0.42126260329597265</v>
      </c>
      <c r="F116" s="46" t="str">
        <f t="shared" si="83"/>
        <v>A</v>
      </c>
      <c r="G116" s="102">
        <f>'2015 исходные'!I115</f>
        <v>23986.679843290891</v>
      </c>
      <c r="H116" s="101">
        <f t="shared" si="75"/>
        <v>8.5014665852278723E-2</v>
      </c>
      <c r="I116" s="101">
        <f t="shared" si="76"/>
        <v>5.7755986665494287E-2</v>
      </c>
      <c r="J116" s="47" t="str">
        <f t="shared" si="84"/>
        <v>B</v>
      </c>
      <c r="K116" s="103">
        <f>'2015 исходные'!L115</f>
        <v>41044.909299706174</v>
      </c>
      <c r="L116" s="104">
        <f t="shared" si="77"/>
        <v>0.21856525540500177</v>
      </c>
      <c r="M116" s="101">
        <f t="shared" si="78"/>
        <v>0.27802049879071289</v>
      </c>
      <c r="N116" s="48" t="str">
        <f t="shared" si="85"/>
        <v>C</v>
      </c>
      <c r="O116" s="105">
        <f>'2015 исходные'!P115</f>
        <v>1930.9145445641527</v>
      </c>
      <c r="P116" s="101">
        <f t="shared" si="79"/>
        <v>6.6400210007456564E-2</v>
      </c>
      <c r="Q116" s="101">
        <f t="shared" si="80"/>
        <v>9.5338782901447497E-2</v>
      </c>
      <c r="R116" s="49" t="str">
        <f t="shared" si="86"/>
        <v>C</v>
      </c>
      <c r="S116" s="106">
        <f>'2015 исходные'!S115</f>
        <v>521519.77992957749</v>
      </c>
      <c r="T116" s="107">
        <f t="shared" si="81"/>
        <v>0.59914802671501155</v>
      </c>
      <c r="U116" s="107">
        <f t="shared" si="82"/>
        <v>0.64894084711442734</v>
      </c>
      <c r="V116" s="48" t="str">
        <f t="shared" si="87"/>
        <v>C</v>
      </c>
      <c r="W116" s="323" t="str">
        <f t="shared" si="58"/>
        <v>B</v>
      </c>
      <c r="X116" s="303">
        <f t="shared" si="59"/>
        <v>4.2</v>
      </c>
      <c r="Y116" s="304">
        <f t="shared" si="60"/>
        <v>2.5</v>
      </c>
      <c r="Z116" s="304">
        <f t="shared" si="61"/>
        <v>2</v>
      </c>
      <c r="AA116" s="304">
        <f t="shared" si="62"/>
        <v>2</v>
      </c>
      <c r="AB116" s="304">
        <f t="shared" si="63"/>
        <v>2</v>
      </c>
      <c r="AC116" s="305">
        <f t="shared" si="64"/>
        <v>2.54</v>
      </c>
    </row>
    <row r="117" spans="1:29" ht="15.75" thickBot="1" x14ac:dyDescent="0.3">
      <c r="A117" s="78">
        <v>29</v>
      </c>
      <c r="B117" s="10">
        <v>61520</v>
      </c>
      <c r="C117" s="51" t="s">
        <v>164</v>
      </c>
      <c r="D117" s="124">
        <f>'2015 исходные'!F116</f>
        <v>0.97427588907059171</v>
      </c>
      <c r="E117" s="108">
        <f t="shared" si="74"/>
        <v>0.42126260329597265</v>
      </c>
      <c r="F117" s="52" t="str">
        <f t="shared" si="83"/>
        <v>A</v>
      </c>
      <c r="G117" s="109">
        <f>'2015 исходные'!I116</f>
        <v>23313.558264026404</v>
      </c>
      <c r="H117" s="108">
        <f t="shared" si="75"/>
        <v>8.2628958179812556E-2</v>
      </c>
      <c r="I117" s="108">
        <f t="shared" si="76"/>
        <v>5.7755986665494287E-2</v>
      </c>
      <c r="J117" s="53" t="str">
        <f t="shared" si="84"/>
        <v>B</v>
      </c>
      <c r="K117" s="110">
        <f>'2015 исходные'!L116</f>
        <v>39071.16456105611</v>
      </c>
      <c r="L117" s="111">
        <f t="shared" si="77"/>
        <v>0.20805501113189728</v>
      </c>
      <c r="M117" s="108">
        <f t="shared" si="78"/>
        <v>0.27802049879071289</v>
      </c>
      <c r="N117" s="50" t="str">
        <f t="shared" si="85"/>
        <v>C</v>
      </c>
      <c r="O117" s="112">
        <f>'2015 исходные'!P116</f>
        <v>1554.0893399339934</v>
      </c>
      <c r="P117" s="108">
        <f t="shared" si="79"/>
        <v>5.3441960356282486E-2</v>
      </c>
      <c r="Q117" s="108">
        <f t="shared" si="80"/>
        <v>9.5338782901447497E-2</v>
      </c>
      <c r="R117" s="54" t="str">
        <f t="shared" si="86"/>
        <v>D</v>
      </c>
      <c r="S117" s="113">
        <f>'2015 исходные'!S116</f>
        <v>559458.56666666665</v>
      </c>
      <c r="T117" s="114">
        <f t="shared" si="81"/>
        <v>0.64273400386156976</v>
      </c>
      <c r="U117" s="114">
        <f t="shared" si="82"/>
        <v>0.64894084711442734</v>
      </c>
      <c r="V117" s="50" t="str">
        <f t="shared" si="87"/>
        <v>C</v>
      </c>
      <c r="W117" s="316" t="str">
        <f t="shared" si="58"/>
        <v>C</v>
      </c>
      <c r="X117" s="306">
        <f t="shared" si="59"/>
        <v>4.2</v>
      </c>
      <c r="Y117" s="307">
        <f t="shared" si="60"/>
        <v>2.5</v>
      </c>
      <c r="Z117" s="307">
        <f t="shared" si="61"/>
        <v>2</v>
      </c>
      <c r="AA117" s="307">
        <f t="shared" si="62"/>
        <v>1</v>
      </c>
      <c r="AB117" s="307">
        <f t="shared" si="63"/>
        <v>2</v>
      </c>
      <c r="AC117" s="308">
        <f t="shared" si="64"/>
        <v>2.34</v>
      </c>
    </row>
    <row r="118" spans="1:29" ht="15.75" thickBot="1" x14ac:dyDescent="0.3">
      <c r="A118" s="76"/>
      <c r="B118" s="232"/>
      <c r="C118" s="263" t="s">
        <v>74</v>
      </c>
      <c r="D118" s="122">
        <f>AVERAGE(D119:D128)</f>
        <v>0.44880714639556685</v>
      </c>
      <c r="E118" s="92"/>
      <c r="F118" s="35" t="str">
        <f t="shared" si="83"/>
        <v>B</v>
      </c>
      <c r="G118" s="36">
        <f>AVERAGE(G119:G128)</f>
        <v>17858.424016981182</v>
      </c>
      <c r="H118" s="314">
        <f>AVERAGE(H119:H128)</f>
        <v>6.329462686669475E-2</v>
      </c>
      <c r="I118" s="314"/>
      <c r="J118" s="37" t="str">
        <f t="shared" si="84"/>
        <v>B</v>
      </c>
      <c r="K118" s="36">
        <f>AVERAGE(K119:K128)</f>
        <v>54964.696971953766</v>
      </c>
      <c r="L118" s="315">
        <f>AVERAGE(L119:L128)</f>
        <v>0.292688502347832</v>
      </c>
      <c r="M118" s="314"/>
      <c r="N118" s="37" t="str">
        <f t="shared" si="85"/>
        <v>B</v>
      </c>
      <c r="O118" s="38">
        <f>AVERAGE(O119:O128)</f>
        <v>2385.9469174343612</v>
      </c>
      <c r="P118" s="314">
        <f>AVERAGE(P119:P128)</f>
        <v>8.2047844546142529E-2</v>
      </c>
      <c r="Q118" s="314"/>
      <c r="R118" s="35" t="str">
        <f t="shared" si="86"/>
        <v>C</v>
      </c>
      <c r="S118" s="36">
        <f>AVERAGE(S119:S128)</f>
        <v>587269.67377400107</v>
      </c>
      <c r="T118" s="314">
        <f>AVERAGE(T119:T128)</f>
        <v>0.67468479573061324</v>
      </c>
      <c r="U118" s="93"/>
      <c r="V118" s="37" t="str">
        <f t="shared" si="87"/>
        <v>B</v>
      </c>
      <c r="W118" s="322" t="str">
        <f t="shared" si="58"/>
        <v>C</v>
      </c>
      <c r="X118" s="297">
        <f t="shared" si="59"/>
        <v>2.5</v>
      </c>
      <c r="Y118" s="298">
        <f t="shared" si="60"/>
        <v>2.5</v>
      </c>
      <c r="Z118" s="298">
        <f t="shared" si="61"/>
        <v>2.5</v>
      </c>
      <c r="AA118" s="298">
        <f t="shared" si="62"/>
        <v>2</v>
      </c>
      <c r="AB118" s="298">
        <f t="shared" si="63"/>
        <v>2.5</v>
      </c>
      <c r="AC118" s="299">
        <f t="shared" si="64"/>
        <v>2.4</v>
      </c>
    </row>
    <row r="119" spans="1:29" x14ac:dyDescent="0.25">
      <c r="A119" s="284">
        <v>1</v>
      </c>
      <c r="B119" s="8">
        <v>70020</v>
      </c>
      <c r="C119" s="39" t="s">
        <v>121</v>
      </c>
      <c r="D119" s="266">
        <f>'2015 исходные'!F118</f>
        <v>0.60646967611743519</v>
      </c>
      <c r="E119" s="267">
        <f t="shared" ref="E119:E128" si="88">$D$129</f>
        <v>0.42126260329597265</v>
      </c>
      <c r="F119" s="268" t="str">
        <f t="shared" si="83"/>
        <v>B</v>
      </c>
      <c r="G119" s="271">
        <f>'2015 исходные'!I118</f>
        <v>16153.175719844359</v>
      </c>
      <c r="H119" s="267">
        <f t="shared" ref="H119:H128" si="89">G119/$G$130</f>
        <v>5.7250809417869974E-2</v>
      </c>
      <c r="I119" s="267">
        <f t="shared" ref="I119:I128" si="90">$H$129</f>
        <v>5.7755986665494287E-2</v>
      </c>
      <c r="J119" s="270" t="str">
        <f t="shared" si="84"/>
        <v>C</v>
      </c>
      <c r="K119" s="271">
        <f>'2015 исходные'!L118</f>
        <v>56539.823064202334</v>
      </c>
      <c r="L119" s="272">
        <f t="shared" ref="L119:L128" si="91">K119/$K$130</f>
        <v>0.30107609151592052</v>
      </c>
      <c r="M119" s="267">
        <f t="shared" ref="M119:M128" si="92">$L$129</f>
        <v>0.27802049879071289</v>
      </c>
      <c r="N119" s="273" t="str">
        <f t="shared" si="85"/>
        <v>B</v>
      </c>
      <c r="O119" s="274">
        <f>'2015 исходные'!P118</f>
        <v>2147.2524513618678</v>
      </c>
      <c r="P119" s="267">
        <f t="shared" ref="P119:P128" si="93">O119/$O$130</f>
        <v>7.3839629056000874E-2</v>
      </c>
      <c r="Q119" s="267">
        <f t="shared" ref="Q119:Q128" si="94">$P$129</f>
        <v>9.5338782901447497E-2</v>
      </c>
      <c r="R119" s="275" t="str">
        <f t="shared" si="86"/>
        <v>C</v>
      </c>
      <c r="S119" s="276">
        <f>'2015 исходные'!S118</f>
        <v>703223.02407894738</v>
      </c>
      <c r="T119" s="277">
        <f t="shared" ref="T119:T128" si="95">S119/$S$130</f>
        <v>0.8078978083522711</v>
      </c>
      <c r="U119" s="277">
        <f t="shared" ref="U119:U128" si="96">$T$129</f>
        <v>0.64894084711442734</v>
      </c>
      <c r="V119" s="273" t="str">
        <f t="shared" si="87"/>
        <v>B</v>
      </c>
      <c r="W119" s="318" t="str">
        <f t="shared" si="58"/>
        <v>C</v>
      </c>
      <c r="X119" s="300">
        <f t="shared" si="59"/>
        <v>2.5</v>
      </c>
      <c r="Y119" s="301">
        <f t="shared" si="60"/>
        <v>2</v>
      </c>
      <c r="Z119" s="301">
        <f t="shared" si="61"/>
        <v>2.5</v>
      </c>
      <c r="AA119" s="301">
        <f t="shared" si="62"/>
        <v>2</v>
      </c>
      <c r="AB119" s="301">
        <f t="shared" si="63"/>
        <v>2.5</v>
      </c>
      <c r="AC119" s="302">
        <f t="shared" si="64"/>
        <v>2.2999999999999998</v>
      </c>
    </row>
    <row r="120" spans="1:29" x14ac:dyDescent="0.25">
      <c r="A120" s="278">
        <v>2</v>
      </c>
      <c r="B120" s="9">
        <v>70050</v>
      </c>
      <c r="C120" s="45" t="s">
        <v>123</v>
      </c>
      <c r="D120" s="120">
        <f>'2015 исходные'!F119</f>
        <v>0.18970831001889649</v>
      </c>
      <c r="E120" s="101">
        <f t="shared" si="88"/>
        <v>0.42126260329597265</v>
      </c>
      <c r="F120" s="46" t="str">
        <f t="shared" si="83"/>
        <v>D</v>
      </c>
      <c r="G120" s="103">
        <f>'2015 исходные'!I119</f>
        <v>23799.185503875971</v>
      </c>
      <c r="H120" s="101">
        <f t="shared" si="89"/>
        <v>8.4350140010491098E-2</v>
      </c>
      <c r="I120" s="101">
        <f t="shared" si="90"/>
        <v>5.7755986665494287E-2</v>
      </c>
      <c r="J120" s="47" t="str">
        <f t="shared" si="84"/>
        <v>B</v>
      </c>
      <c r="K120" s="103">
        <f>'2015 исходные'!L119</f>
        <v>77018.766317829461</v>
      </c>
      <c r="L120" s="104">
        <f t="shared" si="91"/>
        <v>0.41012701985322819</v>
      </c>
      <c r="M120" s="101">
        <f t="shared" si="92"/>
        <v>0.27802049879071289</v>
      </c>
      <c r="N120" s="48" t="str">
        <f t="shared" si="85"/>
        <v>B</v>
      </c>
      <c r="O120" s="105">
        <f>'2015 исходные'!P119</f>
        <v>3163.763953488372</v>
      </c>
      <c r="P120" s="101">
        <f t="shared" si="93"/>
        <v>0.1087953848175436</v>
      </c>
      <c r="Q120" s="101">
        <f t="shared" si="94"/>
        <v>9.5338782901447497E-2</v>
      </c>
      <c r="R120" s="49" t="str">
        <f t="shared" si="86"/>
        <v>B</v>
      </c>
      <c r="S120" s="106">
        <f>'2015 исходные'!S119</f>
        <v>561230.46892857144</v>
      </c>
      <c r="T120" s="107">
        <f t="shared" si="95"/>
        <v>0.64476965386873819</v>
      </c>
      <c r="U120" s="107">
        <f t="shared" si="96"/>
        <v>0.64894084711442734</v>
      </c>
      <c r="V120" s="48" t="str">
        <f t="shared" si="87"/>
        <v>C</v>
      </c>
      <c r="W120" s="323" t="str">
        <f>IF(AC120&gt;=3.5,"A",IF(AC120&gt;=2.5,"B",IF(AC120&gt;=1.5,"C","D")))</f>
        <v>C</v>
      </c>
      <c r="X120" s="303">
        <f>IF(F120="A",4.2,IF(F120="B",2.5,IF(F120="C",2,1)))</f>
        <v>1</v>
      </c>
      <c r="Y120" s="304">
        <f>IF(J120="A",4.2,IF(J120="B",2.5,IF(J120="C",2,1)))</f>
        <v>2.5</v>
      </c>
      <c r="Z120" s="304">
        <f>IF(N120="A",4.2,IF(N120="B",2.5,IF(N120="C",2,1)))</f>
        <v>2.5</v>
      </c>
      <c r="AA120" s="304">
        <f>IF(R120="A",4.2,IF(R120="B",2.5,IF(R120="C",2,1)))</f>
        <v>2.5</v>
      </c>
      <c r="AB120" s="304">
        <f>IF(V120="A",4.2,IF(V120="B",2.5,IF(V120="C",2,1)))</f>
        <v>2</v>
      </c>
      <c r="AC120" s="305">
        <f>AVERAGE(X120:AB120)</f>
        <v>2.1</v>
      </c>
    </row>
    <row r="121" spans="1:29" x14ac:dyDescent="0.25">
      <c r="A121" s="278">
        <v>3</v>
      </c>
      <c r="B121" s="9">
        <v>70110</v>
      </c>
      <c r="C121" s="45" t="s">
        <v>124</v>
      </c>
      <c r="D121" s="120">
        <f>'2015 исходные'!F120</f>
        <v>0.79511667234333094</v>
      </c>
      <c r="E121" s="101">
        <f t="shared" si="88"/>
        <v>0.42126260329597265</v>
      </c>
      <c r="F121" s="46" t="str">
        <f t="shared" si="83"/>
        <v>A</v>
      </c>
      <c r="G121" s="103">
        <f>'2015 исходные'!I120</f>
        <v>16372.562206047034</v>
      </c>
      <c r="H121" s="101">
        <f t="shared" si="89"/>
        <v>5.8028368835800113E-2</v>
      </c>
      <c r="I121" s="101">
        <f t="shared" si="90"/>
        <v>5.7755986665494287E-2</v>
      </c>
      <c r="J121" s="47" t="str">
        <f t="shared" si="84"/>
        <v>B</v>
      </c>
      <c r="K121" s="103">
        <f>'2015 исходные'!L120</f>
        <v>55959.089462486001</v>
      </c>
      <c r="L121" s="104">
        <f t="shared" si="91"/>
        <v>0.29798366933380338</v>
      </c>
      <c r="M121" s="101">
        <f t="shared" si="92"/>
        <v>0.27802049879071289</v>
      </c>
      <c r="N121" s="48" t="str">
        <f t="shared" si="85"/>
        <v>B</v>
      </c>
      <c r="O121" s="105">
        <f>'2015 исходные'!P120</f>
        <v>2014.7067973124299</v>
      </c>
      <c r="P121" s="101">
        <f t="shared" si="93"/>
        <v>6.9281654551518121E-2</v>
      </c>
      <c r="Q121" s="101">
        <f t="shared" si="94"/>
        <v>9.5338782901447497E-2</v>
      </c>
      <c r="R121" s="49" t="str">
        <f t="shared" si="86"/>
        <v>C</v>
      </c>
      <c r="S121" s="106">
        <f>'2015 исходные'!S120</f>
        <v>582781.90105263155</v>
      </c>
      <c r="T121" s="107">
        <f t="shared" si="95"/>
        <v>0.66952901780265606</v>
      </c>
      <c r="U121" s="107">
        <f t="shared" si="96"/>
        <v>0.64894084711442734</v>
      </c>
      <c r="V121" s="48" t="str">
        <f t="shared" si="87"/>
        <v>B</v>
      </c>
      <c r="W121" s="321" t="str">
        <f>IF(AC121&gt;=3.5,"A",IF(AC121&gt;=2.5,"B",IF(AC121&gt;=1.5,"C","D")))</f>
        <v>B</v>
      </c>
      <c r="X121" s="303">
        <f>IF(F121="A",4.2,IF(F121="B",2.5,IF(F121="C",2,1)))</f>
        <v>4.2</v>
      </c>
      <c r="Y121" s="304">
        <f>IF(J121="A",4.2,IF(J121="B",2.5,IF(J121="C",2,1)))</f>
        <v>2.5</v>
      </c>
      <c r="Z121" s="304">
        <f>IF(N121="A",4.2,IF(N121="B",2.5,IF(N121="C",2,1)))</f>
        <v>2.5</v>
      </c>
      <c r="AA121" s="304">
        <f>IF(R121="A",4.2,IF(R121="B",2.5,IF(R121="C",2,1)))</f>
        <v>2</v>
      </c>
      <c r="AB121" s="304">
        <f>IF(V121="A",4.2,IF(V121="B",2.5,IF(V121="C",2,1)))</f>
        <v>2.5</v>
      </c>
      <c r="AC121" s="305">
        <f>AVERAGE(X121:AB121)</f>
        <v>2.7399999999999998</v>
      </c>
    </row>
    <row r="122" spans="1:29" x14ac:dyDescent="0.25">
      <c r="A122" s="278">
        <v>4</v>
      </c>
      <c r="B122" s="9">
        <v>70021</v>
      </c>
      <c r="C122" s="45" t="s">
        <v>122</v>
      </c>
      <c r="D122" s="120">
        <f>'2015 исходные'!F121</f>
        <v>0.26513670113673793</v>
      </c>
      <c r="E122" s="101">
        <f t="shared" si="88"/>
        <v>0.42126260329597265</v>
      </c>
      <c r="F122" s="46" t="str">
        <f t="shared" si="83"/>
        <v>C</v>
      </c>
      <c r="G122" s="103">
        <f>'2015 исходные'!I121</f>
        <v>17141.13885326757</v>
      </c>
      <c r="H122" s="101">
        <f t="shared" si="89"/>
        <v>6.0752392638685628E-2</v>
      </c>
      <c r="I122" s="101">
        <f t="shared" si="90"/>
        <v>5.7755986665494287E-2</v>
      </c>
      <c r="J122" s="47" t="str">
        <f t="shared" si="84"/>
        <v>B</v>
      </c>
      <c r="K122" s="103">
        <f>'2015 исходные'!L121</f>
        <v>54180.735487053018</v>
      </c>
      <c r="L122" s="104">
        <f t="shared" si="91"/>
        <v>0.28851388617499901</v>
      </c>
      <c r="M122" s="101">
        <f t="shared" si="92"/>
        <v>0.27802049879071289</v>
      </c>
      <c r="N122" s="48" t="str">
        <f t="shared" si="85"/>
        <v>B</v>
      </c>
      <c r="O122" s="105">
        <f>'2015 исходные'!P121</f>
        <v>1915.1422564734896</v>
      </c>
      <c r="P122" s="101">
        <f t="shared" si="93"/>
        <v>6.5857833212757691E-2</v>
      </c>
      <c r="Q122" s="101">
        <f t="shared" si="94"/>
        <v>9.5338782901447497E-2</v>
      </c>
      <c r="R122" s="49" t="str">
        <f t="shared" si="86"/>
        <v>C</v>
      </c>
      <c r="S122" s="106">
        <f>'2015 исходные'!S121</f>
        <v>617090.09156249999</v>
      </c>
      <c r="T122" s="107">
        <f t="shared" si="95"/>
        <v>0.7089439842818297</v>
      </c>
      <c r="U122" s="107">
        <f t="shared" si="96"/>
        <v>0.64894084711442734</v>
      </c>
      <c r="V122" s="48" t="str">
        <f t="shared" si="87"/>
        <v>B</v>
      </c>
      <c r="W122" s="323" t="str">
        <f t="shared" si="58"/>
        <v>C</v>
      </c>
      <c r="X122" s="303">
        <f t="shared" si="59"/>
        <v>2</v>
      </c>
      <c r="Y122" s="304">
        <f t="shared" si="60"/>
        <v>2.5</v>
      </c>
      <c r="Z122" s="304">
        <f t="shared" si="61"/>
        <v>2.5</v>
      </c>
      <c r="AA122" s="304">
        <f t="shared" si="62"/>
        <v>2</v>
      </c>
      <c r="AB122" s="304">
        <f t="shared" si="63"/>
        <v>2.5</v>
      </c>
      <c r="AC122" s="305">
        <f t="shared" si="64"/>
        <v>2.2999999999999998</v>
      </c>
    </row>
    <row r="123" spans="1:29" x14ac:dyDescent="0.25">
      <c r="A123" s="278">
        <v>5</v>
      </c>
      <c r="B123" s="9">
        <v>70040</v>
      </c>
      <c r="C123" s="45" t="s">
        <v>56</v>
      </c>
      <c r="D123" s="120">
        <f>'2015 исходные'!F122</f>
        <v>0.84951199334341065</v>
      </c>
      <c r="E123" s="101">
        <f t="shared" si="88"/>
        <v>0.42126260329597265</v>
      </c>
      <c r="F123" s="46" t="str">
        <f t="shared" si="83"/>
        <v>A</v>
      </c>
      <c r="G123" s="103">
        <f>'2015 исходные'!I122</f>
        <v>46679.705449871472</v>
      </c>
      <c r="H123" s="101">
        <f t="shared" si="89"/>
        <v>0.1654443043735209</v>
      </c>
      <c r="I123" s="101">
        <f t="shared" si="90"/>
        <v>5.7755986665494287E-2</v>
      </c>
      <c r="J123" s="47" t="str">
        <f t="shared" si="84"/>
        <v>B</v>
      </c>
      <c r="K123" s="103">
        <f>'2015 исходные'!L122</f>
        <v>58608.146246786637</v>
      </c>
      <c r="L123" s="104">
        <f t="shared" si="91"/>
        <v>0.31208996856850935</v>
      </c>
      <c r="M123" s="101">
        <f t="shared" si="92"/>
        <v>0.27802049879071289</v>
      </c>
      <c r="N123" s="48" t="str">
        <f t="shared" si="85"/>
        <v>B</v>
      </c>
      <c r="O123" s="105">
        <f>'2015 исходные'!P122</f>
        <v>2637.4426735218508</v>
      </c>
      <c r="P123" s="101">
        <f t="shared" si="93"/>
        <v>9.0696270271250296E-2</v>
      </c>
      <c r="Q123" s="101">
        <f t="shared" si="94"/>
        <v>9.5338782901447497E-2</v>
      </c>
      <c r="R123" s="49" t="str">
        <f t="shared" si="86"/>
        <v>C</v>
      </c>
      <c r="S123" s="106">
        <f>'2015 исходные'!S122</f>
        <v>544253.86916666664</v>
      </c>
      <c r="T123" s="107">
        <f t="shared" si="95"/>
        <v>0.62526608633569225</v>
      </c>
      <c r="U123" s="107">
        <f t="shared" si="96"/>
        <v>0.64894084711442734</v>
      </c>
      <c r="V123" s="48" t="str">
        <f t="shared" si="87"/>
        <v>C</v>
      </c>
      <c r="W123" s="323" t="str">
        <f t="shared" si="58"/>
        <v>B</v>
      </c>
      <c r="X123" s="303">
        <f t="shared" si="59"/>
        <v>4.2</v>
      </c>
      <c r="Y123" s="304">
        <f t="shared" si="60"/>
        <v>2.5</v>
      </c>
      <c r="Z123" s="304">
        <f t="shared" si="61"/>
        <v>2.5</v>
      </c>
      <c r="AA123" s="304">
        <f t="shared" si="62"/>
        <v>2</v>
      </c>
      <c r="AB123" s="304">
        <f t="shared" si="63"/>
        <v>2</v>
      </c>
      <c r="AC123" s="305">
        <f t="shared" si="64"/>
        <v>2.6399999999999997</v>
      </c>
    </row>
    <row r="124" spans="1:29" x14ac:dyDescent="0.25">
      <c r="A124" s="278">
        <v>6</v>
      </c>
      <c r="B124" s="9">
        <v>70100</v>
      </c>
      <c r="C124" s="45" t="s">
        <v>165</v>
      </c>
      <c r="D124" s="120">
        <f>'2015 исходные'!F123</f>
        <v>0.70749257484193273</v>
      </c>
      <c r="E124" s="101">
        <f t="shared" si="88"/>
        <v>0.42126260329597265</v>
      </c>
      <c r="F124" s="46" t="str">
        <f t="shared" si="83"/>
        <v>A</v>
      </c>
      <c r="G124" s="103">
        <f>'2015 исходные'!I123</f>
        <v>17684.576346534654</v>
      </c>
      <c r="H124" s="101">
        <f t="shared" si="89"/>
        <v>6.2678468160747652E-2</v>
      </c>
      <c r="I124" s="101">
        <f t="shared" si="90"/>
        <v>5.7755986665494287E-2</v>
      </c>
      <c r="J124" s="47" t="str">
        <f t="shared" si="84"/>
        <v>B</v>
      </c>
      <c r="K124" s="103">
        <f>'2015 исходные'!L123</f>
        <v>50391.646514851484</v>
      </c>
      <c r="L124" s="104">
        <f t="shared" si="91"/>
        <v>0.2683368846152116</v>
      </c>
      <c r="M124" s="101">
        <f t="shared" si="92"/>
        <v>0.27802049879071289</v>
      </c>
      <c r="N124" s="48" t="str">
        <f t="shared" si="85"/>
        <v>C</v>
      </c>
      <c r="O124" s="105">
        <f>'2015 исходные'!P123</f>
        <v>1827.3695544554455</v>
      </c>
      <c r="P124" s="101">
        <f t="shared" si="93"/>
        <v>6.283950914278412E-2</v>
      </c>
      <c r="Q124" s="101">
        <f t="shared" si="94"/>
        <v>9.5338782901447497E-2</v>
      </c>
      <c r="R124" s="49" t="str">
        <f t="shared" si="86"/>
        <v>C</v>
      </c>
      <c r="S124" s="106">
        <f>'2015 исходные'!S123</f>
        <v>627191.63971428573</v>
      </c>
      <c r="T124" s="107">
        <f t="shared" si="95"/>
        <v>0.7205491484094998</v>
      </c>
      <c r="U124" s="107">
        <f t="shared" si="96"/>
        <v>0.64894084711442734</v>
      </c>
      <c r="V124" s="48" t="str">
        <f t="shared" si="87"/>
        <v>B</v>
      </c>
      <c r="W124" s="321" t="str">
        <f>IF(AC124&gt;=3.5,"A",IF(AC124&gt;=2.5,"B",IF(AC124&gt;=1.5,"C","D")))</f>
        <v>B</v>
      </c>
      <c r="X124" s="303">
        <f>IF(F124="A",4.2,IF(F124="B",2.5,IF(F124="C",2,1)))</f>
        <v>4.2</v>
      </c>
      <c r="Y124" s="304">
        <f>IF(J124="A",4.2,IF(J124="B",2.5,IF(J124="C",2,1)))</f>
        <v>2.5</v>
      </c>
      <c r="Z124" s="304">
        <f>IF(N124="A",4.2,IF(N124="B",2.5,IF(N124="C",2,1)))</f>
        <v>2</v>
      </c>
      <c r="AA124" s="304">
        <f>IF(R124="A",4.2,IF(R124="B",2.5,IF(R124="C",2,1)))</f>
        <v>2</v>
      </c>
      <c r="AB124" s="304">
        <f>IF(V124="A",4.2,IF(V124="B",2.5,IF(V124="C",2,1)))</f>
        <v>2.5</v>
      </c>
      <c r="AC124" s="305">
        <f>AVERAGE(X124:AB124)</f>
        <v>2.6399999999999997</v>
      </c>
    </row>
    <row r="125" spans="1:29" x14ac:dyDescent="0.25">
      <c r="A125" s="278">
        <v>7</v>
      </c>
      <c r="B125" s="9">
        <v>70140</v>
      </c>
      <c r="C125" s="45" t="s">
        <v>166</v>
      </c>
      <c r="D125" s="120">
        <f>'2015 исходные'!F124</f>
        <v>0.1117870601021307</v>
      </c>
      <c r="E125" s="101">
        <f t="shared" si="88"/>
        <v>0.42126260329597265</v>
      </c>
      <c r="F125" s="46" t="str">
        <f t="shared" si="83"/>
        <v>D</v>
      </c>
      <c r="G125" s="103">
        <f>'2015 исходные'!I124</f>
        <v>10458.71644295302</v>
      </c>
      <c r="H125" s="101">
        <f t="shared" si="89"/>
        <v>3.7068251606738274E-2</v>
      </c>
      <c r="I125" s="101">
        <f t="shared" si="90"/>
        <v>5.7755986665494287E-2</v>
      </c>
      <c r="J125" s="47" t="str">
        <f t="shared" si="84"/>
        <v>C</v>
      </c>
      <c r="K125" s="103">
        <f>'2015 исходные'!L124</f>
        <v>59123.837091722591</v>
      </c>
      <c r="L125" s="104">
        <f t="shared" si="91"/>
        <v>0.31483603630642137</v>
      </c>
      <c r="M125" s="101">
        <f t="shared" si="92"/>
        <v>0.27802049879071289</v>
      </c>
      <c r="N125" s="48" t="str">
        <f t="shared" si="85"/>
        <v>B</v>
      </c>
      <c r="O125" s="105">
        <f>'2015 исходные'!P124</f>
        <v>2983.6920357941831</v>
      </c>
      <c r="P125" s="101">
        <f t="shared" si="93"/>
        <v>0.10260307911193896</v>
      </c>
      <c r="Q125" s="101">
        <f t="shared" si="94"/>
        <v>9.5338782901447497E-2</v>
      </c>
      <c r="R125" s="49" t="str">
        <f t="shared" si="86"/>
        <v>B</v>
      </c>
      <c r="S125" s="106">
        <f>'2015 исходные'!S124</f>
        <v>604710.84702702705</v>
      </c>
      <c r="T125" s="107">
        <f t="shared" si="95"/>
        <v>0.69472208854346917</v>
      </c>
      <c r="U125" s="107">
        <f t="shared" si="96"/>
        <v>0.64894084711442734</v>
      </c>
      <c r="V125" s="48" t="str">
        <f t="shared" si="87"/>
        <v>B</v>
      </c>
      <c r="W125" s="323" t="str">
        <f t="shared" si="58"/>
        <v>C</v>
      </c>
      <c r="X125" s="303">
        <f t="shared" si="59"/>
        <v>1</v>
      </c>
      <c r="Y125" s="304">
        <f t="shared" si="60"/>
        <v>2</v>
      </c>
      <c r="Z125" s="304">
        <f t="shared" si="61"/>
        <v>2.5</v>
      </c>
      <c r="AA125" s="304">
        <f t="shared" si="62"/>
        <v>2.5</v>
      </c>
      <c r="AB125" s="304">
        <f t="shared" si="63"/>
        <v>2.5</v>
      </c>
      <c r="AC125" s="305">
        <f t="shared" si="64"/>
        <v>2.1</v>
      </c>
    </row>
    <row r="126" spans="1:29" x14ac:dyDescent="0.25">
      <c r="A126" s="278">
        <v>8</v>
      </c>
      <c r="B126" s="9">
        <v>70270</v>
      </c>
      <c r="C126" s="45" t="s">
        <v>58</v>
      </c>
      <c r="D126" s="120">
        <f>'2015 исходные'!F125</f>
        <v>0.61634278918539531</v>
      </c>
      <c r="E126" s="101">
        <f t="shared" si="88"/>
        <v>0.42126260329597265</v>
      </c>
      <c r="F126" s="46" t="str">
        <f t="shared" si="83"/>
        <v>B</v>
      </c>
      <c r="G126" s="103">
        <f>'2015 исходные'!I125</f>
        <v>15468.038979266346</v>
      </c>
      <c r="H126" s="101">
        <f t="shared" si="89"/>
        <v>5.4822517072122469E-2</v>
      </c>
      <c r="I126" s="101">
        <f t="shared" si="90"/>
        <v>5.7755986665494287E-2</v>
      </c>
      <c r="J126" s="47" t="str">
        <f t="shared" si="84"/>
        <v>C</v>
      </c>
      <c r="K126" s="103">
        <f>'2015 исходные'!L125</f>
        <v>57098.046714513555</v>
      </c>
      <c r="L126" s="104">
        <f t="shared" si="91"/>
        <v>0.30404864759620054</v>
      </c>
      <c r="M126" s="101">
        <f t="shared" si="92"/>
        <v>0.27802049879071289</v>
      </c>
      <c r="N126" s="48" t="str">
        <f t="shared" si="85"/>
        <v>B</v>
      </c>
      <c r="O126" s="105">
        <f>'2015 исходные'!P125</f>
        <v>3163.5933333333332</v>
      </c>
      <c r="P126" s="101">
        <f t="shared" si="93"/>
        <v>0.10878951753866377</v>
      </c>
      <c r="Q126" s="101">
        <f t="shared" si="94"/>
        <v>9.5338782901447497E-2</v>
      </c>
      <c r="R126" s="49" t="str">
        <f t="shared" si="86"/>
        <v>B</v>
      </c>
      <c r="S126" s="106">
        <f>'2015 исходные'!S125</f>
        <v>665130.74659574463</v>
      </c>
      <c r="T126" s="107">
        <f t="shared" si="95"/>
        <v>0.76413549335393405</v>
      </c>
      <c r="U126" s="107">
        <f t="shared" si="96"/>
        <v>0.64894084711442734</v>
      </c>
      <c r="V126" s="48" t="str">
        <f t="shared" si="87"/>
        <v>B</v>
      </c>
      <c r="W126" s="323" t="str">
        <f t="shared" si="58"/>
        <v>C</v>
      </c>
      <c r="X126" s="309">
        <f t="shared" si="59"/>
        <v>2.5</v>
      </c>
      <c r="Y126" s="310">
        <f t="shared" si="60"/>
        <v>2</v>
      </c>
      <c r="Z126" s="310">
        <f t="shared" si="61"/>
        <v>2.5</v>
      </c>
      <c r="AA126" s="310">
        <f t="shared" si="62"/>
        <v>2.5</v>
      </c>
      <c r="AB126" s="310">
        <f t="shared" si="63"/>
        <v>2.5</v>
      </c>
      <c r="AC126" s="305">
        <f t="shared" si="64"/>
        <v>2.4</v>
      </c>
    </row>
    <row r="127" spans="1:29" x14ac:dyDescent="0.25">
      <c r="A127" s="279">
        <v>9</v>
      </c>
      <c r="B127" s="9">
        <v>70510</v>
      </c>
      <c r="C127" s="45" t="s">
        <v>25</v>
      </c>
      <c r="D127" s="120">
        <f>'2015 исходные'!F126</f>
        <v>0.34650568686639827</v>
      </c>
      <c r="E127" s="101">
        <f t="shared" si="88"/>
        <v>0.42126260329597265</v>
      </c>
      <c r="F127" s="46" t="str">
        <f t="shared" si="83"/>
        <v>C</v>
      </c>
      <c r="G127" s="103">
        <f>'2015 исходные'!I126</f>
        <v>14827.140668151447</v>
      </c>
      <c r="H127" s="101">
        <f t="shared" si="89"/>
        <v>5.255101655097124E-2</v>
      </c>
      <c r="I127" s="101">
        <f t="shared" si="90"/>
        <v>5.7755986665494287E-2</v>
      </c>
      <c r="J127" s="47" t="str">
        <f t="shared" si="84"/>
        <v>C</v>
      </c>
      <c r="K127" s="103">
        <f>'2015 исходные'!L126</f>
        <v>57375.756057906459</v>
      </c>
      <c r="L127" s="103">
        <f t="shared" si="91"/>
        <v>0.30552745738291043</v>
      </c>
      <c r="M127" s="101">
        <f t="shared" si="92"/>
        <v>0.27802049879071289</v>
      </c>
      <c r="N127" s="48" t="str">
        <f t="shared" si="85"/>
        <v>B</v>
      </c>
      <c r="O127" s="105">
        <f>'2015 исходные'!P126</f>
        <v>2889.9263697104675</v>
      </c>
      <c r="P127" s="101">
        <f t="shared" si="93"/>
        <v>9.9378669239956197E-2</v>
      </c>
      <c r="Q127" s="101">
        <f t="shared" si="94"/>
        <v>9.5338782901447497E-2</v>
      </c>
      <c r="R127" s="49" t="str">
        <f t="shared" si="86"/>
        <v>B</v>
      </c>
      <c r="S127" s="106">
        <f>'2015 исходные'!S126</f>
        <v>644728.84636363632</v>
      </c>
      <c r="T127" s="107">
        <f t="shared" si="95"/>
        <v>0.7406967691947951</v>
      </c>
      <c r="U127" s="107">
        <f t="shared" si="96"/>
        <v>0.64894084711442734</v>
      </c>
      <c r="V127" s="48" t="str">
        <f t="shared" si="87"/>
        <v>B</v>
      </c>
      <c r="W127" s="320" t="str">
        <f>IF(AC127&gt;=3.5,"A",IF(AC127&gt;=2.5,"B",IF(AC127&gt;=1.5,"C","D")))</f>
        <v>C</v>
      </c>
      <c r="X127" s="309">
        <f>IF(F127="A",4.2,IF(F127="B",2.5,IF(F127="C",2,1)))</f>
        <v>2</v>
      </c>
      <c r="Y127" s="310">
        <f>IF(J127="A",4.2,IF(J127="B",2.5,IF(J127="C",2,1)))</f>
        <v>2</v>
      </c>
      <c r="Z127" s="310">
        <f>IF(N127="A",4.2,IF(N127="B",2.5,IF(N127="C",2,1)))</f>
        <v>2.5</v>
      </c>
      <c r="AA127" s="310">
        <f>IF(R127="A",4.2,IF(R127="B",2.5,IF(R127="C",2,1)))</f>
        <v>2.5</v>
      </c>
      <c r="AB127" s="310">
        <f>IF(V127="A",4.2,IF(V127="B",2.5,IF(V127="C",2,1)))</f>
        <v>2.5</v>
      </c>
      <c r="AC127" s="305">
        <f>AVERAGE(X127:AB127)</f>
        <v>2.2999999999999998</v>
      </c>
    </row>
    <row r="128" spans="1:29" ht="15.75" thickBot="1" x14ac:dyDescent="0.3">
      <c r="A128" s="285">
        <v>10</v>
      </c>
      <c r="B128" s="12">
        <v>10880</v>
      </c>
      <c r="C128" s="55" t="s">
        <v>75</v>
      </c>
      <c r="D128" s="286">
        <f>'2015 исходные'!F127</f>
        <v>0</v>
      </c>
      <c r="E128" s="115">
        <f t="shared" si="88"/>
        <v>0.42126260329597265</v>
      </c>
      <c r="F128" s="287" t="str">
        <f t="shared" si="83"/>
        <v>D</v>
      </c>
      <c r="G128" s="288">
        <f>'2015 исходные'!I127</f>
        <v>0</v>
      </c>
      <c r="H128" s="115">
        <f t="shared" si="89"/>
        <v>0</v>
      </c>
      <c r="I128" s="115">
        <f t="shared" si="90"/>
        <v>5.7755986665494287E-2</v>
      </c>
      <c r="J128" s="57" t="str">
        <f t="shared" si="84"/>
        <v>D</v>
      </c>
      <c r="K128" s="116">
        <f>'2015 исходные'!L127</f>
        <v>23351.122762186114</v>
      </c>
      <c r="L128" s="289">
        <f t="shared" si="91"/>
        <v>0.12434536213111559</v>
      </c>
      <c r="M128" s="115">
        <f t="shared" si="92"/>
        <v>0.27802049879071289</v>
      </c>
      <c r="N128" s="58" t="str">
        <f t="shared" si="85"/>
        <v>D</v>
      </c>
      <c r="O128" s="117">
        <f>'2015 исходные'!P127</f>
        <v>1116.5797488921714</v>
      </c>
      <c r="P128" s="115">
        <f t="shared" si="93"/>
        <v>3.839689851901161E-2</v>
      </c>
      <c r="Q128" s="115">
        <f t="shared" si="94"/>
        <v>9.5338782901447497E-2</v>
      </c>
      <c r="R128" s="59" t="str">
        <f t="shared" si="86"/>
        <v>D</v>
      </c>
      <c r="S128" s="118">
        <f>'2015 исходные'!S127</f>
        <v>322355.30325</v>
      </c>
      <c r="T128" s="119">
        <f t="shared" si="95"/>
        <v>0.3703379071632466</v>
      </c>
      <c r="U128" s="119">
        <f t="shared" si="96"/>
        <v>0.64894084711442734</v>
      </c>
      <c r="V128" s="58" t="str">
        <f t="shared" si="87"/>
        <v>C</v>
      </c>
      <c r="W128" s="325" t="str">
        <f>IF(AC128&gt;=3.5,"A",IF(AC128&gt;=2.5,"B",IF(AC128&gt;=1.5,"C","D")))</f>
        <v>D</v>
      </c>
      <c r="X128" s="311">
        <f>IF(F128="A",4.2,IF(F128="B",2.5,IF(F128="C",2,1)))</f>
        <v>1</v>
      </c>
      <c r="Y128" s="312">
        <f>IF(J128="A",4.2,IF(J128="B",2.5,IF(J128="C",2,1)))</f>
        <v>1</v>
      </c>
      <c r="Z128" s="312">
        <f>IF(N128="A",4.2,IF(N128="B",2.5,IF(N128="C",2,1)))</f>
        <v>1</v>
      </c>
      <c r="AA128" s="312">
        <f>IF(R128="A",4.2,IF(R128="B",2.5,IF(R128="C",2,1)))</f>
        <v>1</v>
      </c>
      <c r="AB128" s="312">
        <f>IF(V128="A",4.2,IF(V128="B",2.5,IF(V128="C",2,1)))</f>
        <v>2</v>
      </c>
      <c r="AC128" s="313">
        <f>AVERAGE(X128:AB128)</f>
        <v>1.2</v>
      </c>
    </row>
    <row r="129" spans="1:24" ht="16.5" thickBot="1" x14ac:dyDescent="0.3">
      <c r="A129" s="280">
        <v>117</v>
      </c>
      <c r="B129" s="281"/>
      <c r="C129" s="282" t="s">
        <v>167</v>
      </c>
      <c r="D129" s="60">
        <f t="shared" ref="D129" si="97">AVERAGE(D5,D7:D15,D17:D30,D32:D50,D52:D70,D72:D87,D89:D117,D119:D128)</f>
        <v>0.42126260329597265</v>
      </c>
      <c r="E129" s="61"/>
      <c r="F129" s="61"/>
      <c r="G129" s="283">
        <f>'2015 исходные'!I128</f>
        <v>16295.710243522131</v>
      </c>
      <c r="H129" s="62">
        <f t="shared" ref="H129" si="98">AVERAGE(H5,H7:H15,H17:H30,H32:H50,H52:H70,H72:H87,H89:H117,H119:H128)</f>
        <v>5.7755986665494287E-2</v>
      </c>
      <c r="I129" s="63"/>
      <c r="J129" s="63"/>
      <c r="K129" s="62">
        <f>'2015 исходные'!L128</f>
        <v>52210.15634520079</v>
      </c>
      <c r="L129" s="62">
        <f t="shared" ref="L129" si="99">AVERAGE(L5,L7:L15,L17:L30,L32:L50,L52:L70,L72:L87,L89:L117,L119:L128)</f>
        <v>0.27802049879071289</v>
      </c>
      <c r="M129" s="63"/>
      <c r="N129" s="63"/>
      <c r="O129" s="62">
        <f>'2015 исходные'!P128</f>
        <v>2772.4466917314917</v>
      </c>
      <c r="P129" s="62">
        <f t="shared" ref="P129" si="100">AVERAGE(P5,P7:P15,P17:P30,P32:P50,P52:P70,P72:P87,P89:P117,P119:P128)</f>
        <v>9.5338782901447497E-2</v>
      </c>
      <c r="Q129" s="63"/>
      <c r="R129" s="63"/>
      <c r="S129" s="64">
        <f>'2015 исходные'!S128</f>
        <v>564861.22407845058</v>
      </c>
      <c r="T129" s="64">
        <f t="shared" ref="T129" si="101">AVERAGE(T5,T7:T15,T17:T30,T32:T50,T52:T70,T72:T87,T89:T117,T119:T128)</f>
        <v>0.64894084711442734</v>
      </c>
      <c r="U129" s="65"/>
      <c r="V129" s="65"/>
      <c r="W129" s="65"/>
      <c r="X129" s="212"/>
    </row>
    <row r="130" spans="1:24" x14ac:dyDescent="0.25">
      <c r="A130" s="1"/>
      <c r="B130" s="1"/>
      <c r="C130" s="66" t="s">
        <v>168</v>
      </c>
      <c r="D130" s="67">
        <f>MAX(D5,D7:D15,D17:D30,D32:D50,D52:D70,D72:D87,D89:D117,D119:D128)</f>
        <v>0.97427588907059171</v>
      </c>
      <c r="E130" s="68"/>
      <c r="F130" s="68"/>
      <c r="G130" s="67">
        <f>MAX(G5,G7:G15,G17:G30,G32:G50,G52:G70,G72:G87,G89:G117,G119:G128)</f>
        <v>282147.55187028658</v>
      </c>
      <c r="H130" s="68"/>
      <c r="I130" s="68"/>
      <c r="J130" s="68"/>
      <c r="K130" s="67">
        <f>MAX(K5,K7:K15,K17:K30,K32:K50,K52:K70,K72:K87,K89:K117,K119:K128)</f>
        <v>187792.47059945503</v>
      </c>
      <c r="L130" s="68"/>
      <c r="M130" s="68"/>
      <c r="N130" s="68"/>
      <c r="O130" s="67">
        <f>MAX(O5,O7:O15,O17:O30,O32:O50,O52:O70,O72:O87,O89:O117,O119:O128)</f>
        <v>29079.946348773843</v>
      </c>
      <c r="P130" s="68"/>
      <c r="Q130" s="68"/>
      <c r="R130" s="68"/>
      <c r="S130" s="67">
        <f>MAX(S5,S7:S15,S17:S30,S32:S50,S52:S70,S72:S87,S89:S117,S119:S128)</f>
        <v>870435.61303030304</v>
      </c>
      <c r="T130" s="68"/>
      <c r="U130" s="68"/>
      <c r="V130" s="68"/>
      <c r="W130" s="68"/>
      <c r="X130" s="212"/>
    </row>
    <row r="131" spans="1:24" x14ac:dyDescent="0.25">
      <c r="A131" s="1"/>
      <c r="B131" s="1"/>
      <c r="C131" s="66" t="s">
        <v>169</v>
      </c>
      <c r="D131" s="69">
        <f>MIN(D5,D7:D15,D17:D30,D32:D50,D52:D70,D72:D87,D89:D117,D119:D128)</f>
        <v>0</v>
      </c>
      <c r="E131" s="68"/>
      <c r="F131" s="68"/>
      <c r="G131" s="69">
        <f>MIN(G5,G7:G15,G17:G30,G32:G50,G52:G70,G72:G87,G89:G117,G119:G128)</f>
        <v>0</v>
      </c>
      <c r="H131" s="68"/>
      <c r="I131" s="68"/>
      <c r="J131" s="68"/>
      <c r="K131" s="69">
        <f>MIN(K5,K7:K15,K17:K30,K32:K50,K52:K70,K72:K87,K89:K117,K119:K128)</f>
        <v>23351.122762186114</v>
      </c>
      <c r="L131" s="68"/>
      <c r="M131" s="68"/>
      <c r="N131" s="68"/>
      <c r="O131" s="69">
        <f>MIN(O5,O7:O15,O17:O30,O32:O50,O52:O70,O72:O87,O89:O117,O119:O128)</f>
        <v>822.90334558823542</v>
      </c>
      <c r="P131" s="68"/>
      <c r="Q131" s="68"/>
      <c r="R131" s="68"/>
      <c r="S131" s="69">
        <f>MIN(S5,S7:S15,S17:S30,S32:S50,S52:S70,S72:S87,S89:S117,S119:S128)</f>
        <v>48756.81969230769</v>
      </c>
      <c r="T131" s="68"/>
      <c r="U131" s="68"/>
      <c r="V131" s="68"/>
      <c r="W131" s="68"/>
      <c r="X131" s="212"/>
    </row>
    <row r="132" spans="1:24" x14ac:dyDescent="0.25">
      <c r="A132" s="1"/>
      <c r="B132" s="1"/>
      <c r="C132" s="70" t="s">
        <v>170</v>
      </c>
      <c r="D132" s="69">
        <f>(D130-D129)/2+D129</f>
        <v>0.69776924618328218</v>
      </c>
      <c r="E132" s="68"/>
      <c r="F132" s="68"/>
      <c r="G132" s="69">
        <f t="shared" ref="G132:S132" si="102">(G130-G129)/2+G129</f>
        <v>149221.63105690436</v>
      </c>
      <c r="H132" s="68"/>
      <c r="I132" s="68"/>
      <c r="J132" s="68"/>
      <c r="K132" s="69">
        <f t="shared" si="102"/>
        <v>120001.31347232792</v>
      </c>
      <c r="L132" s="68"/>
      <c r="M132" s="68"/>
      <c r="N132" s="68"/>
      <c r="O132" s="69">
        <f t="shared" si="102"/>
        <v>15926.196520252666</v>
      </c>
      <c r="P132" s="68"/>
      <c r="Q132" s="68"/>
      <c r="R132" s="68"/>
      <c r="S132" s="69">
        <f t="shared" si="102"/>
        <v>717648.41855437681</v>
      </c>
      <c r="T132" s="68"/>
      <c r="U132" s="68"/>
      <c r="V132" s="68"/>
      <c r="W132" s="68"/>
      <c r="X132" s="212"/>
    </row>
    <row r="133" spans="1:24" x14ac:dyDescent="0.25">
      <c r="C133" s="70" t="s">
        <v>171</v>
      </c>
      <c r="D133" s="69">
        <f>(D129-D131)/2+D131</f>
        <v>0.21063130164798632</v>
      </c>
      <c r="E133" s="68"/>
      <c r="F133" s="68"/>
      <c r="G133" s="69">
        <f>(G129-G131)/2+G131</f>
        <v>8147.8551217610657</v>
      </c>
      <c r="H133" s="68"/>
      <c r="I133" s="68"/>
      <c r="J133" s="68"/>
      <c r="K133" s="69">
        <f>(K129-K131)/2+K131</f>
        <v>37780.639553693451</v>
      </c>
      <c r="L133" s="68"/>
      <c r="M133" s="68"/>
      <c r="N133" s="68"/>
      <c r="O133" s="69">
        <f>(O129-O131)/2+O131</f>
        <v>1797.6750186598636</v>
      </c>
      <c r="P133" s="68"/>
      <c r="Q133" s="68"/>
      <c r="R133" s="68"/>
      <c r="S133" s="69">
        <f>(S129-S131)/2+S131</f>
        <v>306809.02188537916</v>
      </c>
      <c r="T133" s="68"/>
      <c r="U133" s="68"/>
      <c r="V133" s="68"/>
      <c r="W133" s="68"/>
      <c r="X133" s="212"/>
    </row>
    <row r="134" spans="1:24" x14ac:dyDescent="0.25">
      <c r="N134" s="16"/>
    </row>
    <row r="135" spans="1:24" x14ac:dyDescent="0.25">
      <c r="D135" s="18" t="s">
        <v>133</v>
      </c>
      <c r="E135" s="19" t="s">
        <v>134</v>
      </c>
      <c r="H135" s="19"/>
      <c r="I135" s="19"/>
      <c r="J135" s="71"/>
    </row>
    <row r="136" spans="1:24" x14ac:dyDescent="0.25">
      <c r="D136" s="79" t="s">
        <v>137</v>
      </c>
      <c r="E136" s="19" t="s">
        <v>138</v>
      </c>
      <c r="H136" s="19"/>
      <c r="I136" s="19"/>
      <c r="J136" s="71"/>
    </row>
    <row r="137" spans="1:24" x14ac:dyDescent="0.25">
      <c r="D137" s="80" t="s">
        <v>135</v>
      </c>
      <c r="E137" s="19" t="s">
        <v>136</v>
      </c>
      <c r="H137" s="19"/>
      <c r="I137" s="19"/>
      <c r="J137" s="71"/>
    </row>
    <row r="138" spans="1:24" x14ac:dyDescent="0.25">
      <c r="D138" s="81" t="s">
        <v>139</v>
      </c>
      <c r="E138" s="19" t="s">
        <v>140</v>
      </c>
      <c r="H138" s="19"/>
      <c r="I138" s="19"/>
      <c r="J138" s="71"/>
    </row>
  </sheetData>
  <mergeCells count="2">
    <mergeCell ref="A1:F1"/>
    <mergeCell ref="X3:AC3"/>
  </mergeCells>
  <conditionalFormatting sqref="D7:D15 D120:D128 D18:D30 D89:D98 D72:D87 D53:D70 D32:D50">
    <cfRule type="cellIs" dxfId="199" priority="392" operator="between">
      <formula>$D$130</formula>
      <formula>$D$132</formula>
    </cfRule>
    <cfRule type="cellIs" dxfId="198" priority="393" operator="between">
      <formula>$D$132</formula>
      <formula>$D$129</formula>
    </cfRule>
    <cfRule type="cellIs" dxfId="197" priority="394" operator="between">
      <formula>$D$129</formula>
      <formula>$D$133</formula>
    </cfRule>
    <cfRule type="cellIs" dxfId="196" priority="395" operator="between">
      <formula>$D$133</formula>
      <formula>$D$131</formula>
    </cfRule>
  </conditionalFormatting>
  <conditionalFormatting sqref="D119">
    <cfRule type="cellIs" dxfId="195" priority="388" operator="between">
      <formula>$D$130</formula>
      <formula>$D$132</formula>
    </cfRule>
    <cfRule type="cellIs" dxfId="194" priority="389" operator="between">
      <formula>$D$132</formula>
      <formula>$D$129</formula>
    </cfRule>
    <cfRule type="cellIs" dxfId="193" priority="390" operator="between">
      <formula>$D$129</formula>
      <formula>$D$133</formula>
    </cfRule>
    <cfRule type="cellIs" dxfId="192" priority="391" operator="between">
      <formula>$D$133</formula>
      <formula>$D$131</formula>
    </cfRule>
  </conditionalFormatting>
  <conditionalFormatting sqref="D99:D117">
    <cfRule type="cellIs" dxfId="191" priority="384" operator="between">
      <formula>$D$130</formula>
      <formula>$D$132</formula>
    </cfRule>
    <cfRule type="cellIs" dxfId="190" priority="385" operator="between">
      <formula>$D$132</formula>
      <formula>$D$129</formula>
    </cfRule>
    <cfRule type="cellIs" dxfId="189" priority="386" operator="between">
      <formula>$D$129</formula>
      <formula>$D$133</formula>
    </cfRule>
    <cfRule type="cellIs" dxfId="188" priority="387" operator="between">
      <formula>$D$133</formula>
      <formula>$D$131</formula>
    </cfRule>
  </conditionalFormatting>
  <conditionalFormatting sqref="D52">
    <cfRule type="cellIs" dxfId="187" priority="380" operator="between">
      <formula>$D$130</formula>
      <formula>$D$132</formula>
    </cfRule>
    <cfRule type="cellIs" dxfId="186" priority="381" operator="between">
      <formula>$D$132</formula>
      <formula>$D$129</formula>
    </cfRule>
    <cfRule type="cellIs" dxfId="185" priority="382" operator="between">
      <formula>$D$129</formula>
      <formula>$D$133</formula>
    </cfRule>
    <cfRule type="cellIs" dxfId="184" priority="383" operator="between">
      <formula>$D$133</formula>
      <formula>$D$131</formula>
    </cfRule>
  </conditionalFormatting>
  <conditionalFormatting sqref="D17">
    <cfRule type="cellIs" dxfId="183" priority="372" operator="between">
      <formula>$D$130</formula>
      <formula>$D$132</formula>
    </cfRule>
    <cfRule type="cellIs" dxfId="182" priority="373" operator="between">
      <formula>$D$132</formula>
      <formula>$D$129</formula>
    </cfRule>
    <cfRule type="cellIs" dxfId="181" priority="374" operator="between">
      <formula>$D$129</formula>
      <formula>$D$133</formula>
    </cfRule>
    <cfRule type="cellIs" dxfId="180" priority="375" operator="between">
      <formula>$D$133</formula>
      <formula>$D$131</formula>
    </cfRule>
  </conditionalFormatting>
  <conditionalFormatting sqref="T6:U26 T78:U128 T28:U76">
    <cfRule type="cellIs" dxfId="179" priority="300" operator="between">
      <formula>$S$133</formula>
      <formula>$S$131</formula>
    </cfRule>
    <cfRule type="cellIs" dxfId="178" priority="301" operator="between">
      <formula>$S$129</formula>
      <formula>$S$133</formula>
    </cfRule>
    <cfRule type="cellIs" dxfId="177" priority="302" operator="between">
      <formula>$S$132</formula>
      <formula>$S$129</formula>
    </cfRule>
    <cfRule type="cellIs" dxfId="176" priority="303" operator="between">
      <formula>$S$130</formula>
      <formula>$S$132</formula>
    </cfRule>
  </conditionalFormatting>
  <conditionalFormatting sqref="T5:U5">
    <cfRule type="cellIs" dxfId="175" priority="272" operator="between">
      <formula>$S$133</formula>
      <formula>$S$131</formula>
    </cfRule>
    <cfRule type="cellIs" dxfId="174" priority="273" operator="between">
      <formula>$S$129</formula>
      <formula>$S$133</formula>
    </cfRule>
    <cfRule type="cellIs" dxfId="173" priority="274" operator="between">
      <formula>$S$132</formula>
      <formula>$S$129</formula>
    </cfRule>
    <cfRule type="cellIs" dxfId="172" priority="275" operator="between">
      <formula>$S$130</formula>
      <formula>$S$132</formula>
    </cfRule>
  </conditionalFormatting>
  <conditionalFormatting sqref="D5">
    <cfRule type="cellIs" dxfId="171" priority="364" operator="between">
      <formula>$D$130</formula>
      <formula>$D$132</formula>
    </cfRule>
    <cfRule type="cellIs" dxfId="170" priority="365" operator="between">
      <formula>$D$132</formula>
      <formula>$D$129</formula>
    </cfRule>
    <cfRule type="cellIs" dxfId="169" priority="366" operator="between">
      <formula>$D$129</formula>
      <formula>$D$133</formula>
    </cfRule>
    <cfRule type="cellIs" dxfId="168" priority="367" operator="between">
      <formula>$D$133</formula>
      <formula>$D$131</formula>
    </cfRule>
  </conditionalFormatting>
  <conditionalFormatting sqref="V78:W79 V26 V47 V83 V90:W92 V89 V97 V102:W104 V108:W115 V107 V9 V28 V35 V43:W46 V38:V39 V50 V55:V56 V63 V65:V66 V74:V76 V82:W82 V80:V81 V117:W119 V116 V106:W106 V105 V100:V101 V94:W96 V93 V5:W8 V125:V128 V122:V123 V120 V124:W124 V121:W121 V29:W32 R5:R26 N7:N26 V10:W25 V88:W88 V98:W99 V85:V87 V84:W84 N78:N128 R78:R128 V64:W64 V51:W54 V57:W62 V67:W73 V41:V42 V33 V40:W40 V34:W34 V48:W49 V36:W37 N28:N76 R28:R76 F5:F128 J5:J128">
    <cfRule type="cellIs" dxfId="167" priority="268" stopIfTrue="1" operator="equal">
      <formula>"D"</formula>
    </cfRule>
    <cfRule type="cellIs" dxfId="166" priority="269" stopIfTrue="1" operator="equal">
      <formula>"C"</formula>
    </cfRule>
    <cfRule type="cellIs" dxfId="165" priority="270" stopIfTrue="1" operator="equal">
      <formula>"B"</formula>
    </cfRule>
    <cfRule type="cellIs" dxfId="164" priority="271" stopIfTrue="1" operator="equal">
      <formula>"A"</formula>
    </cfRule>
  </conditionalFormatting>
  <conditionalFormatting sqref="N5:N6">
    <cfRule type="cellIs" dxfId="163" priority="264" operator="equal">
      <formula>"D"</formula>
    </cfRule>
    <cfRule type="cellIs" dxfId="162" priority="265" operator="equal">
      <formula>"C"</formula>
    </cfRule>
    <cfRule type="cellIs" dxfId="161" priority="266" stopIfTrue="1" operator="equal">
      <formula>"B"</formula>
    </cfRule>
    <cfRule type="cellIs" dxfId="160" priority="267" operator="equal">
      <formula>"A"</formula>
    </cfRule>
  </conditionalFormatting>
  <conditionalFormatting sqref="D118">
    <cfRule type="cellIs" dxfId="159" priority="140" operator="between">
      <formula>$D$130</formula>
      <formula>$D$132</formula>
    </cfRule>
    <cfRule type="cellIs" dxfId="158" priority="141" operator="between">
      <formula>$D$132</formula>
      <formula>$D$129</formula>
    </cfRule>
    <cfRule type="cellIs" dxfId="157" priority="142" operator="between">
      <formula>$D$129</formula>
      <formula>$D$133</formula>
    </cfRule>
    <cfRule type="cellIs" dxfId="156" priority="143" operator="between">
      <formula>$D$133</formula>
      <formula>$D$131</formula>
    </cfRule>
  </conditionalFormatting>
  <conditionalFormatting sqref="D71">
    <cfRule type="cellIs" dxfId="155" priority="260" operator="between">
      <formula>$D$130</formula>
      <formula>$D$132</formula>
    </cfRule>
    <cfRule type="cellIs" dxfId="154" priority="261" operator="between">
      <formula>$D$132</formula>
      <formula>$D$129</formula>
    </cfRule>
    <cfRule type="cellIs" dxfId="153" priority="262" operator="between">
      <formula>$D$129</formula>
      <formula>$D$133</formula>
    </cfRule>
    <cfRule type="cellIs" dxfId="152" priority="263" operator="between">
      <formula>$D$133</formula>
      <formula>$D$131</formula>
    </cfRule>
  </conditionalFormatting>
  <conditionalFormatting sqref="K71 K120:K126">
    <cfRule type="cellIs" dxfId="151" priority="256" operator="between">
      <formula>$K$133</formula>
      <formula>$K$129</formula>
    </cfRule>
    <cfRule type="cellIs" dxfId="150" priority="257" operator="between">
      <formula>$K$129</formula>
      <formula>$K$133</formula>
    </cfRule>
    <cfRule type="cellIs" dxfId="149" priority="258" operator="between">
      <formula>$K$132</formula>
      <formula>$K$129</formula>
    </cfRule>
    <cfRule type="cellIs" dxfId="148" priority="259" operator="between">
      <formula>$K$130</formula>
      <formula>$K$132</formula>
    </cfRule>
  </conditionalFormatting>
  <conditionalFormatting sqref="D6">
    <cfRule type="cellIs" dxfId="147" priority="240" operator="between">
      <formula>$D$130</formula>
      <formula>$D$132</formula>
    </cfRule>
    <cfRule type="cellIs" dxfId="146" priority="241" operator="between">
      <formula>$D$132</formula>
      <formula>$D$129</formula>
    </cfRule>
    <cfRule type="cellIs" dxfId="145" priority="242" operator="between">
      <formula>$D$129</formula>
      <formula>$D$133</formula>
    </cfRule>
    <cfRule type="cellIs" dxfId="144" priority="243" operator="between">
      <formula>$D$133</formula>
      <formula>$D$131</formula>
    </cfRule>
  </conditionalFormatting>
  <conditionalFormatting sqref="K6">
    <cfRule type="cellIs" dxfId="143" priority="232" operator="between">
      <formula>$K$133</formula>
      <formula>$K$129</formula>
    </cfRule>
    <cfRule type="cellIs" dxfId="142" priority="233" operator="between">
      <formula>$K$129</formula>
      <formula>$K$133</formula>
    </cfRule>
    <cfRule type="cellIs" dxfId="141" priority="234" operator="between">
      <formula>$K$132</formula>
      <formula>$K$129</formula>
    </cfRule>
    <cfRule type="cellIs" dxfId="140" priority="235" operator="between">
      <formula>$K$130</formula>
      <formula>$K$132</formula>
    </cfRule>
  </conditionalFormatting>
  <conditionalFormatting sqref="D16">
    <cfRule type="cellIs" dxfId="139" priority="220" operator="between">
      <formula>$D$130</formula>
      <formula>$D$132</formula>
    </cfRule>
    <cfRule type="cellIs" dxfId="138" priority="221" operator="between">
      <formula>$D$132</formula>
      <formula>$D$129</formula>
    </cfRule>
    <cfRule type="cellIs" dxfId="137" priority="222" operator="between">
      <formula>$D$129</formula>
      <formula>$D$133</formula>
    </cfRule>
    <cfRule type="cellIs" dxfId="136" priority="223" operator="between">
      <formula>$D$133</formula>
      <formula>$D$131</formula>
    </cfRule>
  </conditionalFormatting>
  <conditionalFormatting sqref="K16">
    <cfRule type="cellIs" dxfId="135" priority="212" operator="between">
      <formula>$K$133</formula>
      <formula>$K$129</formula>
    </cfRule>
    <cfRule type="cellIs" dxfId="134" priority="213" operator="between">
      <formula>$K$129</formula>
      <formula>$K$133</formula>
    </cfRule>
    <cfRule type="cellIs" dxfId="133" priority="214" operator="between">
      <formula>$K$132</formula>
      <formula>$K$129</formula>
    </cfRule>
    <cfRule type="cellIs" dxfId="132" priority="215" operator="between">
      <formula>$K$130</formula>
      <formula>$K$132</formula>
    </cfRule>
  </conditionalFormatting>
  <conditionalFormatting sqref="D31">
    <cfRule type="cellIs" dxfId="131" priority="200" operator="between">
      <formula>$D$130</formula>
      <formula>$D$132</formula>
    </cfRule>
    <cfRule type="cellIs" dxfId="130" priority="201" operator="between">
      <formula>$D$132</formula>
      <formula>$D$129</formula>
    </cfRule>
    <cfRule type="cellIs" dxfId="129" priority="202" operator="between">
      <formula>$D$129</formula>
      <formula>$D$133</formula>
    </cfRule>
    <cfRule type="cellIs" dxfId="128" priority="203" operator="between">
      <formula>$D$133</formula>
      <formula>$D$131</formula>
    </cfRule>
  </conditionalFormatting>
  <conditionalFormatting sqref="K31">
    <cfRule type="cellIs" dxfId="127" priority="192" operator="between">
      <formula>$K$133</formula>
      <formula>$K$129</formula>
    </cfRule>
    <cfRule type="cellIs" dxfId="126" priority="193" operator="between">
      <formula>$K$129</formula>
      <formula>$K$133</formula>
    </cfRule>
    <cfRule type="cellIs" dxfId="125" priority="194" operator="between">
      <formula>$K$132</formula>
      <formula>$K$129</formula>
    </cfRule>
    <cfRule type="cellIs" dxfId="124" priority="195" operator="between">
      <formula>$K$130</formula>
      <formula>$K$132</formula>
    </cfRule>
  </conditionalFormatting>
  <conditionalFormatting sqref="D51">
    <cfRule type="cellIs" dxfId="123" priority="180" operator="between">
      <formula>$D$130</formula>
      <formula>$D$132</formula>
    </cfRule>
    <cfRule type="cellIs" dxfId="122" priority="181" operator="between">
      <formula>$D$132</formula>
      <formula>$D$129</formula>
    </cfRule>
    <cfRule type="cellIs" dxfId="121" priority="182" operator="between">
      <formula>$D$129</formula>
      <formula>$D$133</formula>
    </cfRule>
    <cfRule type="cellIs" dxfId="120" priority="183" operator="between">
      <formula>$D$133</formula>
      <formula>$D$131</formula>
    </cfRule>
  </conditionalFormatting>
  <conditionalFormatting sqref="K51">
    <cfRule type="cellIs" dxfId="119" priority="172" operator="between">
      <formula>$K$133</formula>
      <formula>$K$129</formula>
    </cfRule>
    <cfRule type="cellIs" dxfId="118" priority="173" operator="between">
      <formula>$K$129</formula>
      <formula>$K$133</formula>
    </cfRule>
    <cfRule type="cellIs" dxfId="117" priority="174" operator="between">
      <formula>$K$132</formula>
      <formula>$K$129</formula>
    </cfRule>
    <cfRule type="cellIs" dxfId="116" priority="175" operator="between">
      <formula>$K$130</formula>
      <formula>$K$132</formula>
    </cfRule>
  </conditionalFormatting>
  <conditionalFormatting sqref="D88">
    <cfRule type="cellIs" dxfId="115" priority="160" operator="between">
      <formula>$D$130</formula>
      <formula>$D$132</formula>
    </cfRule>
    <cfRule type="cellIs" dxfId="114" priority="161" operator="between">
      <formula>$D$132</formula>
      <formula>$D$129</formula>
    </cfRule>
    <cfRule type="cellIs" dxfId="113" priority="162" operator="between">
      <formula>$D$129</formula>
      <formula>$D$133</formula>
    </cfRule>
    <cfRule type="cellIs" dxfId="112" priority="163" operator="between">
      <formula>$D$133</formula>
      <formula>$D$131</formula>
    </cfRule>
  </conditionalFormatting>
  <conditionalFormatting sqref="K88">
    <cfRule type="cellIs" dxfId="111" priority="152" operator="between">
      <formula>$K$133</formula>
      <formula>$K$129</formula>
    </cfRule>
    <cfRule type="cellIs" dxfId="110" priority="153" operator="between">
      <formula>$K$129</formula>
      <formula>$K$133</formula>
    </cfRule>
    <cfRule type="cellIs" dxfId="109" priority="154" operator="between">
      <formula>$K$132</formula>
      <formula>$K$129</formula>
    </cfRule>
    <cfRule type="cellIs" dxfId="108" priority="155" operator="between">
      <formula>$K$130</formula>
      <formula>$K$132</formula>
    </cfRule>
  </conditionalFormatting>
  <conditionalFormatting sqref="K119 L6:M6 L16:M17 K7:M15 K120:M128 P7:Q26 L23:M26 K18:M22 K23:K30 L99:M119 K89:M98 L78:M88 P78:Q128 L74:M76 K72:M73 K74:K84 L71:M71 K53 L58:M58 K59:M70 K54:M57 L28:M31 L50:M53 K32:M49 K50 P28:Q76">
    <cfRule type="cellIs" dxfId="107" priority="332" operator="between">
      <formula>$K$133</formula>
      <formula>$K$131</formula>
    </cfRule>
    <cfRule type="cellIs" dxfId="106" priority="333" operator="between">
      <formula>$K$129</formula>
      <formula>$K$133</formula>
    </cfRule>
    <cfRule type="cellIs" dxfId="105" priority="334" operator="between">
      <formula>$K$132</formula>
      <formula>$K$129</formula>
    </cfRule>
    <cfRule type="cellIs" dxfId="104" priority="335" operator="between">
      <formula>$K$130</formula>
      <formula>$K$132</formula>
    </cfRule>
  </conditionalFormatting>
  <conditionalFormatting sqref="K119">
    <cfRule type="cellIs" dxfId="103" priority="136" operator="between">
      <formula>$K$133</formula>
      <formula>$K$129</formula>
    </cfRule>
    <cfRule type="cellIs" dxfId="102" priority="137" operator="between">
      <formula>$K$129</formula>
      <formula>$K$133</formula>
    </cfRule>
    <cfRule type="cellIs" dxfId="101" priority="138" operator="between">
      <formula>$K$132</formula>
      <formula>$K$129</formula>
    </cfRule>
    <cfRule type="cellIs" dxfId="100" priority="139" operator="between">
      <formula>$K$130</formula>
      <formula>$K$132</formula>
    </cfRule>
  </conditionalFormatting>
  <conditionalFormatting sqref="K99:K117">
    <cfRule type="cellIs" dxfId="99" priority="132" operator="between">
      <formula>$K$133</formula>
      <formula>$K$131</formula>
    </cfRule>
    <cfRule type="cellIs" dxfId="98" priority="133" operator="between">
      <formula>$K$129</formula>
      <formula>$K$133</formula>
    </cfRule>
    <cfRule type="cellIs" dxfId="97" priority="134" operator="between">
      <formula>$K$132</formula>
      <formula>$K$129</formula>
    </cfRule>
    <cfRule type="cellIs" dxfId="96" priority="135" operator="between">
      <formula>$K$130</formula>
      <formula>$K$132</formula>
    </cfRule>
  </conditionalFormatting>
  <conditionalFormatting sqref="K85:K87">
    <cfRule type="cellIs" dxfId="95" priority="128" operator="between">
      <formula>$K$133</formula>
      <formula>$K$131</formula>
    </cfRule>
    <cfRule type="cellIs" dxfId="94" priority="129" operator="between">
      <formula>$K$129</formula>
      <formula>$K$133</formula>
    </cfRule>
    <cfRule type="cellIs" dxfId="93" priority="130" operator="between">
      <formula>$K$132</formula>
      <formula>$K$129</formula>
    </cfRule>
    <cfRule type="cellIs" dxfId="92" priority="131" operator="between">
      <formula>$K$130</formula>
      <formula>$K$132</formula>
    </cfRule>
  </conditionalFormatting>
  <conditionalFormatting sqref="K52">
    <cfRule type="cellIs" dxfId="91" priority="124" operator="between">
      <formula>$K$133</formula>
      <formula>$K$131</formula>
    </cfRule>
    <cfRule type="cellIs" dxfId="90" priority="125" operator="between">
      <formula>$K$129</formula>
      <formula>$K$133</formula>
    </cfRule>
    <cfRule type="cellIs" dxfId="89" priority="126" operator="between">
      <formula>$K$132</formula>
      <formula>$K$129</formula>
    </cfRule>
    <cfRule type="cellIs" dxfId="88" priority="127" operator="between">
      <formula>$K$130</formula>
      <formula>$K$132</formula>
    </cfRule>
  </conditionalFormatting>
  <conditionalFormatting sqref="K17">
    <cfRule type="cellIs" dxfId="87" priority="116" operator="between">
      <formula>$K$133</formula>
      <formula>$K$131</formula>
    </cfRule>
    <cfRule type="cellIs" dxfId="86" priority="117" operator="between">
      <formula>$K$129</formula>
      <formula>$K$133</formula>
    </cfRule>
    <cfRule type="cellIs" dxfId="85" priority="118" operator="between">
      <formula>$K$132</formula>
      <formula>$K$129</formula>
    </cfRule>
    <cfRule type="cellIs" dxfId="84" priority="119" operator="between">
      <formula>$K$130</formula>
      <formula>$K$132</formula>
    </cfRule>
  </conditionalFormatting>
  <conditionalFormatting sqref="K5:M5">
    <cfRule type="cellIs" dxfId="83" priority="108" operator="between">
      <formula>$K$133</formula>
      <formula>$K$131</formula>
    </cfRule>
    <cfRule type="cellIs" dxfId="82" priority="109" operator="between">
      <formula>$K$129</formula>
      <formula>$K$133</formula>
    </cfRule>
    <cfRule type="cellIs" dxfId="81" priority="110" operator="between">
      <formula>$K$132</formula>
      <formula>$K$129</formula>
    </cfRule>
    <cfRule type="cellIs" dxfId="80" priority="111" operator="between">
      <formula>$K$130</formula>
      <formula>$K$132</formula>
    </cfRule>
  </conditionalFormatting>
  <conditionalFormatting sqref="K118">
    <cfRule type="cellIs" dxfId="79" priority="100" operator="between">
      <formula>$K$133</formula>
      <formula>$K$131</formula>
    </cfRule>
    <cfRule type="cellIs" dxfId="78" priority="101" operator="between">
      <formula>$K$129</formula>
      <formula>$K$133</formula>
    </cfRule>
    <cfRule type="cellIs" dxfId="77" priority="102" operator="between">
      <formula>$K$132</formula>
      <formula>$K$129</formula>
    </cfRule>
    <cfRule type="cellIs" dxfId="76" priority="103" operator="between">
      <formula>$K$130</formula>
      <formula>$K$132</formula>
    </cfRule>
  </conditionalFormatting>
  <conditionalFormatting sqref="P5:Q6">
    <cfRule type="cellIs" dxfId="75" priority="84" operator="between">
      <formula>$K$133</formula>
      <formula>$K$131</formula>
    </cfRule>
    <cfRule type="cellIs" dxfId="74" priority="85" operator="between">
      <formula>$K$129</formula>
      <formula>$K$133</formula>
    </cfRule>
    <cfRule type="cellIs" dxfId="73" priority="86" operator="between">
      <formula>$K$132</formula>
      <formula>$K$129</formula>
    </cfRule>
    <cfRule type="cellIs" dxfId="72" priority="87" operator="between">
      <formula>$K$130</formula>
      <formula>$K$132</formula>
    </cfRule>
  </conditionalFormatting>
  <conditionalFormatting sqref="D5:D128">
    <cfRule type="cellIs" dxfId="71" priority="80" stopIfTrue="1" operator="between">
      <formula>0.21</formula>
      <formula>0</formula>
    </cfRule>
    <cfRule type="cellIs" dxfId="70" priority="81" stopIfTrue="1" operator="between">
      <formula>0.42</formula>
      <formula>0.21</formula>
    </cfRule>
    <cfRule type="cellIs" dxfId="69" priority="82" stopIfTrue="1" operator="between">
      <formula>0.7</formula>
      <formula>0.42</formula>
    </cfRule>
    <cfRule type="cellIs" dxfId="68" priority="83" stopIfTrue="1" operator="between">
      <formula>0.99</formula>
      <formula>0.7</formula>
    </cfRule>
  </conditionalFormatting>
  <conditionalFormatting sqref="G5:G128">
    <cfRule type="cellIs" dxfId="67" priority="73" stopIfTrue="1" operator="between">
      <formula>8147.86</formula>
      <formula>0</formula>
    </cfRule>
    <cfRule type="cellIs" dxfId="66" priority="74" stopIfTrue="1" operator="between">
      <formula>16295.71</formula>
      <formula>8147.86</formula>
    </cfRule>
    <cfRule type="cellIs" dxfId="65" priority="75" stopIfTrue="1" operator="between">
      <formula>149221.63</formula>
      <formula>16295.71</formula>
    </cfRule>
    <cfRule type="cellIs" dxfId="64" priority="76" stopIfTrue="1" operator="between">
      <formula>282147.55</formula>
      <formula>149221.63</formula>
    </cfRule>
  </conditionalFormatting>
  <conditionalFormatting sqref="K59:K128 K5:K57">
    <cfRule type="cellIs" dxfId="63" priority="69" stopIfTrue="1" operator="between">
      <formula>37780.33</formula>
      <formula>23351.12</formula>
    </cfRule>
    <cfRule type="cellIs" dxfId="62" priority="70" stopIfTrue="1" operator="between">
      <formula>52210.17</formula>
      <formula>37780.64</formula>
    </cfRule>
    <cfRule type="cellIs" dxfId="61" priority="71" stopIfTrue="1" operator="between">
      <formula>120001.32</formula>
      <formula>52210.16</formula>
    </cfRule>
    <cfRule type="cellIs" dxfId="60" priority="72" stopIfTrue="1" operator="between">
      <formula>187792.47</formula>
      <formula>120001.31</formula>
    </cfRule>
  </conditionalFormatting>
  <conditionalFormatting sqref="N27">
    <cfRule type="cellIs" dxfId="59" priority="61" stopIfTrue="1" operator="equal">
      <formula>"D"</formula>
    </cfRule>
    <cfRule type="cellIs" dxfId="58" priority="62" stopIfTrue="1" operator="equal">
      <formula>"C"</formula>
    </cfRule>
    <cfRule type="cellIs" dxfId="57" priority="63" stopIfTrue="1" operator="equal">
      <formula>"B"</formula>
    </cfRule>
    <cfRule type="cellIs" dxfId="56" priority="64" stopIfTrue="1" operator="equal">
      <formula>"A"</formula>
    </cfRule>
  </conditionalFormatting>
  <conditionalFormatting sqref="L27:M27">
    <cfRule type="cellIs" dxfId="55" priority="65" operator="between">
      <formula>$K$133</formula>
      <formula>$K$131</formula>
    </cfRule>
    <cfRule type="cellIs" dxfId="54" priority="66" operator="between">
      <formula>$K$129</formula>
      <formula>$K$133</formula>
    </cfRule>
    <cfRule type="cellIs" dxfId="53" priority="67" operator="between">
      <formula>$K$132</formula>
      <formula>$K$129</formula>
    </cfRule>
    <cfRule type="cellIs" dxfId="52" priority="68" operator="between">
      <formula>$K$130</formula>
      <formula>$K$132</formula>
    </cfRule>
  </conditionalFormatting>
  <conditionalFormatting sqref="N77">
    <cfRule type="cellIs" dxfId="51" priority="53" stopIfTrue="1" operator="equal">
      <formula>"D"</formula>
    </cfRule>
    <cfRule type="cellIs" dxfId="50" priority="54" stopIfTrue="1" operator="equal">
      <formula>"C"</formula>
    </cfRule>
    <cfRule type="cellIs" dxfId="49" priority="55" stopIfTrue="1" operator="equal">
      <formula>"B"</formula>
    </cfRule>
    <cfRule type="cellIs" dxfId="48" priority="56" stopIfTrue="1" operator="equal">
      <formula>"A"</formula>
    </cfRule>
  </conditionalFormatting>
  <conditionalFormatting sqref="L77:M77">
    <cfRule type="cellIs" dxfId="47" priority="57" operator="between">
      <formula>$K$133</formula>
      <formula>$K$131</formula>
    </cfRule>
    <cfRule type="cellIs" dxfId="46" priority="58" operator="between">
      <formula>$K$129</formula>
      <formula>$K$133</formula>
    </cfRule>
    <cfRule type="cellIs" dxfId="45" priority="59" operator="between">
      <formula>$K$132</formula>
      <formula>$K$129</formula>
    </cfRule>
    <cfRule type="cellIs" dxfId="44" priority="60" operator="between">
      <formula>$K$130</formula>
      <formula>$K$132</formula>
    </cfRule>
  </conditionalFormatting>
  <conditionalFormatting sqref="R77">
    <cfRule type="cellIs" dxfId="43" priority="49" stopIfTrue="1" operator="equal">
      <formula>"D"</formula>
    </cfRule>
    <cfRule type="cellIs" dxfId="42" priority="50" stopIfTrue="1" operator="equal">
      <formula>"C"</formula>
    </cfRule>
    <cfRule type="cellIs" dxfId="41" priority="51" stopIfTrue="1" operator="equal">
      <formula>"B"</formula>
    </cfRule>
    <cfRule type="cellIs" dxfId="40" priority="52" stopIfTrue="1" operator="equal">
      <formula>"A"</formula>
    </cfRule>
  </conditionalFormatting>
  <conditionalFormatting sqref="P77:Q77">
    <cfRule type="cellIs" dxfId="39" priority="45" operator="between">
      <formula>$K$133</formula>
      <formula>$K$131</formula>
    </cfRule>
    <cfRule type="cellIs" dxfId="38" priority="46" operator="between">
      <formula>$K$129</formula>
      <formula>$K$133</formula>
    </cfRule>
    <cfRule type="cellIs" dxfId="37" priority="47" operator="between">
      <formula>$K$132</formula>
      <formula>$K$129</formula>
    </cfRule>
    <cfRule type="cellIs" dxfId="36" priority="48" operator="between">
      <formula>$K$130</formula>
      <formula>$K$132</formula>
    </cfRule>
  </conditionalFormatting>
  <conditionalFormatting sqref="R27">
    <cfRule type="cellIs" dxfId="35" priority="41" stopIfTrue="1" operator="equal">
      <formula>"D"</formula>
    </cfRule>
    <cfRule type="cellIs" dxfId="34" priority="42" stopIfTrue="1" operator="equal">
      <formula>"C"</formula>
    </cfRule>
    <cfRule type="cellIs" dxfId="33" priority="43" stopIfTrue="1" operator="equal">
      <formula>"B"</formula>
    </cfRule>
    <cfRule type="cellIs" dxfId="32" priority="44" stopIfTrue="1" operator="equal">
      <formula>"A"</formula>
    </cfRule>
  </conditionalFormatting>
  <conditionalFormatting sqref="P27:Q27">
    <cfRule type="cellIs" dxfId="31" priority="37" operator="between">
      <formula>$K$133</formula>
      <formula>$K$131</formula>
    </cfRule>
    <cfRule type="cellIs" dxfId="30" priority="38" operator="between">
      <formula>$K$129</formula>
      <formula>$K$133</formula>
    </cfRule>
    <cfRule type="cellIs" dxfId="29" priority="39" operator="between">
      <formula>$K$132</formula>
      <formula>$K$129</formula>
    </cfRule>
    <cfRule type="cellIs" dxfId="28" priority="40" operator="between">
      <formula>$K$130</formula>
      <formula>$K$132</formula>
    </cfRule>
  </conditionalFormatting>
  <conditionalFormatting sqref="T77:U77">
    <cfRule type="cellIs" dxfId="27" priority="33" operator="between">
      <formula>$S$133</formula>
      <formula>$S$131</formula>
    </cfRule>
    <cfRule type="cellIs" dxfId="26" priority="34" operator="between">
      <formula>$S$129</formula>
      <formula>$S$133</formula>
    </cfRule>
    <cfRule type="cellIs" dxfId="25" priority="35" operator="between">
      <formula>$S$132</formula>
      <formula>$S$129</formula>
    </cfRule>
    <cfRule type="cellIs" dxfId="24" priority="36" operator="between">
      <formula>$S$130</formula>
      <formula>$S$132</formula>
    </cfRule>
  </conditionalFormatting>
  <conditionalFormatting sqref="V77">
    <cfRule type="cellIs" dxfId="23" priority="29" stopIfTrue="1" operator="equal">
      <formula>"D"</formula>
    </cfRule>
    <cfRule type="cellIs" dxfId="22" priority="30" stopIfTrue="1" operator="equal">
      <formula>"C"</formula>
    </cfRule>
    <cfRule type="cellIs" dxfId="21" priority="31" stopIfTrue="1" operator="equal">
      <formula>"B"</formula>
    </cfRule>
    <cfRule type="cellIs" dxfId="20" priority="32" stopIfTrue="1" operator="equal">
      <formula>"A"</formula>
    </cfRule>
  </conditionalFormatting>
  <conditionalFormatting sqref="T27:U27">
    <cfRule type="cellIs" dxfId="19" priority="25" operator="between">
      <formula>$S$133</formula>
      <formula>$S$131</formula>
    </cfRule>
    <cfRule type="cellIs" dxfId="18" priority="26" operator="between">
      <formula>$S$129</formula>
      <formula>$S$133</formula>
    </cfRule>
    <cfRule type="cellIs" dxfId="17" priority="27" operator="between">
      <formula>$S$132</formula>
      <formula>$S$129</formula>
    </cfRule>
    <cfRule type="cellIs" dxfId="16" priority="28" operator="between">
      <formula>$S$130</formula>
      <formula>$S$132</formula>
    </cfRule>
  </conditionalFormatting>
  <conditionalFormatting sqref="V27">
    <cfRule type="cellIs" dxfId="15" priority="21" stopIfTrue="1" operator="equal">
      <formula>"D"</formula>
    </cfRule>
    <cfRule type="cellIs" dxfId="14" priority="22" stopIfTrue="1" operator="equal">
      <formula>"C"</formula>
    </cfRule>
    <cfRule type="cellIs" dxfId="13" priority="23" stopIfTrue="1" operator="equal">
      <formula>"B"</formula>
    </cfRule>
    <cfRule type="cellIs" dxfId="12" priority="24" stopIfTrue="1" operator="equal">
      <formula>"A"</formula>
    </cfRule>
  </conditionalFormatting>
  <conditionalFormatting sqref="O5:O128">
    <cfRule type="cellIs" dxfId="11" priority="17" stopIfTrue="1" operator="between">
      <formula>1797.67</formula>
      <formula>822.9</formula>
    </cfRule>
    <cfRule type="cellIs" dxfId="10" priority="18" stopIfTrue="1" operator="between">
      <formula>2772.44</formula>
      <formula>1797.68</formula>
    </cfRule>
    <cfRule type="cellIs" dxfId="9" priority="19" stopIfTrue="1" operator="between">
      <formula>15926.19</formula>
      <formula>2772.45</formula>
    </cfRule>
    <cfRule type="cellIs" dxfId="8" priority="20" stopIfTrue="1" operator="between">
      <formula>29079.95</formula>
      <formula>15926.2</formula>
    </cfRule>
  </conditionalFormatting>
  <conditionalFormatting sqref="S5:S128">
    <cfRule type="cellIs" dxfId="7" priority="13" stopIfTrue="1" operator="between">
      <formula>306809.01</formula>
      <formula>48756.82</formula>
    </cfRule>
    <cfRule type="cellIs" dxfId="6" priority="14" stopIfTrue="1" operator="between">
      <formula>564861.21</formula>
      <formula>306809.02</formula>
    </cfRule>
    <cfRule type="cellIs" dxfId="5" priority="15" stopIfTrue="1" operator="between">
      <formula>717648.41</formula>
      <formula>564861.22</formula>
    </cfRule>
    <cfRule type="cellIs" dxfId="4" priority="16" stopIfTrue="1" operator="between">
      <formula>870435.61</formula>
      <formula>717648.42</formula>
    </cfRule>
  </conditionalFormatting>
  <conditionalFormatting sqref="W5:W128">
    <cfRule type="cellIs" dxfId="3" priority="1" stopIfTrue="1" operator="equal">
      <formula>"D"</formula>
    </cfRule>
    <cfRule type="cellIs" dxfId="2" priority="2" stopIfTrue="1" operator="equal">
      <formula>"C"</formula>
    </cfRule>
    <cfRule type="cellIs" dxfId="1" priority="3" stopIfTrue="1" operator="equal">
      <formula>"B"</formula>
    </cfRule>
    <cfRule type="cellIs" dxfId="0" priority="4" stopIfTrue="1" operator="equal">
      <formula>"A"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"/>
  <sheetViews>
    <sheetView workbookViewId="0">
      <pane ySplit="1" topLeftCell="A2" activePane="bottomLeft" state="frozen"/>
      <selection pane="bottomLeft" sqref="A1:AC1"/>
    </sheetView>
  </sheetViews>
  <sheetFormatPr defaultRowHeight="15" x14ac:dyDescent="0.25"/>
  <sheetData>
    <row r="1" spans="1:29" x14ac:dyDescent="0.25">
      <c r="A1" s="326" t="s">
        <v>132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</row>
  </sheetData>
  <mergeCells count="1">
    <mergeCell ref="A1:AC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2" sqref="C2"/>
    </sheetView>
  </sheetViews>
  <sheetFormatPr defaultRowHeight="15" x14ac:dyDescent="0.25"/>
  <cols>
    <col min="1" max="1" width="4.140625" customWidth="1"/>
    <col min="2" max="2" width="10.7109375" customWidth="1"/>
    <col min="3" max="3" width="37.7109375" customWidth="1"/>
    <col min="4" max="5" width="15.7109375" customWidth="1"/>
    <col min="6" max="6" width="8.7109375" customWidth="1"/>
    <col min="7" max="7" width="15.7109375" customWidth="1"/>
    <col min="8" max="8" width="13.7109375" customWidth="1"/>
    <col min="9" max="9" width="9.7109375" customWidth="1"/>
    <col min="10" max="10" width="14.7109375" customWidth="1"/>
    <col min="11" max="11" width="13.7109375" customWidth="1"/>
    <col min="12" max="12" width="10.7109375" customWidth="1"/>
    <col min="13" max="14" width="14.7109375" customWidth="1"/>
    <col min="15" max="15" width="13.7109375" customWidth="1"/>
    <col min="16" max="16" width="8.7109375" customWidth="1"/>
    <col min="17" max="17" width="16.7109375" customWidth="1"/>
    <col min="18" max="19" width="11.7109375" customWidth="1"/>
    <col min="20" max="20" width="55.7109375" customWidth="1"/>
  </cols>
  <sheetData>
    <row r="1" spans="1:20" ht="16.5" thickBot="1" x14ac:dyDescent="0.3">
      <c r="A1" s="127"/>
      <c r="B1" s="127"/>
      <c r="C1" s="331" t="s">
        <v>125</v>
      </c>
      <c r="D1" s="331"/>
      <c r="E1" s="331"/>
      <c r="F1" s="331"/>
      <c r="G1" s="331"/>
      <c r="H1" s="331"/>
      <c r="I1" s="331"/>
      <c r="J1" s="331"/>
      <c r="K1" s="331"/>
      <c r="L1" s="331"/>
      <c r="M1" s="127"/>
      <c r="N1" s="127"/>
      <c r="O1" s="127"/>
      <c r="P1" s="127"/>
      <c r="Q1" s="127"/>
      <c r="R1" s="127"/>
      <c r="S1" s="127"/>
      <c r="T1" s="127"/>
    </row>
    <row r="2" spans="1:20" ht="79.5" customHeight="1" thickBot="1" x14ac:dyDescent="0.3">
      <c r="A2" s="128" t="s">
        <v>76</v>
      </c>
      <c r="B2" s="129" t="s">
        <v>84</v>
      </c>
      <c r="C2" s="130" t="s">
        <v>83</v>
      </c>
      <c r="D2" s="128" t="s">
        <v>77</v>
      </c>
      <c r="E2" s="129" t="s">
        <v>79</v>
      </c>
      <c r="F2" s="131" t="s">
        <v>172</v>
      </c>
      <c r="G2" s="128" t="s">
        <v>78</v>
      </c>
      <c r="H2" s="132" t="s">
        <v>88</v>
      </c>
      <c r="I2" s="133" t="s">
        <v>173</v>
      </c>
      <c r="J2" s="134" t="s">
        <v>85</v>
      </c>
      <c r="K2" s="132" t="s">
        <v>88</v>
      </c>
      <c r="L2" s="135" t="s">
        <v>174</v>
      </c>
      <c r="M2" s="134" t="s">
        <v>86</v>
      </c>
      <c r="N2" s="132" t="s">
        <v>80</v>
      </c>
      <c r="O2" s="132" t="s">
        <v>88</v>
      </c>
      <c r="P2" s="135" t="s">
        <v>175</v>
      </c>
      <c r="Q2" s="134" t="s">
        <v>87</v>
      </c>
      <c r="R2" s="132" t="s">
        <v>81</v>
      </c>
      <c r="S2" s="135" t="s">
        <v>176</v>
      </c>
      <c r="T2" s="136" t="s">
        <v>82</v>
      </c>
    </row>
    <row r="3" spans="1:20" ht="18" customHeight="1" thickBot="1" x14ac:dyDescent="0.3">
      <c r="A3" s="128"/>
      <c r="B3" s="332" t="s">
        <v>210</v>
      </c>
      <c r="C3" s="333"/>
      <c r="D3" s="257">
        <f>D4+D5+D15+D30+D70+D87+D117</f>
        <v>8536739837.2200003</v>
      </c>
      <c r="E3" s="261">
        <f>E4+E5+E15+E30+E70+E87+E117</f>
        <v>3536574918.8100004</v>
      </c>
      <c r="F3" s="131"/>
      <c r="G3" s="260">
        <f t="shared" ref="G3:H3" si="0">G4+G5+G15+G30+G70+G87+G117</f>
        <v>1089724415.3900001</v>
      </c>
      <c r="H3" s="132">
        <f t="shared" si="0"/>
        <v>81040</v>
      </c>
      <c r="I3" s="133"/>
      <c r="J3" s="258">
        <f t="shared" ref="J3:K3" si="1">J4+J5+J15+J30+J70+J87+J117</f>
        <v>3930745037.9799995</v>
      </c>
      <c r="K3" s="132">
        <f t="shared" si="1"/>
        <v>81040</v>
      </c>
      <c r="L3" s="135"/>
      <c r="M3" s="258">
        <f t="shared" ref="M3:O3" si="2">M4+M5+M15+M30+M70+M87+M117</f>
        <v>125056774.05999999</v>
      </c>
      <c r="N3" s="259">
        <f t="shared" si="2"/>
        <v>71928896.700000003</v>
      </c>
      <c r="O3" s="132">
        <f t="shared" si="2"/>
        <v>81040</v>
      </c>
      <c r="P3" s="135"/>
      <c r="Q3" s="258">
        <f t="shared" ref="Q3:R3" si="3">Q4+Q5+Q15+Q30+Q70+Q87+Q117</f>
        <v>3337827446.6999998</v>
      </c>
      <c r="R3" s="132">
        <f t="shared" si="3"/>
        <v>5961</v>
      </c>
      <c r="S3" s="135"/>
      <c r="T3" s="136"/>
    </row>
    <row r="4" spans="1:20" ht="18" customHeight="1" thickBot="1" x14ac:dyDescent="0.3">
      <c r="A4" s="215">
        <v>1</v>
      </c>
      <c r="B4" s="216">
        <v>50050</v>
      </c>
      <c r="C4" s="217" t="s">
        <v>92</v>
      </c>
      <c r="D4" s="218">
        <v>58590520</v>
      </c>
      <c r="E4" s="219">
        <v>21061200</v>
      </c>
      <c r="F4" s="220">
        <f>E4/D4</f>
        <v>0.3594642955891158</v>
      </c>
      <c r="G4" s="221">
        <v>42649730</v>
      </c>
      <c r="H4" s="222">
        <v>707</v>
      </c>
      <c r="I4" s="223">
        <f t="shared" ref="I4:I65" si="4">G4/H4</f>
        <v>60324.936350777934</v>
      </c>
      <c r="J4" s="218">
        <v>54344000</v>
      </c>
      <c r="K4" s="222">
        <v>707</v>
      </c>
      <c r="L4" s="224">
        <f>J4/K4</f>
        <v>76865.629420084864</v>
      </c>
      <c r="M4" s="218">
        <v>2081540</v>
      </c>
      <c r="N4" s="219">
        <v>3442000</v>
      </c>
      <c r="O4" s="222">
        <v>707</v>
      </c>
      <c r="P4" s="224">
        <f t="shared" ref="P4:P65" si="5">(N4+M4)/O4</f>
        <v>7812.6449787835927</v>
      </c>
      <c r="Q4" s="218">
        <v>34868220</v>
      </c>
      <c r="R4" s="225">
        <v>49</v>
      </c>
      <c r="S4" s="226">
        <f t="shared" ref="S4:S65" si="6">Q4/R4</f>
        <v>711596.32653061219</v>
      </c>
      <c r="T4" s="144" t="s">
        <v>177</v>
      </c>
    </row>
    <row r="5" spans="1:20" ht="15.6" customHeight="1" thickBot="1" x14ac:dyDescent="0.3">
      <c r="A5" s="145"/>
      <c r="B5" s="232"/>
      <c r="C5" s="231" t="s">
        <v>0</v>
      </c>
      <c r="D5" s="242">
        <f>SUM(D6:D14)</f>
        <v>467315344.16000009</v>
      </c>
      <c r="E5" s="243">
        <f t="shared" ref="E5:R5" si="7">SUM(E6:E14)</f>
        <v>356207898.01000005</v>
      </c>
      <c r="F5" s="246"/>
      <c r="G5" s="248">
        <f t="shared" si="7"/>
        <v>111306876.56</v>
      </c>
      <c r="H5" s="245">
        <f t="shared" si="7"/>
        <v>7361</v>
      </c>
      <c r="I5" s="246"/>
      <c r="J5" s="242">
        <f t="shared" si="7"/>
        <v>374685136.58999997</v>
      </c>
      <c r="K5" s="245">
        <f t="shared" si="7"/>
        <v>7361</v>
      </c>
      <c r="L5" s="247"/>
      <c r="M5" s="242">
        <f t="shared" si="7"/>
        <v>13385988.16</v>
      </c>
      <c r="N5" s="243">
        <f t="shared" si="7"/>
        <v>9761785.9600000009</v>
      </c>
      <c r="O5" s="245">
        <f t="shared" si="7"/>
        <v>7361</v>
      </c>
      <c r="P5" s="247"/>
      <c r="Q5" s="242">
        <f t="shared" si="7"/>
        <v>317807719.45000005</v>
      </c>
      <c r="R5" s="245">
        <f t="shared" si="7"/>
        <v>588</v>
      </c>
      <c r="S5" s="247"/>
      <c r="T5" s="146"/>
    </row>
    <row r="6" spans="1:20" ht="15.6" customHeight="1" x14ac:dyDescent="0.25">
      <c r="A6" s="233">
        <v>1</v>
      </c>
      <c r="B6" s="177">
        <v>10003</v>
      </c>
      <c r="C6" s="178" t="s">
        <v>93</v>
      </c>
      <c r="D6" s="160">
        <v>36278744.289999999</v>
      </c>
      <c r="E6" s="161">
        <v>24665117.010000002</v>
      </c>
      <c r="F6" s="162">
        <f>E6/D6</f>
        <v>0.67987791453958291</v>
      </c>
      <c r="G6" s="160">
        <v>11613627.279999999</v>
      </c>
      <c r="H6" s="163">
        <v>232</v>
      </c>
      <c r="I6" s="164">
        <f>G6/H6</f>
        <v>50058.738275862066</v>
      </c>
      <c r="J6" s="160">
        <v>22970876.359999999</v>
      </c>
      <c r="K6" s="163">
        <v>232</v>
      </c>
      <c r="L6" s="165">
        <f>J6/K6</f>
        <v>99012.398103448271</v>
      </c>
      <c r="M6" s="160">
        <v>782040.58</v>
      </c>
      <c r="N6" s="161">
        <v>248567.2</v>
      </c>
      <c r="O6" s="163">
        <v>232</v>
      </c>
      <c r="P6" s="165">
        <f>(N6+M6)/O6</f>
        <v>4442.2749137931032</v>
      </c>
      <c r="Q6" s="160">
        <v>18367197.449999999</v>
      </c>
      <c r="R6" s="166">
        <v>23</v>
      </c>
      <c r="S6" s="167">
        <f>Q6/R6</f>
        <v>798573.80217391299</v>
      </c>
      <c r="T6" s="144" t="s">
        <v>178</v>
      </c>
    </row>
    <row r="7" spans="1:20" ht="15.6" customHeight="1" x14ac:dyDescent="0.25">
      <c r="A7" s="233">
        <v>2</v>
      </c>
      <c r="B7" s="158">
        <v>10002</v>
      </c>
      <c r="C7" s="159" t="s">
        <v>90</v>
      </c>
      <c r="D7" s="160">
        <v>59135481.170000002</v>
      </c>
      <c r="E7" s="161">
        <v>43895268.460000001</v>
      </c>
      <c r="F7" s="162">
        <f>E7/D7</f>
        <v>0.74228310299550737</v>
      </c>
      <c r="G7" s="160">
        <v>14559722.18</v>
      </c>
      <c r="H7" s="163">
        <v>1163</v>
      </c>
      <c r="I7" s="164">
        <f>G7/H7</f>
        <v>12519.107635425624</v>
      </c>
      <c r="J7" s="160">
        <v>55467628.539999999</v>
      </c>
      <c r="K7" s="163">
        <v>1163</v>
      </c>
      <c r="L7" s="165">
        <f>J7/K7</f>
        <v>47693.575700773858</v>
      </c>
      <c r="M7" s="160">
        <v>1741080.5</v>
      </c>
      <c r="N7" s="161">
        <v>901000</v>
      </c>
      <c r="O7" s="163">
        <v>1163</v>
      </c>
      <c r="P7" s="165">
        <f>(N7+M7)/O7</f>
        <v>2271.7803095442819</v>
      </c>
      <c r="Q7" s="160">
        <v>48757597.450000003</v>
      </c>
      <c r="R7" s="166">
        <v>87</v>
      </c>
      <c r="S7" s="167">
        <f>Q7/R7</f>
        <v>560432.15459770116</v>
      </c>
      <c r="T7" s="144" t="s">
        <v>178</v>
      </c>
    </row>
    <row r="8" spans="1:20" ht="15.6" customHeight="1" x14ac:dyDescent="0.25">
      <c r="A8" s="233">
        <v>3</v>
      </c>
      <c r="B8" s="158">
        <v>10090</v>
      </c>
      <c r="C8" s="159" t="s">
        <v>95</v>
      </c>
      <c r="D8" s="160">
        <v>211600458.72</v>
      </c>
      <c r="E8" s="161">
        <v>197080927.91999999</v>
      </c>
      <c r="F8" s="162">
        <f>E8/D8</f>
        <v>0.93138232833789381</v>
      </c>
      <c r="G8" s="160">
        <v>23947187.379999999</v>
      </c>
      <c r="H8" s="163">
        <v>1350</v>
      </c>
      <c r="I8" s="164">
        <f>G8/H8</f>
        <v>17738.657318518519</v>
      </c>
      <c r="J8" s="160">
        <v>64493675.520000003</v>
      </c>
      <c r="K8" s="163">
        <v>1350</v>
      </c>
      <c r="L8" s="165">
        <f>J8/K8</f>
        <v>47773.092977777778</v>
      </c>
      <c r="M8" s="160">
        <v>2175689.38</v>
      </c>
      <c r="N8" s="161">
        <v>1123000</v>
      </c>
      <c r="O8" s="163">
        <v>1350</v>
      </c>
      <c r="P8" s="165">
        <f>(N8+M8)/O8</f>
        <v>2443.4736148148149</v>
      </c>
      <c r="Q8" s="160">
        <v>53792746.240000002</v>
      </c>
      <c r="R8" s="166">
        <v>94</v>
      </c>
      <c r="S8" s="167">
        <f>Q8/R8</f>
        <v>572263.2578723405</v>
      </c>
      <c r="T8" s="144" t="s">
        <v>178</v>
      </c>
    </row>
    <row r="9" spans="1:20" ht="18" customHeight="1" x14ac:dyDescent="0.25">
      <c r="A9" s="233">
        <v>4</v>
      </c>
      <c r="B9" s="158">
        <v>10004</v>
      </c>
      <c r="C9" s="235" t="s">
        <v>94</v>
      </c>
      <c r="D9" s="160">
        <v>36146353.609999999</v>
      </c>
      <c r="E9" s="161">
        <v>23072844.859999999</v>
      </c>
      <c r="F9" s="162">
        <f t="shared" ref="F9:F67" si="8">E9/D9</f>
        <v>0.63831735585126426</v>
      </c>
      <c r="G9" s="160">
        <v>13073508.75</v>
      </c>
      <c r="H9" s="163">
        <v>1134</v>
      </c>
      <c r="I9" s="164">
        <f t="shared" si="4"/>
        <v>11528.667328042327</v>
      </c>
      <c r="J9" s="160">
        <v>63200901.82</v>
      </c>
      <c r="K9" s="163">
        <v>1134</v>
      </c>
      <c r="L9" s="165">
        <f t="shared" ref="L9:L67" si="9">J9/K9</f>
        <v>55732.717654320986</v>
      </c>
      <c r="M9" s="160">
        <v>1959479.52</v>
      </c>
      <c r="N9" s="161">
        <v>578120</v>
      </c>
      <c r="O9" s="163">
        <v>1134</v>
      </c>
      <c r="P9" s="165">
        <f t="shared" si="5"/>
        <v>2237.7420811287479</v>
      </c>
      <c r="Q9" s="160">
        <v>55670011.299999997</v>
      </c>
      <c r="R9" s="166">
        <v>107</v>
      </c>
      <c r="S9" s="167">
        <f t="shared" si="6"/>
        <v>520280.47943925229</v>
      </c>
      <c r="T9" s="144" t="s">
        <v>178</v>
      </c>
    </row>
    <row r="10" spans="1:20" ht="18" customHeight="1" x14ac:dyDescent="0.25">
      <c r="A10" s="233">
        <v>5</v>
      </c>
      <c r="B10" s="177">
        <v>10001</v>
      </c>
      <c r="C10" s="178" t="s">
        <v>89</v>
      </c>
      <c r="D10" s="149">
        <v>9712877.6600000001</v>
      </c>
      <c r="E10" s="150">
        <v>858235.41</v>
      </c>
      <c r="F10" s="151">
        <f>E10/D10</f>
        <v>8.8360570372920777E-2</v>
      </c>
      <c r="G10" s="149">
        <v>10230177.640000001</v>
      </c>
      <c r="H10" s="152">
        <v>507</v>
      </c>
      <c r="I10" s="153">
        <f>G10/H10</f>
        <v>20177.865167652861</v>
      </c>
      <c r="J10" s="149">
        <v>27718119.370000001</v>
      </c>
      <c r="K10" s="152">
        <v>507</v>
      </c>
      <c r="L10" s="154">
        <f>J10/K10</f>
        <v>54670.846883629194</v>
      </c>
      <c r="M10" s="149">
        <v>873708.8</v>
      </c>
      <c r="N10" s="150">
        <v>417871.8</v>
      </c>
      <c r="O10" s="152">
        <v>507</v>
      </c>
      <c r="P10" s="154">
        <f>(N10+M10)/O10</f>
        <v>2547.4962524654834</v>
      </c>
      <c r="Q10" s="149">
        <v>22287035.719999999</v>
      </c>
      <c r="R10" s="155">
        <v>35</v>
      </c>
      <c r="S10" s="156">
        <f>Q10/R10</f>
        <v>636772.44914285711</v>
      </c>
      <c r="T10" s="144" t="s">
        <v>178</v>
      </c>
    </row>
    <row r="11" spans="1:20" ht="18" customHeight="1" x14ac:dyDescent="0.25">
      <c r="A11" s="233">
        <v>6</v>
      </c>
      <c r="B11" s="158">
        <v>10120</v>
      </c>
      <c r="C11" s="159" t="s">
        <v>96</v>
      </c>
      <c r="D11" s="160">
        <v>24085520.640000001</v>
      </c>
      <c r="E11" s="161">
        <v>12526285.67</v>
      </c>
      <c r="F11" s="162">
        <f t="shared" si="8"/>
        <v>0.52007535387036585</v>
      </c>
      <c r="G11" s="160">
        <v>7851553.5499999998</v>
      </c>
      <c r="H11" s="163">
        <v>582</v>
      </c>
      <c r="I11" s="164">
        <f t="shared" si="4"/>
        <v>13490.641838487973</v>
      </c>
      <c r="J11" s="160">
        <v>24854852.550000001</v>
      </c>
      <c r="K11" s="163">
        <v>582</v>
      </c>
      <c r="L11" s="165">
        <f t="shared" si="9"/>
        <v>42705.932216494846</v>
      </c>
      <c r="M11" s="160">
        <v>1675274.04</v>
      </c>
      <c r="N11" s="161">
        <v>2192487.4</v>
      </c>
      <c r="O11" s="163">
        <v>582</v>
      </c>
      <c r="P11" s="165">
        <f t="shared" si="5"/>
        <v>6645.6382130584188</v>
      </c>
      <c r="Q11" s="160">
        <v>20712361.789999999</v>
      </c>
      <c r="R11" s="166">
        <v>53</v>
      </c>
      <c r="S11" s="167">
        <f t="shared" si="6"/>
        <v>390799.27905660373</v>
      </c>
      <c r="T11" s="144" t="s">
        <v>178</v>
      </c>
    </row>
    <row r="12" spans="1:20" ht="18" customHeight="1" x14ac:dyDescent="0.25">
      <c r="A12" s="233">
        <v>7</v>
      </c>
      <c r="B12" s="158">
        <v>10190</v>
      </c>
      <c r="C12" s="159" t="s">
        <v>5</v>
      </c>
      <c r="D12" s="160">
        <v>40202797.420000002</v>
      </c>
      <c r="E12" s="161">
        <v>25152809.34</v>
      </c>
      <c r="F12" s="162">
        <f t="shared" si="8"/>
        <v>0.62564823729124464</v>
      </c>
      <c r="G12" s="160">
        <v>8905971.1400000006</v>
      </c>
      <c r="H12" s="163">
        <v>936</v>
      </c>
      <c r="I12" s="164">
        <f t="shared" si="4"/>
        <v>9514.9264316239314</v>
      </c>
      <c r="J12" s="160">
        <v>44610814.75</v>
      </c>
      <c r="K12" s="163">
        <v>936</v>
      </c>
      <c r="L12" s="165">
        <f t="shared" si="9"/>
        <v>47661.126869658117</v>
      </c>
      <c r="M12" s="160">
        <v>1630035.34</v>
      </c>
      <c r="N12" s="161">
        <v>3168610</v>
      </c>
      <c r="O12" s="163">
        <v>936</v>
      </c>
      <c r="P12" s="165">
        <f t="shared" si="5"/>
        <v>5126.7578418803414</v>
      </c>
      <c r="Q12" s="160">
        <v>38149952.420000002</v>
      </c>
      <c r="R12" s="166">
        <v>74</v>
      </c>
      <c r="S12" s="167">
        <f t="shared" si="6"/>
        <v>515539.89756756759</v>
      </c>
      <c r="T12" s="144" t="s">
        <v>178</v>
      </c>
    </row>
    <row r="13" spans="1:20" ht="18" customHeight="1" x14ac:dyDescent="0.25">
      <c r="A13" s="233">
        <v>8</v>
      </c>
      <c r="B13" s="158">
        <v>10320</v>
      </c>
      <c r="C13" s="159" t="s">
        <v>91</v>
      </c>
      <c r="D13" s="160">
        <v>33548991.359999999</v>
      </c>
      <c r="E13" s="161">
        <v>21100502.100000001</v>
      </c>
      <c r="F13" s="162">
        <f t="shared" si="8"/>
        <v>0.62894594575376239</v>
      </c>
      <c r="G13" s="160">
        <v>10060596.25</v>
      </c>
      <c r="H13" s="163">
        <v>741</v>
      </c>
      <c r="I13" s="164">
        <f t="shared" si="4"/>
        <v>13577.052968960863</v>
      </c>
      <c r="J13" s="160">
        <v>36118649.219999999</v>
      </c>
      <c r="K13" s="163">
        <v>741</v>
      </c>
      <c r="L13" s="165">
        <f t="shared" si="9"/>
        <v>48743.116356275299</v>
      </c>
      <c r="M13" s="160">
        <v>1260112</v>
      </c>
      <c r="N13" s="161">
        <v>620693.5</v>
      </c>
      <c r="O13" s="163">
        <v>741</v>
      </c>
      <c r="P13" s="165">
        <f t="shared" si="5"/>
        <v>2538.1990553306341</v>
      </c>
      <c r="Q13" s="160">
        <v>30063163.48</v>
      </c>
      <c r="R13" s="166">
        <v>59</v>
      </c>
      <c r="S13" s="167">
        <f t="shared" si="6"/>
        <v>509545.14372881356</v>
      </c>
      <c r="T13" s="144" t="s">
        <v>178</v>
      </c>
    </row>
    <row r="14" spans="1:20" ht="18" customHeight="1" thickBot="1" x14ac:dyDescent="0.3">
      <c r="A14" s="233">
        <v>9</v>
      </c>
      <c r="B14" s="168">
        <v>10860</v>
      </c>
      <c r="C14" s="169" t="s">
        <v>211</v>
      </c>
      <c r="D14" s="160">
        <v>16604119.289999999</v>
      </c>
      <c r="E14" s="161">
        <v>7855907.2400000002</v>
      </c>
      <c r="F14" s="162">
        <f t="shared" si="8"/>
        <v>0.47313001688269612</v>
      </c>
      <c r="G14" s="160">
        <v>11064532.390000001</v>
      </c>
      <c r="H14" s="163">
        <v>716</v>
      </c>
      <c r="I14" s="164">
        <f t="shared" si="4"/>
        <v>15453.257527932961</v>
      </c>
      <c r="J14" s="160">
        <v>35249618.460000001</v>
      </c>
      <c r="K14" s="163">
        <v>716</v>
      </c>
      <c r="L14" s="165">
        <f t="shared" si="9"/>
        <v>49231.310698324021</v>
      </c>
      <c r="M14" s="160">
        <v>1288568</v>
      </c>
      <c r="N14" s="161">
        <v>511436.06</v>
      </c>
      <c r="O14" s="163">
        <v>716</v>
      </c>
      <c r="P14" s="165">
        <f t="shared" si="5"/>
        <v>2513.9721508379889</v>
      </c>
      <c r="Q14" s="160">
        <v>30007653.600000001</v>
      </c>
      <c r="R14" s="166">
        <v>56</v>
      </c>
      <c r="S14" s="167">
        <f t="shared" si="6"/>
        <v>535850.95714285714</v>
      </c>
      <c r="T14" s="144" t="s">
        <v>178</v>
      </c>
    </row>
    <row r="15" spans="1:20" ht="15.6" customHeight="1" thickBot="1" x14ac:dyDescent="0.3">
      <c r="A15" s="173"/>
      <c r="B15" s="232"/>
      <c r="C15" s="231" t="s">
        <v>6</v>
      </c>
      <c r="D15" s="242">
        <f>SUM(D16:D29)</f>
        <v>1141390558.6300001</v>
      </c>
      <c r="E15" s="243">
        <f t="shared" ref="E15:R15" si="10">SUM(E16:E29)</f>
        <v>488392587.16999996</v>
      </c>
      <c r="F15" s="246"/>
      <c r="G15" s="242">
        <f t="shared" si="10"/>
        <v>132000617.66</v>
      </c>
      <c r="H15" s="245">
        <f t="shared" si="10"/>
        <v>10207</v>
      </c>
      <c r="I15" s="246"/>
      <c r="J15" s="242">
        <f t="shared" si="10"/>
        <v>553291572.57999992</v>
      </c>
      <c r="K15" s="245">
        <f t="shared" si="10"/>
        <v>10207</v>
      </c>
      <c r="L15" s="247"/>
      <c r="M15" s="242">
        <f t="shared" si="10"/>
        <v>35436884.309999995</v>
      </c>
      <c r="N15" s="243">
        <f t="shared" si="10"/>
        <v>7386284.8200000003</v>
      </c>
      <c r="O15" s="245">
        <f t="shared" si="10"/>
        <v>10207</v>
      </c>
      <c r="P15" s="247"/>
      <c r="Q15" s="242">
        <f t="shared" si="10"/>
        <v>476837701</v>
      </c>
      <c r="R15" s="245">
        <f t="shared" si="10"/>
        <v>819</v>
      </c>
      <c r="S15" s="247"/>
      <c r="T15" s="146"/>
    </row>
    <row r="16" spans="1:20" ht="18" customHeight="1" x14ac:dyDescent="0.25">
      <c r="A16" s="233">
        <v>1</v>
      </c>
      <c r="B16" s="147">
        <v>20040</v>
      </c>
      <c r="C16" s="148" t="s">
        <v>97</v>
      </c>
      <c r="D16" s="149">
        <v>146944004.33000001</v>
      </c>
      <c r="E16" s="150">
        <v>130658263.05</v>
      </c>
      <c r="F16" s="151">
        <f t="shared" si="8"/>
        <v>0.88917042682853353</v>
      </c>
      <c r="G16" s="149">
        <v>9081037.1199999992</v>
      </c>
      <c r="H16" s="152">
        <v>996</v>
      </c>
      <c r="I16" s="153">
        <f t="shared" si="4"/>
        <v>9117.5071485943772</v>
      </c>
      <c r="J16" s="149">
        <v>56225937.770000003</v>
      </c>
      <c r="K16" s="152">
        <v>996</v>
      </c>
      <c r="L16" s="154">
        <f t="shared" si="9"/>
        <v>56451.744748995989</v>
      </c>
      <c r="M16" s="149">
        <v>5033222.45</v>
      </c>
      <c r="N16" s="150">
        <v>804660</v>
      </c>
      <c r="O16" s="152">
        <v>996</v>
      </c>
      <c r="P16" s="154">
        <f t="shared" si="5"/>
        <v>5861.3277610441764</v>
      </c>
      <c r="Q16" s="149">
        <v>49461141.75</v>
      </c>
      <c r="R16" s="155">
        <v>76</v>
      </c>
      <c r="S16" s="156">
        <f t="shared" si="6"/>
        <v>650804.49671052629</v>
      </c>
      <c r="T16" s="144" t="s">
        <v>177</v>
      </c>
    </row>
    <row r="17" spans="1:20" ht="18" customHeight="1" x14ac:dyDescent="0.25">
      <c r="A17" s="233">
        <v>2</v>
      </c>
      <c r="B17" s="158">
        <v>20061</v>
      </c>
      <c r="C17" s="159" t="s">
        <v>98</v>
      </c>
      <c r="D17" s="160">
        <v>102325288.52</v>
      </c>
      <c r="E17" s="161">
        <v>91004989.709999993</v>
      </c>
      <c r="F17" s="162">
        <f>E17/D17</f>
        <v>0.88936949043845215</v>
      </c>
      <c r="G17" s="160">
        <v>9911962.0600000005</v>
      </c>
      <c r="H17" s="163">
        <v>598</v>
      </c>
      <c r="I17" s="164">
        <f>G17/H17</f>
        <v>16575.187391304349</v>
      </c>
      <c r="J17" s="160">
        <v>33462036.870000001</v>
      </c>
      <c r="K17" s="163">
        <v>598</v>
      </c>
      <c r="L17" s="165">
        <f>J17/K17</f>
        <v>55956.583394648835</v>
      </c>
      <c r="M17" s="160">
        <v>3702891.7</v>
      </c>
      <c r="N17" s="161">
        <v>256000</v>
      </c>
      <c r="O17" s="163">
        <v>598</v>
      </c>
      <c r="P17" s="165">
        <f>(N17+M17)/O17</f>
        <v>6620.2202341137126</v>
      </c>
      <c r="Q17" s="160">
        <v>29722667.449999999</v>
      </c>
      <c r="R17" s="166">
        <v>50</v>
      </c>
      <c r="S17" s="167">
        <f>Q17/R17</f>
        <v>594453.34899999993</v>
      </c>
      <c r="T17" s="144" t="s">
        <v>177</v>
      </c>
    </row>
    <row r="18" spans="1:20" ht="18" customHeight="1" x14ac:dyDescent="0.25">
      <c r="A18" s="233">
        <v>3</v>
      </c>
      <c r="B18" s="158">
        <v>21020</v>
      </c>
      <c r="C18" s="159" t="s">
        <v>103</v>
      </c>
      <c r="D18" s="160">
        <v>62536371.32</v>
      </c>
      <c r="E18" s="161">
        <v>40995302.909999996</v>
      </c>
      <c r="F18" s="162">
        <f>E18/D18</f>
        <v>0.65554335892349946</v>
      </c>
      <c r="G18" s="160">
        <v>10445964.25</v>
      </c>
      <c r="H18" s="163">
        <v>958</v>
      </c>
      <c r="I18" s="164">
        <f>G18/H18</f>
        <v>10903.929279749478</v>
      </c>
      <c r="J18" s="160">
        <v>51738154.310000002</v>
      </c>
      <c r="K18" s="163">
        <v>958</v>
      </c>
      <c r="L18" s="165">
        <f>J18/K18</f>
        <v>54006.424123173281</v>
      </c>
      <c r="M18" s="160">
        <v>7007292.9800000004</v>
      </c>
      <c r="N18" s="161">
        <v>575806.19999999995</v>
      </c>
      <c r="O18" s="163">
        <v>958</v>
      </c>
      <c r="P18" s="165">
        <f>(N18+M18)/O18</f>
        <v>7915.552379958247</v>
      </c>
      <c r="Q18" s="160">
        <v>45731586.909999996</v>
      </c>
      <c r="R18" s="166">
        <v>81</v>
      </c>
      <c r="S18" s="167">
        <f>Q18/R18</f>
        <v>564587.49271604931</v>
      </c>
      <c r="T18" s="144" t="s">
        <v>177</v>
      </c>
    </row>
    <row r="19" spans="1:20" ht="18" customHeight="1" x14ac:dyDescent="0.25">
      <c r="A19" s="233">
        <v>4</v>
      </c>
      <c r="B19" s="158">
        <v>20060</v>
      </c>
      <c r="C19" s="159" t="s">
        <v>109</v>
      </c>
      <c r="D19" s="160">
        <v>62035426.780000001</v>
      </c>
      <c r="E19" s="161">
        <v>35200271.579999998</v>
      </c>
      <c r="F19" s="162">
        <f t="shared" si="8"/>
        <v>0.56742209100668972</v>
      </c>
      <c r="G19" s="160">
        <v>18979599.48</v>
      </c>
      <c r="H19" s="163">
        <v>1566</v>
      </c>
      <c r="I19" s="164">
        <f t="shared" si="4"/>
        <v>12119.795325670499</v>
      </c>
      <c r="J19" s="160">
        <v>77548892.060000002</v>
      </c>
      <c r="K19" s="163">
        <v>1566</v>
      </c>
      <c r="L19" s="165">
        <f t="shared" si="9"/>
        <v>49520.365300127713</v>
      </c>
      <c r="M19" s="160">
        <v>1521281.2</v>
      </c>
      <c r="N19" s="161">
        <v>1076958.1200000001</v>
      </c>
      <c r="O19" s="163">
        <v>1566</v>
      </c>
      <c r="P19" s="165">
        <f t="shared" si="5"/>
        <v>1659.1566538952748</v>
      </c>
      <c r="Q19" s="160">
        <v>68487082.939999998</v>
      </c>
      <c r="R19" s="166">
        <v>109</v>
      </c>
      <c r="S19" s="167">
        <f t="shared" si="6"/>
        <v>628321.86183486239</v>
      </c>
      <c r="T19" s="144" t="s">
        <v>180</v>
      </c>
    </row>
    <row r="20" spans="1:20" ht="18" customHeight="1" x14ac:dyDescent="0.25">
      <c r="A20" s="233">
        <v>5</v>
      </c>
      <c r="B20" s="158">
        <v>20400</v>
      </c>
      <c r="C20" s="159" t="s">
        <v>100</v>
      </c>
      <c r="D20" s="160">
        <v>100114075.04000001</v>
      </c>
      <c r="E20" s="161">
        <v>75540146.730000004</v>
      </c>
      <c r="F20" s="162">
        <f>E20/D20</f>
        <v>0.75454072466652033</v>
      </c>
      <c r="G20" s="160">
        <v>26676226.699999999</v>
      </c>
      <c r="H20" s="163">
        <v>1305</v>
      </c>
      <c r="I20" s="164">
        <f>G20/H20</f>
        <v>20441.553026819922</v>
      </c>
      <c r="J20" s="160">
        <v>74887797.319999993</v>
      </c>
      <c r="K20" s="163">
        <v>1305</v>
      </c>
      <c r="L20" s="165">
        <f>J20/K20</f>
        <v>57385.285302681987</v>
      </c>
      <c r="M20" s="160">
        <v>6689329.8600000003</v>
      </c>
      <c r="N20" s="161">
        <v>734061.9</v>
      </c>
      <c r="O20" s="163">
        <v>1305</v>
      </c>
      <c r="P20" s="165">
        <f>(N20+M20)/O20</f>
        <v>5688.4228045977015</v>
      </c>
      <c r="Q20" s="160">
        <v>67655752.819999993</v>
      </c>
      <c r="R20" s="166">
        <v>108</v>
      </c>
      <c r="S20" s="167">
        <f>Q20/R20</f>
        <v>626442.15574074071</v>
      </c>
      <c r="T20" s="144" t="s">
        <v>177</v>
      </c>
    </row>
    <row r="21" spans="1:20" ht="18" customHeight="1" x14ac:dyDescent="0.25">
      <c r="A21" s="233">
        <v>6</v>
      </c>
      <c r="B21" s="158">
        <v>20080</v>
      </c>
      <c r="C21" s="159" t="s">
        <v>99</v>
      </c>
      <c r="D21" s="160">
        <v>100525286.45999999</v>
      </c>
      <c r="E21" s="161">
        <v>11254743.25</v>
      </c>
      <c r="F21" s="162">
        <f t="shared" si="8"/>
        <v>0.111959325323369</v>
      </c>
      <c r="G21" s="160">
        <v>5921526.21</v>
      </c>
      <c r="H21" s="163">
        <v>352</v>
      </c>
      <c r="I21" s="164">
        <f t="shared" si="4"/>
        <v>16822.517642045455</v>
      </c>
      <c r="J21" s="160">
        <v>21712394.359999999</v>
      </c>
      <c r="K21" s="163">
        <v>352</v>
      </c>
      <c r="L21" s="165">
        <f t="shared" si="9"/>
        <v>61682.938522727272</v>
      </c>
      <c r="M21" s="160">
        <v>862972.2</v>
      </c>
      <c r="N21" s="161">
        <v>174850.7</v>
      </c>
      <c r="O21" s="163">
        <v>352</v>
      </c>
      <c r="P21" s="165">
        <f t="shared" si="5"/>
        <v>2948.3605113636363</v>
      </c>
      <c r="Q21" s="160">
        <v>16758220.49</v>
      </c>
      <c r="R21" s="166">
        <v>30</v>
      </c>
      <c r="S21" s="167">
        <f t="shared" si="6"/>
        <v>558607.34966666671</v>
      </c>
      <c r="T21" s="144" t="s">
        <v>177</v>
      </c>
    </row>
    <row r="22" spans="1:20" ht="18" customHeight="1" x14ac:dyDescent="0.25">
      <c r="A22" s="233">
        <v>7</v>
      </c>
      <c r="B22" s="158">
        <v>20460</v>
      </c>
      <c r="C22" s="159" t="s">
        <v>15</v>
      </c>
      <c r="D22" s="160">
        <v>149074471.69</v>
      </c>
      <c r="E22" s="161">
        <v>21330039.32</v>
      </c>
      <c r="F22" s="162">
        <f t="shared" si="8"/>
        <v>0.14308311193854684</v>
      </c>
      <c r="G22" s="160">
        <v>8449859.8599999994</v>
      </c>
      <c r="H22" s="163">
        <v>846</v>
      </c>
      <c r="I22" s="164">
        <f t="shared" si="4"/>
        <v>9988.0140189125286</v>
      </c>
      <c r="J22" s="160">
        <v>42597072.200000003</v>
      </c>
      <c r="K22" s="163">
        <v>846</v>
      </c>
      <c r="L22" s="165">
        <f t="shared" si="9"/>
        <v>50351.149172576836</v>
      </c>
      <c r="M22" s="160">
        <v>1311215.58</v>
      </c>
      <c r="N22" s="161">
        <v>700000</v>
      </c>
      <c r="O22" s="163">
        <v>846</v>
      </c>
      <c r="P22" s="165">
        <f t="shared" si="5"/>
        <v>2377.3233806146573</v>
      </c>
      <c r="Q22" s="160">
        <v>35325925.5</v>
      </c>
      <c r="R22" s="166">
        <v>57</v>
      </c>
      <c r="S22" s="167">
        <f t="shared" si="6"/>
        <v>619753.07894736843</v>
      </c>
      <c r="T22" s="144" t="s">
        <v>177</v>
      </c>
    </row>
    <row r="23" spans="1:20" ht="18" customHeight="1" x14ac:dyDescent="0.25">
      <c r="A23" s="233">
        <v>8</v>
      </c>
      <c r="B23" s="158">
        <v>20490</v>
      </c>
      <c r="C23" s="159" t="s">
        <v>16</v>
      </c>
      <c r="D23" s="160">
        <v>12427822.49</v>
      </c>
      <c r="E23" s="161">
        <v>2525496.2799999998</v>
      </c>
      <c r="F23" s="162">
        <f t="shared" si="8"/>
        <v>0.2032130956192954</v>
      </c>
      <c r="G23" s="160">
        <v>5966931.9100000001</v>
      </c>
      <c r="H23" s="163">
        <v>402</v>
      </c>
      <c r="I23" s="164">
        <f t="shared" si="4"/>
        <v>14843.1142039801</v>
      </c>
      <c r="J23" s="160">
        <v>20184160.359999999</v>
      </c>
      <c r="K23" s="163">
        <v>402</v>
      </c>
      <c r="L23" s="165">
        <f t="shared" si="9"/>
        <v>50209.354129353233</v>
      </c>
      <c r="M23" s="160">
        <v>668075.19999999995</v>
      </c>
      <c r="N23" s="161">
        <v>321721.82</v>
      </c>
      <c r="O23" s="163">
        <v>402</v>
      </c>
      <c r="P23" s="165">
        <f t="shared" si="5"/>
        <v>2462.181641791045</v>
      </c>
      <c r="Q23" s="160">
        <v>17356098.530000001</v>
      </c>
      <c r="R23" s="166">
        <v>30</v>
      </c>
      <c r="S23" s="167">
        <f t="shared" si="6"/>
        <v>578536.61766666675</v>
      </c>
      <c r="T23" s="144" t="s">
        <v>177</v>
      </c>
    </row>
    <row r="24" spans="1:20" ht="18" customHeight="1" x14ac:dyDescent="0.25">
      <c r="A24" s="233">
        <v>9</v>
      </c>
      <c r="B24" s="158">
        <v>20550</v>
      </c>
      <c r="C24" s="159" t="s">
        <v>101</v>
      </c>
      <c r="D24" s="160">
        <v>98620462.340000004</v>
      </c>
      <c r="E24" s="161">
        <v>16051169.689999999</v>
      </c>
      <c r="F24" s="162">
        <f t="shared" si="8"/>
        <v>0.16275699088352091</v>
      </c>
      <c r="G24" s="160">
        <v>7314163.2300000004</v>
      </c>
      <c r="H24" s="163">
        <v>481</v>
      </c>
      <c r="I24" s="164">
        <f t="shared" si="4"/>
        <v>15206.160561330562</v>
      </c>
      <c r="J24" s="160">
        <v>38018833.43</v>
      </c>
      <c r="K24" s="163">
        <v>481</v>
      </c>
      <c r="L24" s="165">
        <f t="shared" si="9"/>
        <v>79041.233742203738</v>
      </c>
      <c r="M24" s="160">
        <v>4325268.04</v>
      </c>
      <c r="N24" s="161">
        <v>387000</v>
      </c>
      <c r="O24" s="163">
        <v>481</v>
      </c>
      <c r="P24" s="165">
        <f t="shared" si="5"/>
        <v>9796.8150519750525</v>
      </c>
      <c r="Q24" s="160">
        <v>30968732.199999999</v>
      </c>
      <c r="R24" s="166">
        <v>62</v>
      </c>
      <c r="S24" s="167">
        <f t="shared" si="6"/>
        <v>499495.68064516125</v>
      </c>
      <c r="T24" s="144" t="s">
        <v>177</v>
      </c>
    </row>
    <row r="25" spans="1:20" ht="18" customHeight="1" x14ac:dyDescent="0.25">
      <c r="A25" s="157">
        <v>10</v>
      </c>
      <c r="B25" s="158">
        <v>20630</v>
      </c>
      <c r="C25" s="159" t="s">
        <v>17</v>
      </c>
      <c r="D25" s="160">
        <v>78746309.239999995</v>
      </c>
      <c r="E25" s="161">
        <v>8656904.2100000009</v>
      </c>
      <c r="F25" s="162">
        <f t="shared" si="8"/>
        <v>0.10993409460773354</v>
      </c>
      <c r="G25" s="160">
        <v>8318587.4100000001</v>
      </c>
      <c r="H25" s="163">
        <v>595</v>
      </c>
      <c r="I25" s="164">
        <f t="shared" si="4"/>
        <v>13980.819176470588</v>
      </c>
      <c r="J25" s="160">
        <v>37263613.969999999</v>
      </c>
      <c r="K25" s="163">
        <v>595</v>
      </c>
      <c r="L25" s="165">
        <f t="shared" si="9"/>
        <v>62627.922638655458</v>
      </c>
      <c r="M25" s="160">
        <v>1190268.48</v>
      </c>
      <c r="N25" s="161">
        <v>611698.24</v>
      </c>
      <c r="O25" s="163">
        <v>595</v>
      </c>
      <c r="P25" s="165">
        <f t="shared" si="5"/>
        <v>3028.5154957983191</v>
      </c>
      <c r="Q25" s="160">
        <v>32494308.809999999</v>
      </c>
      <c r="R25" s="166">
        <v>61</v>
      </c>
      <c r="S25" s="167">
        <f t="shared" si="6"/>
        <v>532693.58704918029</v>
      </c>
      <c r="T25" s="144" t="s">
        <v>177</v>
      </c>
    </row>
    <row r="26" spans="1:20" ht="18" customHeight="1" x14ac:dyDescent="0.25">
      <c r="A26" s="157">
        <v>11</v>
      </c>
      <c r="B26" s="158">
        <v>20800</v>
      </c>
      <c r="C26" s="159" t="s">
        <v>102</v>
      </c>
      <c r="D26" s="160">
        <v>13505493.689999999</v>
      </c>
      <c r="E26" s="161">
        <v>5495565.54</v>
      </c>
      <c r="F26" s="162">
        <f t="shared" si="8"/>
        <v>0.40691333957448245</v>
      </c>
      <c r="G26" s="160">
        <v>3935229.53</v>
      </c>
      <c r="H26" s="163">
        <v>313</v>
      </c>
      <c r="I26" s="164">
        <f t="shared" si="4"/>
        <v>12572.618306709264</v>
      </c>
      <c r="J26" s="160">
        <v>17317993.579999998</v>
      </c>
      <c r="K26" s="163">
        <v>313</v>
      </c>
      <c r="L26" s="165">
        <f t="shared" si="9"/>
        <v>55329.052971245997</v>
      </c>
      <c r="M26" s="160">
        <v>496299.38</v>
      </c>
      <c r="N26" s="161">
        <v>306475.21999999997</v>
      </c>
      <c r="O26" s="163">
        <v>313</v>
      </c>
      <c r="P26" s="165">
        <f t="shared" si="5"/>
        <v>2564.7750798722045</v>
      </c>
      <c r="Q26" s="160">
        <v>14360542.960000001</v>
      </c>
      <c r="R26" s="166">
        <v>22</v>
      </c>
      <c r="S26" s="167">
        <f t="shared" si="6"/>
        <v>652751.95272727276</v>
      </c>
      <c r="T26" s="144" t="s">
        <v>177</v>
      </c>
    </row>
    <row r="27" spans="1:20" ht="18" customHeight="1" x14ac:dyDescent="0.25">
      <c r="A27" s="157">
        <v>12</v>
      </c>
      <c r="B27" s="158">
        <v>20810</v>
      </c>
      <c r="C27" s="159" t="s">
        <v>18</v>
      </c>
      <c r="D27" s="160">
        <v>60065080.530000001</v>
      </c>
      <c r="E27" s="161">
        <v>11299154.65</v>
      </c>
      <c r="F27" s="162">
        <f t="shared" si="8"/>
        <v>0.18811520021781281</v>
      </c>
      <c r="G27" s="160">
        <v>5515158.4199999999</v>
      </c>
      <c r="H27" s="163">
        <v>615</v>
      </c>
      <c r="I27" s="164">
        <f t="shared" si="4"/>
        <v>8967.7372682926834</v>
      </c>
      <c r="J27" s="160">
        <v>26567619.84</v>
      </c>
      <c r="K27" s="163">
        <v>615</v>
      </c>
      <c r="L27" s="165">
        <f t="shared" si="9"/>
        <v>43199.381853658539</v>
      </c>
      <c r="M27" s="160">
        <v>1003274.8</v>
      </c>
      <c r="N27" s="161">
        <v>273052.62</v>
      </c>
      <c r="O27" s="163">
        <v>615</v>
      </c>
      <c r="P27" s="165">
        <f t="shared" si="5"/>
        <v>2075.3291382113821</v>
      </c>
      <c r="Q27" s="160">
        <v>22449303.870000001</v>
      </c>
      <c r="R27" s="166">
        <v>55</v>
      </c>
      <c r="S27" s="167">
        <f t="shared" si="6"/>
        <v>408169.1612727273</v>
      </c>
      <c r="T27" s="144" t="s">
        <v>177</v>
      </c>
    </row>
    <row r="28" spans="1:20" ht="18" customHeight="1" x14ac:dyDescent="0.25">
      <c r="A28" s="157">
        <v>13</v>
      </c>
      <c r="B28" s="158">
        <v>20900</v>
      </c>
      <c r="C28" s="159" t="s">
        <v>9</v>
      </c>
      <c r="D28" s="160">
        <v>112079294.83</v>
      </c>
      <c r="E28" s="161">
        <v>10275351.369999999</v>
      </c>
      <c r="F28" s="162">
        <f t="shared" si="8"/>
        <v>9.1679300673558672E-2</v>
      </c>
      <c r="G28" s="160">
        <v>4598400.84</v>
      </c>
      <c r="H28" s="163">
        <v>622</v>
      </c>
      <c r="I28" s="164">
        <f t="shared" si="4"/>
        <v>7392.9273954983919</v>
      </c>
      <c r="J28" s="160">
        <v>27389448.530000001</v>
      </c>
      <c r="K28" s="163">
        <v>622</v>
      </c>
      <c r="L28" s="165">
        <f t="shared" si="9"/>
        <v>44034.483167202576</v>
      </c>
      <c r="M28" s="160">
        <v>844482.14</v>
      </c>
      <c r="N28" s="161">
        <v>576000</v>
      </c>
      <c r="O28" s="163">
        <v>622</v>
      </c>
      <c r="P28" s="165">
        <f t="shared" si="5"/>
        <v>2283.7333440514471</v>
      </c>
      <c r="Q28" s="160">
        <v>23536891.780000001</v>
      </c>
      <c r="R28" s="166">
        <v>41</v>
      </c>
      <c r="S28" s="167">
        <f t="shared" si="6"/>
        <v>574070.53121951222</v>
      </c>
      <c r="T28" s="144" t="s">
        <v>177</v>
      </c>
    </row>
    <row r="29" spans="1:20" ht="18" customHeight="1" thickBot="1" x14ac:dyDescent="0.3">
      <c r="A29" s="137">
        <v>14</v>
      </c>
      <c r="B29" s="174">
        <v>21350</v>
      </c>
      <c r="C29" s="175" t="s">
        <v>19</v>
      </c>
      <c r="D29" s="170">
        <v>42391171.369999997</v>
      </c>
      <c r="E29" s="176">
        <v>28105188.879999999</v>
      </c>
      <c r="F29" s="139">
        <f t="shared" si="8"/>
        <v>0.66299627898204028</v>
      </c>
      <c r="G29" s="170">
        <v>6885970.6399999997</v>
      </c>
      <c r="H29" s="171">
        <v>558</v>
      </c>
      <c r="I29" s="140">
        <f t="shared" si="4"/>
        <v>12340.44917562724</v>
      </c>
      <c r="J29" s="170">
        <v>28377617.98</v>
      </c>
      <c r="K29" s="171">
        <v>558</v>
      </c>
      <c r="L29" s="141">
        <f t="shared" si="9"/>
        <v>50855.946200716848</v>
      </c>
      <c r="M29" s="170">
        <v>781010.3</v>
      </c>
      <c r="N29" s="176">
        <v>588000</v>
      </c>
      <c r="O29" s="171">
        <v>558</v>
      </c>
      <c r="P29" s="141">
        <f t="shared" si="5"/>
        <v>2453.4234767025091</v>
      </c>
      <c r="Q29" s="170">
        <v>22529444.989999998</v>
      </c>
      <c r="R29" s="142">
        <v>37</v>
      </c>
      <c r="S29" s="143">
        <f t="shared" si="6"/>
        <v>608903.91864864866</v>
      </c>
      <c r="T29" s="144" t="s">
        <v>177</v>
      </c>
    </row>
    <row r="30" spans="1:20" ht="15.6" customHeight="1" thickBot="1" x14ac:dyDescent="0.3">
      <c r="A30" s="145"/>
      <c r="B30" s="232"/>
      <c r="C30" s="231" t="s">
        <v>20</v>
      </c>
      <c r="D30" s="242">
        <f>SUM(D31:D49)</f>
        <v>2544293112.6900005</v>
      </c>
      <c r="E30" s="243">
        <f t="shared" ref="E30:R30" si="11">SUM(E31:E49)</f>
        <v>0</v>
      </c>
      <c r="F30" s="246"/>
      <c r="G30" s="242">
        <f t="shared" si="11"/>
        <v>133752464.95999998</v>
      </c>
      <c r="H30" s="251">
        <f t="shared" si="11"/>
        <v>13999</v>
      </c>
      <c r="I30" s="246"/>
      <c r="J30" s="242">
        <f t="shared" si="11"/>
        <v>668661962.50999999</v>
      </c>
      <c r="K30" s="245">
        <f t="shared" si="11"/>
        <v>13999</v>
      </c>
      <c r="L30" s="247"/>
      <c r="M30" s="242">
        <f t="shared" si="11"/>
        <v>29235106.880000003</v>
      </c>
      <c r="N30" s="243">
        <f t="shared" si="11"/>
        <v>11338455.83</v>
      </c>
      <c r="O30" s="245">
        <f t="shared" si="11"/>
        <v>13999</v>
      </c>
      <c r="P30" s="247"/>
      <c r="Q30" s="242">
        <f t="shared" si="11"/>
        <v>577648542.35000002</v>
      </c>
      <c r="R30" s="245">
        <f t="shared" si="11"/>
        <v>1058</v>
      </c>
      <c r="S30" s="247"/>
      <c r="T30" s="146"/>
    </row>
    <row r="31" spans="1:20" ht="24" customHeight="1" x14ac:dyDescent="0.25">
      <c r="A31" s="233">
        <v>1</v>
      </c>
      <c r="B31" s="158">
        <v>30070</v>
      </c>
      <c r="C31" s="159" t="s">
        <v>105</v>
      </c>
      <c r="D31" s="160">
        <v>28580224.780000001</v>
      </c>
      <c r="E31" s="161"/>
      <c r="F31" s="162">
        <f t="shared" si="8"/>
        <v>0</v>
      </c>
      <c r="G31" s="160">
        <v>10380797.26</v>
      </c>
      <c r="H31" s="163">
        <v>997</v>
      </c>
      <c r="I31" s="164">
        <f t="shared" si="4"/>
        <v>10412.033360080241</v>
      </c>
      <c r="J31" s="160">
        <v>52090773</v>
      </c>
      <c r="K31" s="163">
        <v>997</v>
      </c>
      <c r="L31" s="165">
        <f t="shared" si="9"/>
        <v>52247.515546639923</v>
      </c>
      <c r="M31" s="160">
        <v>1685056.14</v>
      </c>
      <c r="N31" s="161">
        <v>824408.92</v>
      </c>
      <c r="O31" s="163">
        <v>997</v>
      </c>
      <c r="P31" s="165">
        <f t="shared" si="5"/>
        <v>2517.016108324975</v>
      </c>
      <c r="Q31" s="160">
        <v>46022497.020000003</v>
      </c>
      <c r="R31" s="166">
        <v>81</v>
      </c>
      <c r="S31" s="167">
        <f t="shared" si="6"/>
        <v>568178.97555555555</v>
      </c>
      <c r="T31" s="179" t="s">
        <v>181</v>
      </c>
    </row>
    <row r="32" spans="1:20" ht="24" customHeight="1" x14ac:dyDescent="0.25">
      <c r="A32" s="233">
        <v>2</v>
      </c>
      <c r="B32" s="158">
        <v>30480</v>
      </c>
      <c r="C32" s="159" t="s">
        <v>214</v>
      </c>
      <c r="D32" s="160">
        <v>54018179.390000001</v>
      </c>
      <c r="E32" s="161"/>
      <c r="F32" s="162">
        <f>E32/D32</f>
        <v>0</v>
      </c>
      <c r="G32" s="160">
        <v>11164831.57</v>
      </c>
      <c r="H32" s="163">
        <v>1116</v>
      </c>
      <c r="I32" s="164">
        <f>G32/H32</f>
        <v>10004.329363799283</v>
      </c>
      <c r="J32" s="160">
        <v>54000804.859999999</v>
      </c>
      <c r="K32" s="163">
        <v>1116</v>
      </c>
      <c r="L32" s="165">
        <f>J32/K32</f>
        <v>48387.817974910395</v>
      </c>
      <c r="M32" s="160">
        <v>2035942</v>
      </c>
      <c r="N32" s="161">
        <v>614559.14</v>
      </c>
      <c r="O32" s="163">
        <v>1116</v>
      </c>
      <c r="P32" s="165">
        <f>(N32+M32)/O32</f>
        <v>2375.0010215053767</v>
      </c>
      <c r="Q32" s="160">
        <v>42812012.399999999</v>
      </c>
      <c r="R32" s="166">
        <v>93</v>
      </c>
      <c r="S32" s="167">
        <f>Q32/R32</f>
        <v>460344.21935483871</v>
      </c>
      <c r="T32" s="179" t="s">
        <v>181</v>
      </c>
    </row>
    <row r="33" spans="1:20" ht="24" customHeight="1" x14ac:dyDescent="0.25">
      <c r="A33" s="233">
        <v>3</v>
      </c>
      <c r="B33" s="158">
        <v>30460</v>
      </c>
      <c r="C33" s="159" t="s">
        <v>106</v>
      </c>
      <c r="D33" s="160">
        <v>55590709.039999999</v>
      </c>
      <c r="E33" s="161"/>
      <c r="F33" s="162">
        <f>E33/D33</f>
        <v>0</v>
      </c>
      <c r="G33" s="160">
        <v>13542352.67</v>
      </c>
      <c r="H33" s="163">
        <v>1030</v>
      </c>
      <c r="I33" s="164">
        <f>G33/H33</f>
        <v>13147.915213592232</v>
      </c>
      <c r="J33" s="160">
        <v>50805610.859999999</v>
      </c>
      <c r="K33" s="163">
        <v>1030</v>
      </c>
      <c r="L33" s="165">
        <f>J33/K33</f>
        <v>49325.83578640777</v>
      </c>
      <c r="M33" s="160">
        <v>1765175.36</v>
      </c>
      <c r="N33" s="161">
        <v>901808.46</v>
      </c>
      <c r="O33" s="163">
        <v>1030</v>
      </c>
      <c r="P33" s="165">
        <f>(N33+M33)/O33</f>
        <v>2589.304679611651</v>
      </c>
      <c r="Q33" s="160">
        <v>42827584.520000003</v>
      </c>
      <c r="R33" s="166">
        <v>78</v>
      </c>
      <c r="S33" s="167">
        <f>Q33/R33</f>
        <v>549071.59641025646</v>
      </c>
      <c r="T33" s="179" t="s">
        <v>181</v>
      </c>
    </row>
    <row r="34" spans="1:20" ht="24" customHeight="1" x14ac:dyDescent="0.25">
      <c r="A34" s="233">
        <v>4</v>
      </c>
      <c r="B34" s="158">
        <v>30030</v>
      </c>
      <c r="C34" s="159" t="s">
        <v>104</v>
      </c>
      <c r="D34" s="160">
        <v>27822470.420000002</v>
      </c>
      <c r="E34" s="161"/>
      <c r="F34" s="162">
        <f>E34/D34</f>
        <v>0</v>
      </c>
      <c r="G34" s="160">
        <v>7411701.7199999997</v>
      </c>
      <c r="H34" s="163">
        <v>808</v>
      </c>
      <c r="I34" s="164">
        <f>G34/H34</f>
        <v>9172.8981683168313</v>
      </c>
      <c r="J34" s="160">
        <v>42871643.740000002</v>
      </c>
      <c r="K34" s="163">
        <v>808</v>
      </c>
      <c r="L34" s="165">
        <f>J34/K34</f>
        <v>53058.965024752477</v>
      </c>
      <c r="M34" s="160">
        <v>1706603.84</v>
      </c>
      <c r="N34" s="161">
        <v>646978.42000000004</v>
      </c>
      <c r="O34" s="163">
        <v>808</v>
      </c>
      <c r="P34" s="165">
        <f>(N34+M34)/O34</f>
        <v>2912.8493316831687</v>
      </c>
      <c r="Q34" s="160">
        <v>38370451.710000001</v>
      </c>
      <c r="R34" s="166">
        <v>64</v>
      </c>
      <c r="S34" s="167">
        <f>Q34/R34</f>
        <v>599538.30796875001</v>
      </c>
      <c r="T34" s="236" t="s">
        <v>181</v>
      </c>
    </row>
    <row r="35" spans="1:20" ht="24" customHeight="1" x14ac:dyDescent="0.25">
      <c r="A35" s="233">
        <v>5</v>
      </c>
      <c r="B35" s="158">
        <v>31000</v>
      </c>
      <c r="C35" s="159" t="s">
        <v>107</v>
      </c>
      <c r="D35" s="160">
        <v>41974060.640000001</v>
      </c>
      <c r="E35" s="161"/>
      <c r="F35" s="162">
        <f>E35/D35</f>
        <v>0</v>
      </c>
      <c r="G35" s="160">
        <v>8650185.6500000004</v>
      </c>
      <c r="H35" s="163">
        <v>1048</v>
      </c>
      <c r="I35" s="164">
        <f>G35/H35</f>
        <v>8253.9939408396949</v>
      </c>
      <c r="J35" s="160">
        <v>48722448.439999998</v>
      </c>
      <c r="K35" s="163">
        <v>1048</v>
      </c>
      <c r="L35" s="165">
        <f>J35/K35</f>
        <v>46490.885916030529</v>
      </c>
      <c r="M35" s="160">
        <v>1734624.16</v>
      </c>
      <c r="N35" s="161">
        <v>1004588.12</v>
      </c>
      <c r="O35" s="163">
        <v>1048</v>
      </c>
      <c r="P35" s="165">
        <f>(N35+M35)/O35</f>
        <v>2613.7521755725188</v>
      </c>
      <c r="Q35" s="160">
        <v>42164915.009999998</v>
      </c>
      <c r="R35" s="166">
        <v>73</v>
      </c>
      <c r="S35" s="167">
        <f>Q35/R35</f>
        <v>577601.57547945203</v>
      </c>
      <c r="T35" s="179" t="s">
        <v>181</v>
      </c>
    </row>
    <row r="36" spans="1:20" ht="24" customHeight="1" x14ac:dyDescent="0.25">
      <c r="A36" s="233">
        <v>6</v>
      </c>
      <c r="B36" s="158">
        <v>30130</v>
      </c>
      <c r="C36" s="159" t="s">
        <v>1</v>
      </c>
      <c r="D36" s="160">
        <v>20890062.239999998</v>
      </c>
      <c r="E36" s="161"/>
      <c r="F36" s="162">
        <f t="shared" si="8"/>
        <v>0</v>
      </c>
      <c r="G36" s="160">
        <v>4145161.46</v>
      </c>
      <c r="H36" s="163">
        <v>376</v>
      </c>
      <c r="I36" s="164">
        <f t="shared" si="4"/>
        <v>11024.365585106383</v>
      </c>
      <c r="J36" s="160">
        <v>23607682.43</v>
      </c>
      <c r="K36" s="163">
        <v>376</v>
      </c>
      <c r="L36" s="165">
        <f t="shared" si="9"/>
        <v>62786.389441489358</v>
      </c>
      <c r="M36" s="160">
        <v>1840627.6</v>
      </c>
      <c r="N36" s="161">
        <v>270087.74</v>
      </c>
      <c r="O36" s="163">
        <v>376</v>
      </c>
      <c r="P36" s="165">
        <f t="shared" si="5"/>
        <v>5613.6046276595744</v>
      </c>
      <c r="Q36" s="160">
        <v>19536743.27</v>
      </c>
      <c r="R36" s="166">
        <v>35</v>
      </c>
      <c r="S36" s="167">
        <f t="shared" si="6"/>
        <v>558192.66485714284</v>
      </c>
      <c r="T36" s="179" t="s">
        <v>181</v>
      </c>
    </row>
    <row r="37" spans="1:20" ht="24" customHeight="1" x14ac:dyDescent="0.25">
      <c r="A37" s="233">
        <v>7</v>
      </c>
      <c r="B37" s="158">
        <v>30160</v>
      </c>
      <c r="C37" s="159" t="s">
        <v>2</v>
      </c>
      <c r="D37" s="160">
        <v>40506249.619999997</v>
      </c>
      <c r="E37" s="161"/>
      <c r="F37" s="162">
        <f t="shared" si="8"/>
        <v>0</v>
      </c>
      <c r="G37" s="161">
        <v>7916872.7999999998</v>
      </c>
      <c r="H37" s="163">
        <v>744</v>
      </c>
      <c r="I37" s="164">
        <f t="shared" si="4"/>
        <v>10640.95806451613</v>
      </c>
      <c r="J37" s="160">
        <v>35478174.509999998</v>
      </c>
      <c r="K37" s="163">
        <v>744</v>
      </c>
      <c r="L37" s="165">
        <f t="shared" si="9"/>
        <v>47685.71842741935</v>
      </c>
      <c r="M37" s="160">
        <v>1661339.9</v>
      </c>
      <c r="N37" s="161">
        <v>494819.4</v>
      </c>
      <c r="O37" s="163">
        <v>744</v>
      </c>
      <c r="P37" s="165">
        <f t="shared" si="5"/>
        <v>2898.0635752688167</v>
      </c>
      <c r="Q37" s="160">
        <v>28989173.920000002</v>
      </c>
      <c r="R37" s="166">
        <v>46</v>
      </c>
      <c r="S37" s="167">
        <f t="shared" si="6"/>
        <v>630199.43304347829</v>
      </c>
      <c r="T37" s="179" t="s">
        <v>181</v>
      </c>
    </row>
    <row r="38" spans="1:20" ht="24" customHeight="1" x14ac:dyDescent="0.25">
      <c r="A38" s="233">
        <v>8</v>
      </c>
      <c r="B38" s="158">
        <v>30310</v>
      </c>
      <c r="C38" s="159" t="s">
        <v>21</v>
      </c>
      <c r="D38" s="160">
        <v>38352919</v>
      </c>
      <c r="E38" s="161"/>
      <c r="F38" s="162">
        <f t="shared" si="8"/>
        <v>0</v>
      </c>
      <c r="G38" s="160">
        <v>3605051.09</v>
      </c>
      <c r="H38" s="163">
        <v>418</v>
      </c>
      <c r="I38" s="164">
        <f t="shared" si="4"/>
        <v>8624.5241387559799</v>
      </c>
      <c r="J38" s="160">
        <v>23364564.989999998</v>
      </c>
      <c r="K38" s="163">
        <v>418</v>
      </c>
      <c r="L38" s="165">
        <f t="shared" si="9"/>
        <v>55896.088492822964</v>
      </c>
      <c r="M38" s="160">
        <v>765460.8</v>
      </c>
      <c r="N38" s="161">
        <v>268784.02</v>
      </c>
      <c r="O38" s="163">
        <v>418</v>
      </c>
      <c r="P38" s="165">
        <f t="shared" si="5"/>
        <v>2474.2699043062203</v>
      </c>
      <c r="Q38" s="160">
        <v>28724375.23</v>
      </c>
      <c r="R38" s="166">
        <v>33</v>
      </c>
      <c r="S38" s="167">
        <f t="shared" si="6"/>
        <v>870435.61303030304</v>
      </c>
      <c r="T38" s="179" t="s">
        <v>181</v>
      </c>
    </row>
    <row r="39" spans="1:20" ht="24" customHeight="1" x14ac:dyDescent="0.25">
      <c r="A39" s="233">
        <v>9</v>
      </c>
      <c r="B39" s="158">
        <v>30440</v>
      </c>
      <c r="C39" s="159" t="s">
        <v>22</v>
      </c>
      <c r="D39" s="160">
        <v>55459011.530000001</v>
      </c>
      <c r="E39" s="161"/>
      <c r="F39" s="162">
        <f t="shared" si="8"/>
        <v>0</v>
      </c>
      <c r="G39" s="160">
        <v>6046752.21</v>
      </c>
      <c r="H39" s="163">
        <v>632</v>
      </c>
      <c r="I39" s="164">
        <f t="shared" si="4"/>
        <v>9567.6459018987334</v>
      </c>
      <c r="J39" s="160">
        <v>28271670.379999999</v>
      </c>
      <c r="K39" s="163">
        <v>632</v>
      </c>
      <c r="L39" s="165">
        <f t="shared" si="9"/>
        <v>44733.655664556958</v>
      </c>
      <c r="M39" s="160">
        <v>1109123.08</v>
      </c>
      <c r="N39" s="161">
        <v>487440</v>
      </c>
      <c r="O39" s="163">
        <v>632</v>
      </c>
      <c r="P39" s="165">
        <f t="shared" si="5"/>
        <v>2526.2074050632914</v>
      </c>
      <c r="Q39" s="160">
        <v>23190633.370000001</v>
      </c>
      <c r="R39" s="166">
        <v>46</v>
      </c>
      <c r="S39" s="167">
        <f t="shared" si="6"/>
        <v>504144.20369565219</v>
      </c>
      <c r="T39" s="179" t="s">
        <v>181</v>
      </c>
    </row>
    <row r="40" spans="1:20" ht="24" customHeight="1" x14ac:dyDescent="0.25">
      <c r="A40" s="157">
        <v>10</v>
      </c>
      <c r="B40" s="158">
        <v>30470</v>
      </c>
      <c r="C40" s="159" t="s">
        <v>23</v>
      </c>
      <c r="D40" s="160">
        <v>14575108.76</v>
      </c>
      <c r="E40" s="161"/>
      <c r="F40" s="162">
        <f t="shared" si="8"/>
        <v>0</v>
      </c>
      <c r="G40" s="160">
        <v>5424291.2999999998</v>
      </c>
      <c r="H40" s="163">
        <v>747</v>
      </c>
      <c r="I40" s="164">
        <f t="shared" si="4"/>
        <v>7261.4341365461842</v>
      </c>
      <c r="J40" s="160">
        <v>26843371.75</v>
      </c>
      <c r="K40" s="163">
        <v>747</v>
      </c>
      <c r="L40" s="165">
        <f t="shared" si="9"/>
        <v>35934.901941097727</v>
      </c>
      <c r="M40" s="160">
        <v>844918.6</v>
      </c>
      <c r="N40" s="161">
        <v>439765.6</v>
      </c>
      <c r="O40" s="163">
        <v>747</v>
      </c>
      <c r="P40" s="165">
        <f t="shared" si="5"/>
        <v>1719.7914323962516</v>
      </c>
      <c r="Q40" s="160">
        <v>22734136.829999998</v>
      </c>
      <c r="R40" s="166">
        <v>57</v>
      </c>
      <c r="S40" s="167">
        <f t="shared" si="6"/>
        <v>398844.50578947365</v>
      </c>
      <c r="T40" s="179" t="s">
        <v>181</v>
      </c>
    </row>
    <row r="41" spans="1:20" ht="24" customHeight="1" x14ac:dyDescent="0.25">
      <c r="A41" s="157">
        <v>11</v>
      </c>
      <c r="B41" s="158">
        <v>30500</v>
      </c>
      <c r="C41" s="159" t="s">
        <v>24</v>
      </c>
      <c r="D41" s="160">
        <v>13033526.84</v>
      </c>
      <c r="E41" s="161"/>
      <c r="F41" s="162">
        <f t="shared" si="8"/>
        <v>0</v>
      </c>
      <c r="G41" s="160">
        <v>3619598.61</v>
      </c>
      <c r="H41" s="163">
        <v>386</v>
      </c>
      <c r="I41" s="164">
        <f t="shared" si="4"/>
        <v>9377.1984715025901</v>
      </c>
      <c r="J41" s="160">
        <v>20024868.609999999</v>
      </c>
      <c r="K41" s="163">
        <v>386</v>
      </c>
      <c r="L41" s="165">
        <f t="shared" si="9"/>
        <v>51877.897953367872</v>
      </c>
      <c r="M41" s="160">
        <v>708949.1</v>
      </c>
      <c r="N41" s="161">
        <v>233887.9</v>
      </c>
      <c r="O41" s="163">
        <v>386</v>
      </c>
      <c r="P41" s="165">
        <f t="shared" si="5"/>
        <v>2442.5829015544041</v>
      </c>
      <c r="Q41" s="160">
        <v>17081310.09</v>
      </c>
      <c r="R41" s="166">
        <v>27</v>
      </c>
      <c r="S41" s="167">
        <f t="shared" si="6"/>
        <v>632641.11444444442</v>
      </c>
      <c r="T41" s="180" t="s">
        <v>182</v>
      </c>
    </row>
    <row r="42" spans="1:20" ht="24" customHeight="1" x14ac:dyDescent="0.25">
      <c r="A42" s="157">
        <v>12</v>
      </c>
      <c r="B42" s="158">
        <v>30530</v>
      </c>
      <c r="C42" s="159" t="s">
        <v>26</v>
      </c>
      <c r="D42" s="160">
        <v>44967989.600000001</v>
      </c>
      <c r="E42" s="161"/>
      <c r="F42" s="162">
        <f t="shared" si="8"/>
        <v>0</v>
      </c>
      <c r="G42" s="160">
        <v>4820539.38</v>
      </c>
      <c r="H42" s="163">
        <v>718</v>
      </c>
      <c r="I42" s="164">
        <f t="shared" si="4"/>
        <v>6713.8431476323121</v>
      </c>
      <c r="J42" s="160">
        <v>31423536.140000001</v>
      </c>
      <c r="K42" s="163">
        <v>718</v>
      </c>
      <c r="L42" s="165">
        <f t="shared" si="9"/>
        <v>43765.370668523676</v>
      </c>
      <c r="M42" s="160">
        <v>1166236.46</v>
      </c>
      <c r="N42" s="161">
        <v>701856.02</v>
      </c>
      <c r="O42" s="163">
        <v>718</v>
      </c>
      <c r="P42" s="165">
        <f t="shared" si="5"/>
        <v>2601.8001114206127</v>
      </c>
      <c r="Q42" s="160">
        <v>26197520.27</v>
      </c>
      <c r="R42" s="166">
        <v>53</v>
      </c>
      <c r="S42" s="167">
        <f t="shared" si="6"/>
        <v>494292.83528301888</v>
      </c>
      <c r="T42" s="179" t="s">
        <v>181</v>
      </c>
    </row>
    <row r="43" spans="1:20" ht="24" customHeight="1" x14ac:dyDescent="0.25">
      <c r="A43" s="157">
        <v>13</v>
      </c>
      <c r="B43" s="158">
        <v>30640</v>
      </c>
      <c r="C43" s="159" t="s">
        <v>29</v>
      </c>
      <c r="D43" s="160">
        <v>1865001308</v>
      </c>
      <c r="E43" s="161"/>
      <c r="F43" s="162">
        <f t="shared" si="8"/>
        <v>0</v>
      </c>
      <c r="G43" s="160">
        <v>6575095.8099999996</v>
      </c>
      <c r="H43" s="163">
        <v>807</v>
      </c>
      <c r="I43" s="164">
        <f t="shared" si="4"/>
        <v>8147.5784510532831</v>
      </c>
      <c r="J43" s="160">
        <v>35525704.82</v>
      </c>
      <c r="K43" s="163">
        <v>807</v>
      </c>
      <c r="L43" s="165">
        <f t="shared" si="9"/>
        <v>44021.939058240394</v>
      </c>
      <c r="M43" s="160">
        <v>1301053.3999999999</v>
      </c>
      <c r="N43" s="161">
        <v>660680.28</v>
      </c>
      <c r="O43" s="163">
        <v>807</v>
      </c>
      <c r="P43" s="165">
        <f t="shared" si="5"/>
        <v>2430.8967534076828</v>
      </c>
      <c r="Q43" s="160">
        <v>31697318.219999999</v>
      </c>
      <c r="R43" s="166">
        <v>52</v>
      </c>
      <c r="S43" s="167">
        <f t="shared" si="6"/>
        <v>609563.81192307686</v>
      </c>
      <c r="T43" s="179" t="s">
        <v>181</v>
      </c>
    </row>
    <row r="44" spans="1:20" ht="24" customHeight="1" x14ac:dyDescent="0.25">
      <c r="A44" s="157">
        <v>14</v>
      </c>
      <c r="B44" s="158">
        <v>30650</v>
      </c>
      <c r="C44" s="159" t="s">
        <v>30</v>
      </c>
      <c r="D44" s="160">
        <v>32616918.010000002</v>
      </c>
      <c r="E44" s="161"/>
      <c r="F44" s="162">
        <f t="shared" si="8"/>
        <v>0</v>
      </c>
      <c r="G44" s="160">
        <v>4731378.93</v>
      </c>
      <c r="H44" s="163">
        <v>684</v>
      </c>
      <c r="I44" s="164">
        <f t="shared" si="4"/>
        <v>6917.2206578947362</v>
      </c>
      <c r="J44" s="160">
        <v>32270275.48</v>
      </c>
      <c r="K44" s="163">
        <v>684</v>
      </c>
      <c r="L44" s="165">
        <f t="shared" si="9"/>
        <v>47178.765321637431</v>
      </c>
      <c r="M44" s="160">
        <v>1098110.8</v>
      </c>
      <c r="N44" s="161">
        <v>696962.7</v>
      </c>
      <c r="O44" s="163">
        <v>684</v>
      </c>
      <c r="P44" s="165">
        <f t="shared" si="5"/>
        <v>2624.3764619883041</v>
      </c>
      <c r="Q44" s="160">
        <v>31105762.789999999</v>
      </c>
      <c r="R44" s="166">
        <v>64</v>
      </c>
      <c r="S44" s="167">
        <f t="shared" si="6"/>
        <v>486027.54359374999</v>
      </c>
      <c r="T44" s="179" t="s">
        <v>181</v>
      </c>
    </row>
    <row r="45" spans="1:20" ht="24" customHeight="1" x14ac:dyDescent="0.25">
      <c r="A45" s="157">
        <v>15</v>
      </c>
      <c r="B45" s="158">
        <v>30790</v>
      </c>
      <c r="C45" s="159" t="s">
        <v>31</v>
      </c>
      <c r="D45" s="160">
        <v>14942802.859999999</v>
      </c>
      <c r="E45" s="161"/>
      <c r="F45" s="162">
        <f t="shared" si="8"/>
        <v>0</v>
      </c>
      <c r="G45" s="160">
        <v>3687981.28</v>
      </c>
      <c r="H45" s="163">
        <v>438</v>
      </c>
      <c r="I45" s="164">
        <f t="shared" si="4"/>
        <v>8420.0485844748855</v>
      </c>
      <c r="J45" s="160">
        <v>20361330.93</v>
      </c>
      <c r="K45" s="163">
        <v>438</v>
      </c>
      <c r="L45" s="165">
        <f t="shared" si="9"/>
        <v>46487.056917808215</v>
      </c>
      <c r="M45" s="160">
        <v>263639.64</v>
      </c>
      <c r="N45" s="161">
        <v>266767</v>
      </c>
      <c r="O45" s="163">
        <v>438</v>
      </c>
      <c r="P45" s="165">
        <f t="shared" si="5"/>
        <v>1210.9740639269407</v>
      </c>
      <c r="Q45" s="160">
        <v>17464252.23</v>
      </c>
      <c r="R45" s="166">
        <v>37</v>
      </c>
      <c r="S45" s="167">
        <f t="shared" si="6"/>
        <v>472006.81702702702</v>
      </c>
      <c r="T45" s="179" t="s">
        <v>181</v>
      </c>
    </row>
    <row r="46" spans="1:20" ht="24" customHeight="1" x14ac:dyDescent="0.25">
      <c r="A46" s="157">
        <v>16</v>
      </c>
      <c r="B46" s="158">
        <v>30880</v>
      </c>
      <c r="C46" s="159" t="s">
        <v>7</v>
      </c>
      <c r="D46" s="160">
        <v>16110041.949999999</v>
      </c>
      <c r="E46" s="161"/>
      <c r="F46" s="162">
        <f t="shared" si="8"/>
        <v>0</v>
      </c>
      <c r="G46" s="160">
        <v>4615315.42</v>
      </c>
      <c r="H46" s="163">
        <v>539</v>
      </c>
      <c r="I46" s="164">
        <f t="shared" si="4"/>
        <v>8562.7373283858997</v>
      </c>
      <c r="J46" s="160">
        <v>22315565.050000001</v>
      </c>
      <c r="K46" s="163">
        <v>539</v>
      </c>
      <c r="L46" s="165">
        <f t="shared" si="9"/>
        <v>41401.79044526902</v>
      </c>
      <c r="M46" s="160">
        <v>401773.16</v>
      </c>
      <c r="N46" s="161">
        <v>915954.18</v>
      </c>
      <c r="O46" s="163">
        <v>539</v>
      </c>
      <c r="P46" s="165">
        <f t="shared" si="5"/>
        <v>2444.7631539888685</v>
      </c>
      <c r="Q46" s="160">
        <v>19005530.809999999</v>
      </c>
      <c r="R46" s="166">
        <v>41</v>
      </c>
      <c r="S46" s="167">
        <f t="shared" si="6"/>
        <v>463549.53195121948</v>
      </c>
      <c r="T46" s="179" t="s">
        <v>181</v>
      </c>
    </row>
    <row r="47" spans="1:20" ht="24" customHeight="1" x14ac:dyDescent="0.25">
      <c r="A47" s="157">
        <v>17</v>
      </c>
      <c r="B47" s="158">
        <v>30890</v>
      </c>
      <c r="C47" s="159" t="s">
        <v>8</v>
      </c>
      <c r="D47" s="160">
        <v>43654745.030000001</v>
      </c>
      <c r="E47" s="161"/>
      <c r="F47" s="162">
        <f t="shared" si="8"/>
        <v>0</v>
      </c>
      <c r="G47" s="160">
        <v>4375669.34</v>
      </c>
      <c r="H47" s="163">
        <v>591</v>
      </c>
      <c r="I47" s="164">
        <f t="shared" si="4"/>
        <v>7403.8398307952621</v>
      </c>
      <c r="J47" s="160">
        <v>26036582.48</v>
      </c>
      <c r="K47" s="163">
        <v>591</v>
      </c>
      <c r="L47" s="165">
        <f t="shared" si="9"/>
        <v>44055.131099830796</v>
      </c>
      <c r="M47" s="160">
        <v>910164.64</v>
      </c>
      <c r="N47" s="161">
        <v>477699.34</v>
      </c>
      <c r="O47" s="163">
        <v>591</v>
      </c>
      <c r="P47" s="165">
        <f t="shared" si="5"/>
        <v>2348.3316074450086</v>
      </c>
      <c r="Q47" s="160">
        <v>21171045</v>
      </c>
      <c r="R47" s="166">
        <v>38</v>
      </c>
      <c r="S47" s="167">
        <f t="shared" si="6"/>
        <v>557132.76315789472</v>
      </c>
      <c r="T47" s="179" t="s">
        <v>181</v>
      </c>
    </row>
    <row r="48" spans="1:20" ht="24" customHeight="1" x14ac:dyDescent="0.25">
      <c r="A48" s="157">
        <v>18</v>
      </c>
      <c r="B48" s="158">
        <v>30940</v>
      </c>
      <c r="C48" s="159" t="s">
        <v>13</v>
      </c>
      <c r="D48" s="160">
        <v>44059512.539999999</v>
      </c>
      <c r="E48" s="161"/>
      <c r="F48" s="162">
        <f t="shared" si="8"/>
        <v>0</v>
      </c>
      <c r="G48" s="160">
        <v>10329639.029999999</v>
      </c>
      <c r="H48" s="163">
        <v>1004</v>
      </c>
      <c r="I48" s="164">
        <f t="shared" si="4"/>
        <v>10288.485089641434</v>
      </c>
      <c r="J48" s="160">
        <v>41829466.509999998</v>
      </c>
      <c r="K48" s="163">
        <v>1004</v>
      </c>
      <c r="L48" s="165">
        <f t="shared" si="9"/>
        <v>41662.815249003979</v>
      </c>
      <c r="M48" s="160">
        <v>1474480.3</v>
      </c>
      <c r="N48" s="161">
        <v>647736.06000000006</v>
      </c>
      <c r="O48" s="163">
        <v>1004</v>
      </c>
      <c r="P48" s="165">
        <f t="shared" si="5"/>
        <v>2113.7613147410361</v>
      </c>
      <c r="Q48" s="160">
        <v>36197435.630000003</v>
      </c>
      <c r="R48" s="166">
        <v>65</v>
      </c>
      <c r="S48" s="167">
        <f t="shared" si="6"/>
        <v>556883.62507692317</v>
      </c>
      <c r="T48" s="179" t="s">
        <v>181</v>
      </c>
    </row>
    <row r="49" spans="1:20" ht="24" customHeight="1" thickBot="1" x14ac:dyDescent="0.3">
      <c r="A49" s="137">
        <v>19</v>
      </c>
      <c r="B49" s="168">
        <v>31480</v>
      </c>
      <c r="C49" s="169" t="s">
        <v>108</v>
      </c>
      <c r="D49" s="14">
        <v>92137272.439999998</v>
      </c>
      <c r="E49" s="138"/>
      <c r="F49" s="139">
        <f t="shared" si="8"/>
        <v>0</v>
      </c>
      <c r="G49" s="14">
        <v>12709249.43</v>
      </c>
      <c r="H49" s="171">
        <v>916</v>
      </c>
      <c r="I49" s="140">
        <f t="shared" si="4"/>
        <v>13874.726451965065</v>
      </c>
      <c r="J49" s="14">
        <v>52817887.530000001</v>
      </c>
      <c r="K49" s="171">
        <v>916</v>
      </c>
      <c r="L49" s="141">
        <f t="shared" si="9"/>
        <v>57661.44926855895</v>
      </c>
      <c r="M49" s="14">
        <v>6761827.9000000004</v>
      </c>
      <c r="N49" s="138">
        <v>783672.53</v>
      </c>
      <c r="O49" s="171">
        <v>916</v>
      </c>
      <c r="P49" s="141">
        <f t="shared" si="5"/>
        <v>8237.4458842794775</v>
      </c>
      <c r="Q49" s="14">
        <v>42355844.030000001</v>
      </c>
      <c r="R49" s="142">
        <v>75</v>
      </c>
      <c r="S49" s="143">
        <f t="shared" si="6"/>
        <v>564744.58706666669</v>
      </c>
      <c r="T49" s="181" t="s">
        <v>181</v>
      </c>
    </row>
    <row r="50" spans="1:20" ht="15.6" customHeight="1" thickBot="1" x14ac:dyDescent="0.3">
      <c r="A50" s="182"/>
      <c r="B50" s="232"/>
      <c r="C50" s="234" t="s">
        <v>32</v>
      </c>
      <c r="D50" s="242">
        <f>SUM(D51:D69)</f>
        <v>1025707479.17</v>
      </c>
      <c r="E50" s="243">
        <f t="shared" ref="E50:R50" si="12">SUM(E51:E69)</f>
        <v>557984935.41000009</v>
      </c>
      <c r="F50" s="246"/>
      <c r="G50" s="242">
        <f t="shared" si="12"/>
        <v>381130718.67000002</v>
      </c>
      <c r="H50" s="251">
        <f t="shared" si="12"/>
        <v>14624</v>
      </c>
      <c r="I50" s="246"/>
      <c r="J50" s="242">
        <f t="shared" si="12"/>
        <v>826546645.71999991</v>
      </c>
      <c r="K50" s="245">
        <f t="shared" si="12"/>
        <v>14624</v>
      </c>
      <c r="L50" s="247"/>
      <c r="M50" s="242">
        <f t="shared" si="12"/>
        <v>45914280.689999998</v>
      </c>
      <c r="N50" s="243">
        <f t="shared" si="12"/>
        <v>11785351.100000001</v>
      </c>
      <c r="O50" s="245">
        <f t="shared" si="12"/>
        <v>14624</v>
      </c>
      <c r="P50" s="247"/>
      <c r="Q50" s="242">
        <f t="shared" si="12"/>
        <v>725276946.03000009</v>
      </c>
      <c r="R50" s="245">
        <f t="shared" si="12"/>
        <v>1206</v>
      </c>
      <c r="S50" s="247"/>
      <c r="T50" s="146"/>
    </row>
    <row r="51" spans="1:20" ht="18" customHeight="1" x14ac:dyDescent="0.25">
      <c r="A51" s="233">
        <v>1</v>
      </c>
      <c r="B51" s="177">
        <v>40010</v>
      </c>
      <c r="C51" s="178" t="s">
        <v>110</v>
      </c>
      <c r="D51" s="149">
        <v>179986202.36000001</v>
      </c>
      <c r="E51" s="150">
        <v>109368500.45</v>
      </c>
      <c r="F51" s="151">
        <f t="shared" si="8"/>
        <v>0.60764935876165793</v>
      </c>
      <c r="G51" s="149">
        <v>67032890.719999999</v>
      </c>
      <c r="H51" s="152">
        <v>1805</v>
      </c>
      <c r="I51" s="153">
        <f t="shared" si="4"/>
        <v>37137.335578947364</v>
      </c>
      <c r="J51" s="149">
        <v>152485539.28999999</v>
      </c>
      <c r="K51" s="152">
        <v>1805</v>
      </c>
      <c r="L51" s="154">
        <f t="shared" si="9"/>
        <v>84479.523152354566</v>
      </c>
      <c r="M51" s="149">
        <v>21773540.390000001</v>
      </c>
      <c r="N51" s="150">
        <v>1660340.51</v>
      </c>
      <c r="O51" s="152">
        <v>1805</v>
      </c>
      <c r="P51" s="154">
        <f t="shared" si="5"/>
        <v>12982.759501385042</v>
      </c>
      <c r="Q51" s="149">
        <v>143642004.91999999</v>
      </c>
      <c r="R51" s="155">
        <v>168</v>
      </c>
      <c r="S51" s="156">
        <f t="shared" si="6"/>
        <v>855011.934047619</v>
      </c>
      <c r="T51" s="144" t="s">
        <v>183</v>
      </c>
    </row>
    <row r="52" spans="1:20" ht="18" customHeight="1" x14ac:dyDescent="0.25">
      <c r="A52" s="233">
        <v>2</v>
      </c>
      <c r="B52" s="158">
        <v>40030</v>
      </c>
      <c r="C52" s="159" t="s">
        <v>112</v>
      </c>
      <c r="D52" s="160">
        <v>6754197.54</v>
      </c>
      <c r="E52" s="161">
        <v>2033602.13</v>
      </c>
      <c r="F52" s="162">
        <f t="shared" ref="F52:F57" si="13">E52/D52</f>
        <v>0.30108715623973292</v>
      </c>
      <c r="G52" s="160">
        <v>7352091.7300000004</v>
      </c>
      <c r="H52" s="163">
        <v>589</v>
      </c>
      <c r="I52" s="164">
        <f t="shared" ref="I52:I57" si="14">G52/H52</f>
        <v>12482.328913412564</v>
      </c>
      <c r="J52" s="160">
        <v>27526354.469999999</v>
      </c>
      <c r="K52" s="163">
        <v>589</v>
      </c>
      <c r="L52" s="165">
        <f t="shared" ref="L52:L57" si="15">J52/K52</f>
        <v>46734.048336162989</v>
      </c>
      <c r="M52" s="160">
        <v>424180.2</v>
      </c>
      <c r="N52" s="161">
        <v>235000</v>
      </c>
      <c r="O52" s="163">
        <v>589</v>
      </c>
      <c r="P52" s="165">
        <f t="shared" ref="P52:P57" si="16">(N52+M52)/O52</f>
        <v>1119.1514431239389</v>
      </c>
      <c r="Q52" s="160">
        <v>24240544.5</v>
      </c>
      <c r="R52" s="166">
        <v>54</v>
      </c>
      <c r="S52" s="167">
        <f t="shared" ref="S52:S57" si="17">Q52/R52</f>
        <v>448898.97222222225</v>
      </c>
      <c r="T52" s="144" t="s">
        <v>184</v>
      </c>
    </row>
    <row r="53" spans="1:20" ht="18" customHeight="1" x14ac:dyDescent="0.25">
      <c r="A53" s="233">
        <v>3</v>
      </c>
      <c r="B53" s="158">
        <v>40410</v>
      </c>
      <c r="C53" s="159" t="s">
        <v>115</v>
      </c>
      <c r="D53" s="160">
        <v>85002749.689999998</v>
      </c>
      <c r="E53" s="161">
        <v>43298137.299999997</v>
      </c>
      <c r="F53" s="162">
        <f t="shared" si="13"/>
        <v>0.50937337271918548</v>
      </c>
      <c r="G53" s="160">
        <v>12094517.109999999</v>
      </c>
      <c r="H53" s="163">
        <v>1580</v>
      </c>
      <c r="I53" s="164">
        <f t="shared" si="14"/>
        <v>7654.7576645569616</v>
      </c>
      <c r="J53" s="160">
        <v>88868462.569999993</v>
      </c>
      <c r="K53" s="163">
        <v>1580</v>
      </c>
      <c r="L53" s="165">
        <f t="shared" si="15"/>
        <v>56245.862386075947</v>
      </c>
      <c r="M53" s="160">
        <v>2602747.9500000002</v>
      </c>
      <c r="N53" s="161">
        <v>1140017</v>
      </c>
      <c r="O53" s="163">
        <v>1580</v>
      </c>
      <c r="P53" s="165">
        <f t="shared" si="16"/>
        <v>2368.8385759493672</v>
      </c>
      <c r="Q53" s="160">
        <v>78637290.140000001</v>
      </c>
      <c r="R53" s="166">
        <v>128</v>
      </c>
      <c r="S53" s="167">
        <f t="shared" si="17"/>
        <v>614353.82921875</v>
      </c>
      <c r="T53" s="144" t="s">
        <v>188</v>
      </c>
    </row>
    <row r="54" spans="1:20" ht="18" customHeight="1" x14ac:dyDescent="0.25">
      <c r="A54" s="233">
        <v>4</v>
      </c>
      <c r="B54" s="158">
        <v>40011</v>
      </c>
      <c r="C54" s="159" t="s">
        <v>111</v>
      </c>
      <c r="D54" s="160">
        <v>51312458.969999999</v>
      </c>
      <c r="E54" s="161">
        <v>38992834.030000001</v>
      </c>
      <c r="F54" s="162">
        <f t="shared" si="13"/>
        <v>0.75990967520767794</v>
      </c>
      <c r="G54" s="160">
        <v>4352948.22</v>
      </c>
      <c r="H54" s="163">
        <v>1820</v>
      </c>
      <c r="I54" s="164">
        <f t="shared" si="14"/>
        <v>2391.7297912087911</v>
      </c>
      <c r="J54" s="160">
        <v>88773689.150000006</v>
      </c>
      <c r="K54" s="163">
        <v>1820</v>
      </c>
      <c r="L54" s="165">
        <f t="shared" si="15"/>
        <v>48776.752280219785</v>
      </c>
      <c r="M54" s="160">
        <v>2187074.31</v>
      </c>
      <c r="N54" s="161">
        <v>1679346.5</v>
      </c>
      <c r="O54" s="163">
        <v>1820</v>
      </c>
      <c r="P54" s="165">
        <f t="shared" si="16"/>
        <v>2124.4070384615384</v>
      </c>
      <c r="Q54" s="160">
        <v>76139056.659999996</v>
      </c>
      <c r="R54" s="166">
        <v>130</v>
      </c>
      <c r="S54" s="167">
        <f t="shared" si="17"/>
        <v>585685.05123076926</v>
      </c>
      <c r="T54" s="144" t="s">
        <v>183</v>
      </c>
    </row>
    <row r="55" spans="1:20" ht="18" customHeight="1" x14ac:dyDescent="0.25">
      <c r="A55" s="233">
        <v>5</v>
      </c>
      <c r="B55" s="158">
        <v>40080</v>
      </c>
      <c r="C55" s="159" t="s">
        <v>113</v>
      </c>
      <c r="D55" s="160">
        <v>18367984.449999999</v>
      </c>
      <c r="E55" s="161">
        <v>3215647.73</v>
      </c>
      <c r="F55" s="162">
        <f t="shared" si="13"/>
        <v>0.17506807776070391</v>
      </c>
      <c r="G55" s="160">
        <v>9423104.9199999999</v>
      </c>
      <c r="H55" s="163">
        <v>997</v>
      </c>
      <c r="I55" s="164">
        <f t="shared" si="14"/>
        <v>9451.4592978936817</v>
      </c>
      <c r="J55" s="160">
        <v>49952225.420000002</v>
      </c>
      <c r="K55" s="163">
        <v>997</v>
      </c>
      <c r="L55" s="165">
        <f t="shared" si="15"/>
        <v>50102.533019057177</v>
      </c>
      <c r="M55" s="160">
        <v>1174220.52</v>
      </c>
      <c r="N55" s="161">
        <v>503800</v>
      </c>
      <c r="O55" s="163">
        <v>997</v>
      </c>
      <c r="P55" s="165">
        <f t="shared" si="16"/>
        <v>1683.0697291875626</v>
      </c>
      <c r="Q55" s="160">
        <v>45024469.079999998</v>
      </c>
      <c r="R55" s="166">
        <v>71</v>
      </c>
      <c r="S55" s="167">
        <f t="shared" si="17"/>
        <v>634147.45183098584</v>
      </c>
      <c r="T55" s="144" t="s">
        <v>184</v>
      </c>
    </row>
    <row r="56" spans="1:20" ht="18" customHeight="1" x14ac:dyDescent="0.25">
      <c r="A56" s="233">
        <v>6</v>
      </c>
      <c r="B56" s="158">
        <v>40100</v>
      </c>
      <c r="C56" s="159" t="s">
        <v>114</v>
      </c>
      <c r="D56" s="160">
        <v>11389762.59</v>
      </c>
      <c r="E56" s="161">
        <v>5628528.4400000004</v>
      </c>
      <c r="F56" s="162">
        <f t="shared" si="13"/>
        <v>0.49417434257512477</v>
      </c>
      <c r="G56" s="160">
        <v>8041734.4000000004</v>
      </c>
      <c r="H56" s="163">
        <v>765</v>
      </c>
      <c r="I56" s="164">
        <f t="shared" si="14"/>
        <v>10512.071111111112</v>
      </c>
      <c r="J56" s="160">
        <v>36086216.93</v>
      </c>
      <c r="K56" s="163">
        <v>765</v>
      </c>
      <c r="L56" s="165">
        <f t="shared" si="15"/>
        <v>47171.525398692807</v>
      </c>
      <c r="M56" s="160">
        <v>718649.99</v>
      </c>
      <c r="N56" s="161">
        <v>565979.19999999995</v>
      </c>
      <c r="O56" s="163">
        <v>765</v>
      </c>
      <c r="P56" s="165">
        <f t="shared" si="16"/>
        <v>1679.2538431372548</v>
      </c>
      <c r="Q56" s="160">
        <v>32472474.059999999</v>
      </c>
      <c r="R56" s="166">
        <v>62</v>
      </c>
      <c r="S56" s="167">
        <f t="shared" si="17"/>
        <v>523749.58161290322</v>
      </c>
      <c r="T56" s="144" t="s">
        <v>184</v>
      </c>
    </row>
    <row r="57" spans="1:20" ht="18" customHeight="1" x14ac:dyDescent="0.25">
      <c r="A57" s="233">
        <v>7</v>
      </c>
      <c r="B57" s="158">
        <v>40020</v>
      </c>
      <c r="C57" s="159" t="s">
        <v>158</v>
      </c>
      <c r="D57" s="160">
        <v>40230883.369999997</v>
      </c>
      <c r="E57" s="161">
        <v>29393542.030000001</v>
      </c>
      <c r="F57" s="162">
        <f t="shared" si="13"/>
        <v>0.73062134280448443</v>
      </c>
      <c r="G57" s="160">
        <v>5583174.1100000003</v>
      </c>
      <c r="H57" s="163">
        <v>367</v>
      </c>
      <c r="I57" s="164">
        <f t="shared" si="14"/>
        <v>15213.008474114442</v>
      </c>
      <c r="J57" s="160">
        <v>68919836.709999993</v>
      </c>
      <c r="K57" s="163">
        <v>367</v>
      </c>
      <c r="L57" s="165">
        <f t="shared" si="15"/>
        <v>187792.47059945503</v>
      </c>
      <c r="M57" s="160">
        <v>10105356.310000001</v>
      </c>
      <c r="N57" s="161">
        <v>566984</v>
      </c>
      <c r="O57" s="163">
        <v>367</v>
      </c>
      <c r="P57" s="165">
        <f t="shared" si="16"/>
        <v>29079.946348773843</v>
      </c>
      <c r="Q57" s="160">
        <v>52529096.329999998</v>
      </c>
      <c r="R57" s="166">
        <v>70</v>
      </c>
      <c r="S57" s="167">
        <f t="shared" si="17"/>
        <v>750415.66185714281</v>
      </c>
      <c r="T57" s="144" t="s">
        <v>183</v>
      </c>
    </row>
    <row r="58" spans="1:20" ht="18" customHeight="1" x14ac:dyDescent="0.25">
      <c r="A58" s="233">
        <v>8</v>
      </c>
      <c r="B58" s="158">
        <v>40031</v>
      </c>
      <c r="C58" s="159" t="s">
        <v>33</v>
      </c>
      <c r="D58" s="160">
        <v>7532521.1299999999</v>
      </c>
      <c r="E58" s="161">
        <v>3419719.96</v>
      </c>
      <c r="F58" s="162">
        <f t="shared" si="8"/>
        <v>0.45399407462398983</v>
      </c>
      <c r="G58" s="160">
        <v>4702913.7</v>
      </c>
      <c r="H58" s="163">
        <v>644</v>
      </c>
      <c r="I58" s="164">
        <f t="shared" si="4"/>
        <v>7302.6610248447205</v>
      </c>
      <c r="J58" s="160">
        <v>26421975.449999999</v>
      </c>
      <c r="K58" s="163">
        <v>644</v>
      </c>
      <c r="L58" s="165">
        <f t="shared" si="9"/>
        <v>41027.912189440991</v>
      </c>
      <c r="M58" s="160">
        <v>258850.61</v>
      </c>
      <c r="N58" s="161">
        <v>553691</v>
      </c>
      <c r="O58" s="163">
        <v>644</v>
      </c>
      <c r="P58" s="165">
        <f t="shared" si="5"/>
        <v>1261.7105745341614</v>
      </c>
      <c r="Q58" s="160">
        <v>23837252.309999999</v>
      </c>
      <c r="R58" s="166">
        <v>42</v>
      </c>
      <c r="S58" s="167">
        <f t="shared" si="6"/>
        <v>567553.62642857141</v>
      </c>
      <c r="T58" s="144" t="s">
        <v>185</v>
      </c>
    </row>
    <row r="59" spans="1:20" ht="18" customHeight="1" x14ac:dyDescent="0.25">
      <c r="A59" s="233">
        <v>9</v>
      </c>
      <c r="B59" s="158">
        <v>40210</v>
      </c>
      <c r="C59" s="159" t="s">
        <v>34</v>
      </c>
      <c r="D59" s="160">
        <v>16616027.220000001</v>
      </c>
      <c r="E59" s="161">
        <v>5067996.32</v>
      </c>
      <c r="F59" s="162">
        <f t="shared" si="8"/>
        <v>0.30500650082589359</v>
      </c>
      <c r="G59" s="160">
        <v>6386665.4800000004</v>
      </c>
      <c r="H59" s="163">
        <v>467</v>
      </c>
      <c r="I59" s="164">
        <f t="shared" si="4"/>
        <v>13675.943211991436</v>
      </c>
      <c r="J59" s="160">
        <v>21628164.09</v>
      </c>
      <c r="K59" s="163">
        <v>467</v>
      </c>
      <c r="L59" s="165">
        <f t="shared" si="9"/>
        <v>46312.98520342612</v>
      </c>
      <c r="M59" s="160">
        <v>487741.08</v>
      </c>
      <c r="N59" s="161">
        <v>220510</v>
      </c>
      <c r="O59" s="163">
        <v>467</v>
      </c>
      <c r="P59" s="165">
        <f t="shared" si="5"/>
        <v>1516.5976017130622</v>
      </c>
      <c r="Q59" s="160">
        <v>18331104.079999998</v>
      </c>
      <c r="R59" s="166">
        <v>32</v>
      </c>
      <c r="S59" s="167">
        <f t="shared" si="6"/>
        <v>572847.00249999994</v>
      </c>
      <c r="T59" s="144" t="s">
        <v>186</v>
      </c>
    </row>
    <row r="60" spans="1:20" ht="18" customHeight="1" x14ac:dyDescent="0.25">
      <c r="A60" s="184">
        <v>10</v>
      </c>
      <c r="B60" s="158">
        <v>40300</v>
      </c>
      <c r="C60" s="159" t="s">
        <v>35</v>
      </c>
      <c r="D60" s="160">
        <v>11846768.279999999</v>
      </c>
      <c r="E60" s="161">
        <v>5492173.3300000001</v>
      </c>
      <c r="F60" s="162">
        <f t="shared" si="8"/>
        <v>0.46360097540457679</v>
      </c>
      <c r="G60" s="160">
        <v>2535033.44</v>
      </c>
      <c r="H60" s="163">
        <v>192</v>
      </c>
      <c r="I60" s="164">
        <f t="shared" si="4"/>
        <v>13203.299166666666</v>
      </c>
      <c r="J60" s="160">
        <v>13774232.84</v>
      </c>
      <c r="K60" s="163">
        <v>192</v>
      </c>
      <c r="L60" s="165">
        <f t="shared" si="9"/>
        <v>71740.796041666661</v>
      </c>
      <c r="M60" s="160">
        <v>238654.23</v>
      </c>
      <c r="N60" s="161">
        <v>187810</v>
      </c>
      <c r="O60" s="163">
        <v>192</v>
      </c>
      <c r="P60" s="165">
        <f t="shared" si="5"/>
        <v>2221.1678645833331</v>
      </c>
      <c r="Q60" s="160">
        <v>11051969.689999999</v>
      </c>
      <c r="R60" s="166">
        <v>20</v>
      </c>
      <c r="S60" s="167">
        <f t="shared" si="6"/>
        <v>552598.48450000002</v>
      </c>
      <c r="T60" s="144" t="s">
        <v>187</v>
      </c>
    </row>
    <row r="61" spans="1:20" ht="18" customHeight="1" x14ac:dyDescent="0.25">
      <c r="A61" s="184">
        <v>11</v>
      </c>
      <c r="B61" s="158">
        <v>40360</v>
      </c>
      <c r="C61" s="159" t="s">
        <v>36</v>
      </c>
      <c r="D61" s="160">
        <v>6876669</v>
      </c>
      <c r="E61" s="161">
        <v>456766.5</v>
      </c>
      <c r="F61" s="162">
        <f t="shared" si="8"/>
        <v>6.6422638635071724E-2</v>
      </c>
      <c r="G61" s="160">
        <v>4395439.9800000004</v>
      </c>
      <c r="H61" s="163">
        <v>425</v>
      </c>
      <c r="I61" s="164">
        <f t="shared" si="4"/>
        <v>10342.21171764706</v>
      </c>
      <c r="J61" s="160">
        <v>21780419.27</v>
      </c>
      <c r="K61" s="163">
        <v>425</v>
      </c>
      <c r="L61" s="165">
        <f t="shared" si="9"/>
        <v>51248.045341176468</v>
      </c>
      <c r="M61" s="160">
        <v>430529.88</v>
      </c>
      <c r="N61" s="161">
        <v>201830</v>
      </c>
      <c r="O61" s="163">
        <v>425</v>
      </c>
      <c r="P61" s="165">
        <f t="shared" si="5"/>
        <v>1487.9056</v>
      </c>
      <c r="Q61" s="160">
        <v>19070035.850000001</v>
      </c>
      <c r="R61" s="166">
        <v>39</v>
      </c>
      <c r="S61" s="167">
        <f t="shared" si="6"/>
        <v>488975.27820512827</v>
      </c>
      <c r="T61" s="144" t="s">
        <v>186</v>
      </c>
    </row>
    <row r="62" spans="1:20" ht="18" customHeight="1" x14ac:dyDescent="0.25">
      <c r="A62" s="184">
        <v>12</v>
      </c>
      <c r="B62" s="158">
        <v>40390</v>
      </c>
      <c r="C62" s="159" t="s">
        <v>37</v>
      </c>
      <c r="D62" s="160">
        <v>17403461.510000002</v>
      </c>
      <c r="E62" s="161">
        <v>9225463.5299999993</v>
      </c>
      <c r="F62" s="162">
        <f t="shared" si="8"/>
        <v>0.53009359802928069</v>
      </c>
      <c r="G62" s="160">
        <v>16818267.120000001</v>
      </c>
      <c r="H62" s="163">
        <v>438</v>
      </c>
      <c r="I62" s="164">
        <f t="shared" si="4"/>
        <v>38397.870136986305</v>
      </c>
      <c r="J62" s="160">
        <v>21981309.379999999</v>
      </c>
      <c r="K62" s="163">
        <v>438</v>
      </c>
      <c r="L62" s="165">
        <f t="shared" si="9"/>
        <v>50185.637853881279</v>
      </c>
      <c r="M62" s="160">
        <v>695458</v>
      </c>
      <c r="N62" s="161">
        <v>315000</v>
      </c>
      <c r="O62" s="163">
        <v>438</v>
      </c>
      <c r="P62" s="165">
        <f t="shared" si="5"/>
        <v>2306.9817351598172</v>
      </c>
      <c r="Q62" s="160">
        <v>18435987.809999999</v>
      </c>
      <c r="R62" s="166">
        <v>45</v>
      </c>
      <c r="S62" s="167">
        <f t="shared" si="6"/>
        <v>409688.61799999996</v>
      </c>
      <c r="T62" s="144" t="s">
        <v>184</v>
      </c>
    </row>
    <row r="63" spans="1:20" ht="18" customHeight="1" x14ac:dyDescent="0.25">
      <c r="A63" s="184">
        <v>13</v>
      </c>
      <c r="B63" s="158">
        <v>40720</v>
      </c>
      <c r="C63" s="159" t="s">
        <v>215</v>
      </c>
      <c r="D63" s="160">
        <v>10576978.800000001</v>
      </c>
      <c r="E63" s="161">
        <v>4492791.55</v>
      </c>
      <c r="F63" s="162">
        <f t="shared" si="8"/>
        <v>0.42477078142578856</v>
      </c>
      <c r="G63" s="160">
        <v>10246962.24</v>
      </c>
      <c r="H63" s="163">
        <v>753</v>
      </c>
      <c r="I63" s="164">
        <f t="shared" si="4"/>
        <v>13608.183585657371</v>
      </c>
      <c r="J63" s="160">
        <v>36248465.119999997</v>
      </c>
      <c r="K63" s="163">
        <v>753</v>
      </c>
      <c r="L63" s="165">
        <f t="shared" si="9"/>
        <v>48138.731899070379</v>
      </c>
      <c r="M63" s="160">
        <v>707188</v>
      </c>
      <c r="N63" s="161">
        <v>437570</v>
      </c>
      <c r="O63" s="163">
        <v>753</v>
      </c>
      <c r="P63" s="165">
        <f t="shared" si="5"/>
        <v>1520.2629482071713</v>
      </c>
      <c r="Q63" s="160">
        <v>32644427.25</v>
      </c>
      <c r="R63" s="166">
        <v>56</v>
      </c>
      <c r="S63" s="167">
        <f t="shared" si="6"/>
        <v>582936.20089285716</v>
      </c>
      <c r="T63" s="144" t="s">
        <v>186</v>
      </c>
    </row>
    <row r="64" spans="1:20" ht="18" customHeight="1" x14ac:dyDescent="0.25">
      <c r="A64" s="184">
        <v>14</v>
      </c>
      <c r="B64" s="158">
        <v>40730</v>
      </c>
      <c r="C64" s="159" t="s">
        <v>38</v>
      </c>
      <c r="D64" s="160">
        <v>15226266.220000001</v>
      </c>
      <c r="E64" s="161">
        <v>6937537.3899999997</v>
      </c>
      <c r="F64" s="162">
        <f t="shared" si="8"/>
        <v>0.45562958704133305</v>
      </c>
      <c r="G64" s="160">
        <v>4687757.66</v>
      </c>
      <c r="H64" s="163">
        <v>205</v>
      </c>
      <c r="I64" s="164">
        <f t="shared" si="4"/>
        <v>22867.110536585365</v>
      </c>
      <c r="J64" s="160">
        <v>14934123.18</v>
      </c>
      <c r="K64" s="163">
        <v>205</v>
      </c>
      <c r="L64" s="165">
        <f t="shared" si="9"/>
        <v>72849.381365853653</v>
      </c>
      <c r="M64" s="160">
        <v>365753.5</v>
      </c>
      <c r="N64" s="161">
        <v>219999</v>
      </c>
      <c r="O64" s="163">
        <v>205</v>
      </c>
      <c r="P64" s="165">
        <f t="shared" si="5"/>
        <v>2857.3292682926831</v>
      </c>
      <c r="Q64" s="160">
        <v>12132382.199999999</v>
      </c>
      <c r="R64" s="166">
        <v>30</v>
      </c>
      <c r="S64" s="167">
        <f t="shared" si="6"/>
        <v>404412.74</v>
      </c>
      <c r="T64" s="144" t="s">
        <v>186</v>
      </c>
    </row>
    <row r="65" spans="1:20" ht="18" customHeight="1" x14ac:dyDescent="0.25">
      <c r="A65" s="184">
        <v>15</v>
      </c>
      <c r="B65" s="158">
        <v>40820</v>
      </c>
      <c r="C65" s="159" t="s">
        <v>39</v>
      </c>
      <c r="D65" s="185">
        <v>465851291.08999997</v>
      </c>
      <c r="E65" s="186">
        <v>246302958.5</v>
      </c>
      <c r="F65" s="162">
        <f t="shared" si="8"/>
        <v>0.52871584389881099</v>
      </c>
      <c r="G65" s="160">
        <v>187063826.88999999</v>
      </c>
      <c r="H65" s="163">
        <v>663</v>
      </c>
      <c r="I65" s="164">
        <f t="shared" si="4"/>
        <v>282147.55187028658</v>
      </c>
      <c r="J65" s="160">
        <v>26018334.539999999</v>
      </c>
      <c r="K65" s="163">
        <v>663</v>
      </c>
      <c r="L65" s="165">
        <f t="shared" si="9"/>
        <v>39243.340180995474</v>
      </c>
      <c r="M65" s="160">
        <v>607866.92000000004</v>
      </c>
      <c r="N65" s="161">
        <v>639290</v>
      </c>
      <c r="O65" s="163">
        <v>663</v>
      </c>
      <c r="P65" s="165">
        <f t="shared" si="5"/>
        <v>1881.0813273001506</v>
      </c>
      <c r="Q65" s="160">
        <v>23626717.239999998</v>
      </c>
      <c r="R65" s="166">
        <v>46</v>
      </c>
      <c r="S65" s="167">
        <f t="shared" si="6"/>
        <v>513624.28782608692</v>
      </c>
      <c r="T65" s="144" t="s">
        <v>184</v>
      </c>
    </row>
    <row r="66" spans="1:20" ht="18" customHeight="1" x14ac:dyDescent="0.25">
      <c r="A66" s="184">
        <v>16</v>
      </c>
      <c r="B66" s="158">
        <v>40840</v>
      </c>
      <c r="C66" s="159" t="s">
        <v>40</v>
      </c>
      <c r="D66" s="160">
        <v>8168157.4900000002</v>
      </c>
      <c r="E66" s="161">
        <v>2934964.35</v>
      </c>
      <c r="F66" s="162">
        <f t="shared" si="8"/>
        <v>0.3593177964055147</v>
      </c>
      <c r="G66" s="160">
        <v>4863806.0599999996</v>
      </c>
      <c r="H66" s="163">
        <v>531</v>
      </c>
      <c r="I66" s="164">
        <f t="shared" ref="I66:I118" si="18">G66/H66</f>
        <v>9159.7100941619574</v>
      </c>
      <c r="J66" s="160">
        <v>24918008.239999998</v>
      </c>
      <c r="K66" s="163">
        <v>531</v>
      </c>
      <c r="L66" s="165">
        <f t="shared" si="9"/>
        <v>46926.569190207156</v>
      </c>
      <c r="M66" s="160">
        <v>902933.38</v>
      </c>
      <c r="N66" s="161">
        <v>284480</v>
      </c>
      <c r="O66" s="163">
        <v>531</v>
      </c>
      <c r="P66" s="165">
        <f t="shared" ref="P66:P118" si="19">(N66+M66)/O66</f>
        <v>2236.1833898305081</v>
      </c>
      <c r="Q66" s="160">
        <v>21345273.449999999</v>
      </c>
      <c r="R66" s="166">
        <v>38</v>
      </c>
      <c r="S66" s="167">
        <f t="shared" ref="S66:S118" si="20">Q66/R66</f>
        <v>561717.72236842103</v>
      </c>
      <c r="T66" s="179" t="s">
        <v>189</v>
      </c>
    </row>
    <row r="67" spans="1:20" ht="18" customHeight="1" x14ac:dyDescent="0.25">
      <c r="A67" s="184">
        <v>17</v>
      </c>
      <c r="B67" s="158">
        <v>40950</v>
      </c>
      <c r="C67" s="159" t="s">
        <v>14</v>
      </c>
      <c r="D67" s="160">
        <v>12725142.26</v>
      </c>
      <c r="E67" s="161">
        <v>6185014.1600000001</v>
      </c>
      <c r="F67" s="162">
        <f t="shared" si="8"/>
        <v>0.48604675952754339</v>
      </c>
      <c r="G67" s="160">
        <v>6948670.3799999999</v>
      </c>
      <c r="H67" s="163">
        <v>728</v>
      </c>
      <c r="I67" s="164">
        <f t="shared" si="18"/>
        <v>9544.876895604395</v>
      </c>
      <c r="J67" s="160">
        <v>36143852.399999999</v>
      </c>
      <c r="K67" s="163">
        <v>728</v>
      </c>
      <c r="L67" s="165">
        <f t="shared" si="9"/>
        <v>49648.148901098903</v>
      </c>
      <c r="M67" s="160">
        <v>774430.92</v>
      </c>
      <c r="N67" s="161">
        <v>420000</v>
      </c>
      <c r="O67" s="163">
        <v>728</v>
      </c>
      <c r="P67" s="165">
        <f t="shared" si="19"/>
        <v>1640.7018131868131</v>
      </c>
      <c r="Q67" s="160">
        <v>31881564.010000002</v>
      </c>
      <c r="R67" s="166">
        <v>63</v>
      </c>
      <c r="S67" s="167">
        <f t="shared" si="20"/>
        <v>506056.57158730162</v>
      </c>
      <c r="T67" s="144" t="s">
        <v>184</v>
      </c>
    </row>
    <row r="68" spans="1:20" ht="18" customHeight="1" x14ac:dyDescent="0.25">
      <c r="A68" s="187">
        <v>18</v>
      </c>
      <c r="B68" s="168">
        <v>40990</v>
      </c>
      <c r="C68" s="169" t="s">
        <v>41</v>
      </c>
      <c r="D68" s="14">
        <v>30413339.649999999</v>
      </c>
      <c r="E68" s="138">
        <v>16419474.33</v>
      </c>
      <c r="F68" s="139">
        <f>E68/D68</f>
        <v>0.53987738666509777</v>
      </c>
      <c r="G68" s="14">
        <v>8878327.1899999995</v>
      </c>
      <c r="H68" s="171">
        <v>1034</v>
      </c>
      <c r="I68" s="140">
        <f>G68/H68</f>
        <v>8586.3899323017395</v>
      </c>
      <c r="J68" s="14">
        <v>43605779.5</v>
      </c>
      <c r="K68" s="171">
        <v>1034</v>
      </c>
      <c r="L68" s="141">
        <f>J68/K68</f>
        <v>42171.933752417797</v>
      </c>
      <c r="M68" s="14">
        <v>781149.8</v>
      </c>
      <c r="N68" s="138">
        <v>532150</v>
      </c>
      <c r="O68" s="171">
        <v>1034</v>
      </c>
      <c r="P68" s="141">
        <f>(N68+M68)/O68</f>
        <v>1270.1158607350096</v>
      </c>
      <c r="Q68" s="14">
        <v>38621081.829999998</v>
      </c>
      <c r="R68" s="142">
        <v>66</v>
      </c>
      <c r="S68" s="143">
        <f>Q68/R68</f>
        <v>585167.9065151515</v>
      </c>
      <c r="T68" s="144" t="s">
        <v>184</v>
      </c>
    </row>
    <row r="69" spans="1:20" ht="18" customHeight="1" thickBot="1" x14ac:dyDescent="0.3">
      <c r="A69" s="187">
        <v>19</v>
      </c>
      <c r="B69" s="158">
        <v>40133</v>
      </c>
      <c r="C69" s="159" t="s">
        <v>42</v>
      </c>
      <c r="D69" s="160">
        <v>29426617.550000001</v>
      </c>
      <c r="E69" s="161">
        <v>19119283.379999999</v>
      </c>
      <c r="F69" s="162">
        <f>E69/D69</f>
        <v>0.64972752466414541</v>
      </c>
      <c r="G69" s="160">
        <v>9722587.3200000003</v>
      </c>
      <c r="H69" s="163">
        <v>621</v>
      </c>
      <c r="I69" s="164">
        <f>G69/H69</f>
        <v>15656.340289855072</v>
      </c>
      <c r="J69" s="160">
        <v>26479657.170000002</v>
      </c>
      <c r="K69" s="163">
        <v>621</v>
      </c>
      <c r="L69" s="165">
        <f>J69/K69</f>
        <v>42640.349710144932</v>
      </c>
      <c r="M69" s="160">
        <v>677954.7</v>
      </c>
      <c r="N69" s="161">
        <v>1421553.89</v>
      </c>
      <c r="O69" s="163">
        <v>621</v>
      </c>
      <c r="P69" s="165">
        <f>(N69+M69)/O69</f>
        <v>3380.8511916264088</v>
      </c>
      <c r="Q69" s="160">
        <v>21614214.620000001</v>
      </c>
      <c r="R69" s="166">
        <v>46</v>
      </c>
      <c r="S69" s="167">
        <f>Q69/R69</f>
        <v>469874.23086956522</v>
      </c>
      <c r="T69" s="144" t="s">
        <v>183</v>
      </c>
    </row>
    <row r="70" spans="1:20" ht="15.6" customHeight="1" thickBot="1" x14ac:dyDescent="0.3">
      <c r="A70" s="173"/>
      <c r="B70" s="232"/>
      <c r="C70" s="231" t="s">
        <v>43</v>
      </c>
      <c r="D70" s="242">
        <f>SUM(D71:D86)</f>
        <v>322193217.53000003</v>
      </c>
      <c r="E70" s="243">
        <f t="shared" ref="E70:R70" si="21">SUM(E71:E86)</f>
        <v>138293725.99000001</v>
      </c>
      <c r="F70" s="246"/>
      <c r="G70" s="242">
        <f t="shared" si="21"/>
        <v>179061796.89000002</v>
      </c>
      <c r="H70" s="251">
        <f t="shared" si="21"/>
        <v>11151</v>
      </c>
      <c r="I70" s="246"/>
      <c r="J70" s="242">
        <f t="shared" si="21"/>
        <v>577923806.36999989</v>
      </c>
      <c r="K70" s="245">
        <f t="shared" si="21"/>
        <v>11151</v>
      </c>
      <c r="L70" s="247"/>
      <c r="M70" s="242">
        <f t="shared" si="21"/>
        <v>7233952.330000001</v>
      </c>
      <c r="N70" s="243">
        <f t="shared" si="21"/>
        <v>8455768.4399999995</v>
      </c>
      <c r="O70" s="245">
        <f t="shared" si="21"/>
        <v>11151</v>
      </c>
      <c r="P70" s="247"/>
      <c r="Q70" s="242">
        <f t="shared" si="21"/>
        <v>472774038.27999997</v>
      </c>
      <c r="R70" s="34">
        <f t="shared" si="21"/>
        <v>843</v>
      </c>
      <c r="S70" s="247"/>
      <c r="T70" s="146"/>
    </row>
    <row r="71" spans="1:20" ht="24" customHeight="1" x14ac:dyDescent="0.25">
      <c r="A71" s="233">
        <v>1</v>
      </c>
      <c r="B71" s="177">
        <v>50040</v>
      </c>
      <c r="C71" s="188" t="s">
        <v>120</v>
      </c>
      <c r="D71" s="160">
        <v>31468651.190000001</v>
      </c>
      <c r="E71" s="161"/>
      <c r="F71" s="162">
        <f>E71/D71</f>
        <v>0</v>
      </c>
      <c r="G71" s="191">
        <v>10771739.84</v>
      </c>
      <c r="H71" s="163">
        <v>868</v>
      </c>
      <c r="I71" s="167">
        <f>G71/H71</f>
        <v>12409.838525345622</v>
      </c>
      <c r="J71" s="160">
        <v>45542885.219999999</v>
      </c>
      <c r="K71" s="166">
        <v>868</v>
      </c>
      <c r="L71" s="165">
        <f>J71/K71</f>
        <v>52468.761774193546</v>
      </c>
      <c r="M71" s="160">
        <v>468436.28</v>
      </c>
      <c r="N71" s="161">
        <v>657576.72</v>
      </c>
      <c r="O71" s="163">
        <v>868</v>
      </c>
      <c r="P71" s="165">
        <f>(N71+M71)/O71</f>
        <v>1297.25</v>
      </c>
      <c r="Q71" s="160">
        <v>39537501.899999999</v>
      </c>
      <c r="R71" s="166">
        <v>64</v>
      </c>
      <c r="S71" s="167">
        <f>Q71/R71</f>
        <v>617773.46718749998</v>
      </c>
      <c r="T71" s="172" t="s">
        <v>192</v>
      </c>
    </row>
    <row r="72" spans="1:20" ht="18" customHeight="1" x14ac:dyDescent="0.25">
      <c r="A72" s="233">
        <v>2</v>
      </c>
      <c r="B72" s="158">
        <v>50003</v>
      </c>
      <c r="C72" s="190" t="s">
        <v>119</v>
      </c>
      <c r="D72" s="160">
        <v>36540504.299999997</v>
      </c>
      <c r="E72" s="161">
        <v>27807275.530000001</v>
      </c>
      <c r="F72" s="162">
        <f t="shared" ref="F72:F118" si="22">E72/D72</f>
        <v>0.7609986797582321</v>
      </c>
      <c r="G72" s="160">
        <v>13347760.98</v>
      </c>
      <c r="H72" s="163">
        <v>1074</v>
      </c>
      <c r="I72" s="167">
        <f t="shared" si="18"/>
        <v>12428.082849162012</v>
      </c>
      <c r="J72" s="160">
        <v>77347990.069999993</v>
      </c>
      <c r="K72" s="166">
        <v>1074</v>
      </c>
      <c r="L72" s="165">
        <f t="shared" ref="L72:L118" si="23">J72/K72</f>
        <v>72018.612728119173</v>
      </c>
      <c r="M72" s="160">
        <v>1885135.91</v>
      </c>
      <c r="N72" s="161">
        <v>733170</v>
      </c>
      <c r="O72" s="163">
        <v>1074</v>
      </c>
      <c r="P72" s="165">
        <f t="shared" si="19"/>
        <v>2437.9012197392926</v>
      </c>
      <c r="Q72" s="160">
        <v>69439153.079999998</v>
      </c>
      <c r="R72" s="166">
        <v>81</v>
      </c>
      <c r="S72" s="167">
        <f t="shared" si="20"/>
        <v>857273.49481481477</v>
      </c>
      <c r="T72" s="144" t="s">
        <v>191</v>
      </c>
    </row>
    <row r="73" spans="1:20" ht="18" customHeight="1" x14ac:dyDescent="0.25">
      <c r="A73" s="233">
        <v>3</v>
      </c>
      <c r="B73" s="158">
        <v>50060</v>
      </c>
      <c r="C73" s="190" t="s">
        <v>44</v>
      </c>
      <c r="D73" s="160">
        <v>12892006.65</v>
      </c>
      <c r="E73" s="161">
        <v>4860499.5</v>
      </c>
      <c r="F73" s="162">
        <f t="shared" si="22"/>
        <v>0.37701652131865754</v>
      </c>
      <c r="G73" s="185">
        <v>8643957.4199999999</v>
      </c>
      <c r="H73" s="163">
        <v>617</v>
      </c>
      <c r="I73" s="167">
        <f t="shared" si="18"/>
        <v>14009.65546191248</v>
      </c>
      <c r="J73" s="160">
        <v>35128333.5</v>
      </c>
      <c r="K73" s="192">
        <v>617</v>
      </c>
      <c r="L73" s="165">
        <f t="shared" si="23"/>
        <v>56934.089951377631</v>
      </c>
      <c r="M73" s="160">
        <v>248216.1</v>
      </c>
      <c r="N73" s="161">
        <v>402744.39</v>
      </c>
      <c r="O73" s="192">
        <v>617</v>
      </c>
      <c r="P73" s="165">
        <f t="shared" si="19"/>
        <v>1055.0413128038897</v>
      </c>
      <c r="Q73" s="160">
        <v>31317388.789999999</v>
      </c>
      <c r="R73" s="166">
        <v>48</v>
      </c>
      <c r="S73" s="167">
        <f t="shared" si="20"/>
        <v>652445.59979166661</v>
      </c>
      <c r="T73" s="193" t="s">
        <v>190</v>
      </c>
    </row>
    <row r="74" spans="1:20" ht="24" customHeight="1" x14ac:dyDescent="0.25">
      <c r="A74" s="233">
        <v>4</v>
      </c>
      <c r="B74" s="158">
        <v>50170</v>
      </c>
      <c r="C74" s="190" t="s">
        <v>3</v>
      </c>
      <c r="D74" s="160">
        <v>12571001.199999999</v>
      </c>
      <c r="E74" s="161"/>
      <c r="F74" s="162">
        <f t="shared" si="22"/>
        <v>0</v>
      </c>
      <c r="G74" s="191">
        <v>8553611.1099999994</v>
      </c>
      <c r="H74" s="163">
        <v>656</v>
      </c>
      <c r="I74" s="167">
        <f t="shared" si="18"/>
        <v>13039.041326219511</v>
      </c>
      <c r="J74" s="160">
        <v>36893370.159999996</v>
      </c>
      <c r="K74" s="194">
        <v>656</v>
      </c>
      <c r="L74" s="165">
        <f t="shared" si="23"/>
        <v>56239.893536585361</v>
      </c>
      <c r="M74" s="160">
        <v>315727.88</v>
      </c>
      <c r="N74" s="161">
        <v>484560.26</v>
      </c>
      <c r="O74" s="194">
        <v>656</v>
      </c>
      <c r="P74" s="165">
        <f t="shared" si="19"/>
        <v>1219.9514329268293</v>
      </c>
      <c r="Q74" s="160">
        <v>32409581.949999999</v>
      </c>
      <c r="R74" s="166">
        <v>59</v>
      </c>
      <c r="S74" s="167">
        <f t="shared" si="20"/>
        <v>549314.94830508472</v>
      </c>
      <c r="T74" s="172" t="s">
        <v>193</v>
      </c>
    </row>
    <row r="75" spans="1:20" ht="18" customHeight="1" x14ac:dyDescent="0.25">
      <c r="A75" s="233">
        <v>5</v>
      </c>
      <c r="B75" s="158">
        <v>50230</v>
      </c>
      <c r="C75" s="190" t="s">
        <v>116</v>
      </c>
      <c r="D75" s="160">
        <v>12718727.43</v>
      </c>
      <c r="E75" s="161">
        <v>4851607.04</v>
      </c>
      <c r="F75" s="162">
        <f t="shared" si="22"/>
        <v>0.38145381027321851</v>
      </c>
      <c r="G75" s="160">
        <v>9849102.5999999996</v>
      </c>
      <c r="H75" s="163">
        <v>748</v>
      </c>
      <c r="I75" s="167">
        <f t="shared" si="18"/>
        <v>13167.24946524064</v>
      </c>
      <c r="J75" s="160">
        <v>35948896.149999999</v>
      </c>
      <c r="K75" s="194">
        <v>748</v>
      </c>
      <c r="L75" s="165">
        <f t="shared" si="23"/>
        <v>48060.021590909091</v>
      </c>
      <c r="M75" s="160">
        <v>295952.75</v>
      </c>
      <c r="N75" s="161">
        <v>807972.73</v>
      </c>
      <c r="O75" s="194">
        <v>748</v>
      </c>
      <c r="P75" s="165">
        <f t="shared" si="19"/>
        <v>1475.8362032085561</v>
      </c>
      <c r="Q75" s="160">
        <v>3169193.28</v>
      </c>
      <c r="R75" s="166">
        <v>65</v>
      </c>
      <c r="S75" s="167">
        <f t="shared" si="20"/>
        <v>48756.81969230769</v>
      </c>
      <c r="T75" s="193" t="s">
        <v>194</v>
      </c>
    </row>
    <row r="76" spans="1:20" ht="18" customHeight="1" x14ac:dyDescent="0.25">
      <c r="A76" s="233">
        <v>6</v>
      </c>
      <c r="B76" s="158">
        <v>50250</v>
      </c>
      <c r="C76" s="190" t="s">
        <v>117</v>
      </c>
      <c r="D76" s="160">
        <v>8015680.4199999999</v>
      </c>
      <c r="E76" s="161">
        <v>3272906.28</v>
      </c>
      <c r="F76" s="162">
        <f t="shared" si="22"/>
        <v>0.40831297014209056</v>
      </c>
      <c r="G76" s="160">
        <v>2701232.27</v>
      </c>
      <c r="H76" s="163">
        <v>272</v>
      </c>
      <c r="I76" s="167">
        <f t="shared" si="18"/>
        <v>9931.0009926470593</v>
      </c>
      <c r="J76" s="160">
        <v>14393134.23</v>
      </c>
      <c r="K76" s="194">
        <v>272</v>
      </c>
      <c r="L76" s="165">
        <f t="shared" si="23"/>
        <v>52915.934669117647</v>
      </c>
      <c r="M76" s="160">
        <v>115745.75</v>
      </c>
      <c r="N76" s="161">
        <v>108083.96</v>
      </c>
      <c r="O76" s="194">
        <v>272</v>
      </c>
      <c r="P76" s="165">
        <f t="shared" si="19"/>
        <v>822.90334558823542</v>
      </c>
      <c r="Q76" s="160">
        <v>12719474.699999999</v>
      </c>
      <c r="R76" s="166">
        <v>21</v>
      </c>
      <c r="S76" s="167">
        <f t="shared" si="20"/>
        <v>605689.27142857143</v>
      </c>
      <c r="T76" s="144" t="s">
        <v>195</v>
      </c>
    </row>
    <row r="77" spans="1:20" ht="18" customHeight="1" x14ac:dyDescent="0.25">
      <c r="A77" s="233">
        <v>7</v>
      </c>
      <c r="B77" s="158">
        <v>50340</v>
      </c>
      <c r="C77" s="190" t="s">
        <v>47</v>
      </c>
      <c r="D77" s="160">
        <v>13052485.01</v>
      </c>
      <c r="E77" s="161">
        <v>6284395.54</v>
      </c>
      <c r="F77" s="162">
        <f t="shared" si="22"/>
        <v>0.48147119381369052</v>
      </c>
      <c r="G77" s="185">
        <v>11055525.01</v>
      </c>
      <c r="H77" s="163">
        <v>653</v>
      </c>
      <c r="I77" s="167">
        <f t="shared" si="18"/>
        <v>16930.359892802451</v>
      </c>
      <c r="J77" s="160">
        <v>34659912.079999998</v>
      </c>
      <c r="K77" s="194">
        <v>653</v>
      </c>
      <c r="L77" s="165">
        <f t="shared" si="23"/>
        <v>53077.966431852983</v>
      </c>
      <c r="M77" s="160">
        <v>459289.29</v>
      </c>
      <c r="N77" s="161">
        <v>174356.72</v>
      </c>
      <c r="O77" s="194">
        <v>653</v>
      </c>
      <c r="P77" s="165">
        <f t="shared" si="19"/>
        <v>970.36142419601845</v>
      </c>
      <c r="Q77" s="160">
        <v>28570229.899999999</v>
      </c>
      <c r="R77" s="166">
        <v>56</v>
      </c>
      <c r="S77" s="167">
        <f t="shared" si="20"/>
        <v>510182.67678571428</v>
      </c>
      <c r="T77" s="144" t="s">
        <v>196</v>
      </c>
    </row>
    <row r="78" spans="1:20" ht="18" customHeight="1" x14ac:dyDescent="0.25">
      <c r="A78" s="233">
        <v>8</v>
      </c>
      <c r="B78" s="158">
        <v>50420</v>
      </c>
      <c r="C78" s="190" t="s">
        <v>48</v>
      </c>
      <c r="D78" s="160">
        <v>10044159.92</v>
      </c>
      <c r="E78" s="161">
        <v>4048224.41</v>
      </c>
      <c r="F78" s="162">
        <f t="shared" si="22"/>
        <v>0.4030426080671165</v>
      </c>
      <c r="G78" s="185">
        <v>11094497.390000001</v>
      </c>
      <c r="H78" s="163">
        <v>612</v>
      </c>
      <c r="I78" s="167">
        <f t="shared" si="18"/>
        <v>18128.263709150327</v>
      </c>
      <c r="J78" s="160">
        <v>28553466.079999998</v>
      </c>
      <c r="K78" s="194">
        <v>612</v>
      </c>
      <c r="L78" s="165">
        <f t="shared" si="23"/>
        <v>46655.990326797386</v>
      </c>
      <c r="M78" s="160">
        <v>645804.84</v>
      </c>
      <c r="N78" s="161">
        <v>402380.62</v>
      </c>
      <c r="O78" s="194">
        <v>612</v>
      </c>
      <c r="P78" s="165">
        <f t="shared" si="19"/>
        <v>1712.7213398692809</v>
      </c>
      <c r="Q78" s="160">
        <v>24988824.199999999</v>
      </c>
      <c r="R78" s="166">
        <v>46</v>
      </c>
      <c r="S78" s="167">
        <f t="shared" si="20"/>
        <v>543235.30869565217</v>
      </c>
      <c r="T78" s="144" t="s">
        <v>197</v>
      </c>
    </row>
    <row r="79" spans="1:20" ht="24" customHeight="1" x14ac:dyDescent="0.25">
      <c r="A79" s="233">
        <v>9</v>
      </c>
      <c r="B79" s="158">
        <v>50450</v>
      </c>
      <c r="C79" s="190" t="s">
        <v>49</v>
      </c>
      <c r="D79" s="160">
        <v>22330249.030000001</v>
      </c>
      <c r="E79" s="161"/>
      <c r="F79" s="162">
        <f t="shared" si="22"/>
        <v>0</v>
      </c>
      <c r="G79" s="191">
        <v>33916934.310000002</v>
      </c>
      <c r="H79" s="163">
        <v>813</v>
      </c>
      <c r="I79" s="167">
        <f t="shared" si="18"/>
        <v>41718.246383763842</v>
      </c>
      <c r="J79" s="160">
        <v>39658177.469999999</v>
      </c>
      <c r="K79" s="194">
        <v>813</v>
      </c>
      <c r="L79" s="165">
        <f t="shared" si="23"/>
        <v>48780.046088560885</v>
      </c>
      <c r="M79" s="160">
        <v>345248.27</v>
      </c>
      <c r="N79" s="161">
        <v>476144.11</v>
      </c>
      <c r="O79" s="194">
        <v>813</v>
      </c>
      <c r="P79" s="165">
        <f t="shared" si="19"/>
        <v>1010.3227306273063</v>
      </c>
      <c r="Q79" s="160">
        <v>33308800.91</v>
      </c>
      <c r="R79" s="166">
        <v>56</v>
      </c>
      <c r="S79" s="167">
        <f t="shared" si="20"/>
        <v>594800.01624999999</v>
      </c>
      <c r="T79" s="172" t="s">
        <v>198</v>
      </c>
    </row>
    <row r="80" spans="1:20" ht="18" customHeight="1" x14ac:dyDescent="0.25">
      <c r="A80" s="184">
        <v>10</v>
      </c>
      <c r="B80" s="158">
        <v>50620</v>
      </c>
      <c r="C80" s="190" t="s">
        <v>28</v>
      </c>
      <c r="D80" s="160">
        <v>13078607.49</v>
      </c>
      <c r="E80" s="161">
        <v>4146650.62</v>
      </c>
      <c r="F80" s="162">
        <f t="shared" si="22"/>
        <v>0.31705597275325831</v>
      </c>
      <c r="G80" s="160">
        <v>7437060.9400000004</v>
      </c>
      <c r="H80" s="163">
        <v>566</v>
      </c>
      <c r="I80" s="167">
        <f t="shared" si="18"/>
        <v>13139.683639575973</v>
      </c>
      <c r="J80" s="160">
        <v>29991119</v>
      </c>
      <c r="K80" s="194">
        <v>566</v>
      </c>
      <c r="L80" s="165">
        <f t="shared" si="23"/>
        <v>52987.842756183745</v>
      </c>
      <c r="M80" s="160">
        <v>237261.9</v>
      </c>
      <c r="N80" s="161">
        <v>535007.92000000004</v>
      </c>
      <c r="O80" s="194">
        <v>566</v>
      </c>
      <c r="P80" s="165">
        <f t="shared" si="19"/>
        <v>1364.4343109540637</v>
      </c>
      <c r="Q80" s="160">
        <v>25947082.940000001</v>
      </c>
      <c r="R80" s="166">
        <v>39</v>
      </c>
      <c r="S80" s="167">
        <f t="shared" si="20"/>
        <v>665309.81897435896</v>
      </c>
      <c r="T80" s="193" t="s">
        <v>199</v>
      </c>
    </row>
    <row r="81" spans="1:20" ht="18" customHeight="1" x14ac:dyDescent="0.25">
      <c r="A81" s="184">
        <v>11</v>
      </c>
      <c r="B81" s="158">
        <v>50760</v>
      </c>
      <c r="C81" s="190" t="s">
        <v>50</v>
      </c>
      <c r="D81" s="160">
        <v>35948338.060000002</v>
      </c>
      <c r="E81" s="161">
        <v>20008954.16</v>
      </c>
      <c r="F81" s="162">
        <f t="shared" si="22"/>
        <v>0.55660303757586282</v>
      </c>
      <c r="G81" s="160">
        <v>8249539.9699999997</v>
      </c>
      <c r="H81" s="163">
        <v>1008</v>
      </c>
      <c r="I81" s="167">
        <f t="shared" si="18"/>
        <v>8184.0674305555549</v>
      </c>
      <c r="J81" s="160">
        <v>43038771.579999998</v>
      </c>
      <c r="K81" s="194">
        <v>1008</v>
      </c>
      <c r="L81" s="165">
        <f t="shared" si="23"/>
        <v>42697.194027777776</v>
      </c>
      <c r="M81" s="160">
        <v>176260.81</v>
      </c>
      <c r="N81" s="161">
        <v>948044.56</v>
      </c>
      <c r="O81" s="194">
        <v>1008</v>
      </c>
      <c r="P81" s="165">
        <f t="shared" si="19"/>
        <v>1115.3823115079367</v>
      </c>
      <c r="Q81" s="160">
        <v>38039753.289999999</v>
      </c>
      <c r="R81" s="166">
        <v>65</v>
      </c>
      <c r="S81" s="167">
        <f t="shared" si="20"/>
        <v>585226.97369230771</v>
      </c>
      <c r="T81" s="144" t="s">
        <v>190</v>
      </c>
    </row>
    <row r="82" spans="1:20" ht="18" customHeight="1" x14ac:dyDescent="0.25">
      <c r="A82" s="184">
        <v>12</v>
      </c>
      <c r="B82" s="158">
        <v>50780</v>
      </c>
      <c r="C82" s="190" t="s">
        <v>51</v>
      </c>
      <c r="D82" s="160">
        <v>33600496.82</v>
      </c>
      <c r="E82" s="161">
        <v>22510909.5</v>
      </c>
      <c r="F82" s="162">
        <f t="shared" si="22"/>
        <v>0.6699576384418473</v>
      </c>
      <c r="G82" s="160">
        <v>24408083.370000001</v>
      </c>
      <c r="H82" s="163">
        <v>559</v>
      </c>
      <c r="I82" s="167">
        <f t="shared" si="18"/>
        <v>43663.834293381042</v>
      </c>
      <c r="J82" s="160">
        <v>32769877.309999999</v>
      </c>
      <c r="K82" s="194">
        <v>559</v>
      </c>
      <c r="L82" s="165">
        <f t="shared" si="23"/>
        <v>58622.32076923077</v>
      </c>
      <c r="M82" s="160">
        <v>1272280.82</v>
      </c>
      <c r="N82" s="161">
        <v>710811.5</v>
      </c>
      <c r="O82" s="194">
        <v>559</v>
      </c>
      <c r="P82" s="165">
        <f t="shared" si="19"/>
        <v>3547.5712343470486</v>
      </c>
      <c r="Q82" s="160">
        <v>25729495.949999999</v>
      </c>
      <c r="R82" s="166">
        <v>47</v>
      </c>
      <c r="S82" s="167">
        <f t="shared" si="20"/>
        <v>547436.08404255321</v>
      </c>
      <c r="T82" s="144" t="s">
        <v>200</v>
      </c>
    </row>
    <row r="83" spans="1:20" ht="18" customHeight="1" x14ac:dyDescent="0.25">
      <c r="A83" s="184">
        <v>13</v>
      </c>
      <c r="B83" s="177">
        <v>50001</v>
      </c>
      <c r="C83" s="188" t="s">
        <v>11</v>
      </c>
      <c r="D83" s="149">
        <v>12533744.640000001</v>
      </c>
      <c r="E83" s="249">
        <v>4868692.29</v>
      </c>
      <c r="F83" s="151">
        <f>E83/D83</f>
        <v>0.38844674355835607</v>
      </c>
      <c r="G83" s="250">
        <v>8508300.3800000008</v>
      </c>
      <c r="H83" s="152">
        <v>729</v>
      </c>
      <c r="I83" s="156">
        <f>G83/H83</f>
        <v>11671.193936899865</v>
      </c>
      <c r="J83" s="149">
        <v>32259134.850000001</v>
      </c>
      <c r="K83" s="155">
        <v>729</v>
      </c>
      <c r="L83" s="154">
        <f>J83/K83</f>
        <v>44251.213786008229</v>
      </c>
      <c r="M83" s="149">
        <v>219428.33</v>
      </c>
      <c r="N83" s="150">
        <v>520413.96</v>
      </c>
      <c r="O83" s="152">
        <v>729</v>
      </c>
      <c r="P83" s="154">
        <f>(N83+M83)/O83</f>
        <v>1014.8728257887518</v>
      </c>
      <c r="Q83" s="149">
        <v>28384172.859999999</v>
      </c>
      <c r="R83" s="155">
        <v>49</v>
      </c>
      <c r="S83" s="156">
        <f>Q83/R83</f>
        <v>579268.83387755102</v>
      </c>
      <c r="T83" s="144" t="s">
        <v>190</v>
      </c>
    </row>
    <row r="84" spans="1:20" ht="18" customHeight="1" x14ac:dyDescent="0.25">
      <c r="A84" s="184">
        <v>14</v>
      </c>
      <c r="B84" s="158">
        <v>50930</v>
      </c>
      <c r="C84" s="190" t="s">
        <v>12</v>
      </c>
      <c r="D84" s="160">
        <v>12729711.689999999</v>
      </c>
      <c r="E84" s="161">
        <v>4783356.51</v>
      </c>
      <c r="F84" s="162">
        <f t="shared" si="22"/>
        <v>0.37576314581874087</v>
      </c>
      <c r="G84" s="185">
        <v>4979620.46</v>
      </c>
      <c r="H84" s="163">
        <v>518</v>
      </c>
      <c r="I84" s="167">
        <f t="shared" si="18"/>
        <v>9613.1669111969113</v>
      </c>
      <c r="J84" s="160">
        <v>24932708.329999998</v>
      </c>
      <c r="K84" s="194">
        <v>518</v>
      </c>
      <c r="L84" s="165">
        <f t="shared" si="23"/>
        <v>48132.641563706558</v>
      </c>
      <c r="M84" s="160">
        <v>235417.04</v>
      </c>
      <c r="N84" s="161">
        <v>364997.5</v>
      </c>
      <c r="O84" s="194">
        <v>518</v>
      </c>
      <c r="P84" s="165">
        <f t="shared" si="19"/>
        <v>1159.1014285714286</v>
      </c>
      <c r="Q84" s="160">
        <v>21259884.77</v>
      </c>
      <c r="R84" s="166">
        <v>41</v>
      </c>
      <c r="S84" s="167">
        <f t="shared" si="20"/>
        <v>518533.77487804875</v>
      </c>
      <c r="T84" s="193" t="s">
        <v>190</v>
      </c>
    </row>
    <row r="85" spans="1:20" ht="18" customHeight="1" x14ac:dyDescent="0.25">
      <c r="A85" s="184">
        <v>15</v>
      </c>
      <c r="B85" s="158">
        <v>50970</v>
      </c>
      <c r="C85" s="190" t="s">
        <v>52</v>
      </c>
      <c r="D85" s="160">
        <v>22829845.100000001</v>
      </c>
      <c r="E85" s="161">
        <v>10861223.27</v>
      </c>
      <c r="F85" s="162">
        <f t="shared" si="22"/>
        <v>0.47574669133431829</v>
      </c>
      <c r="G85" s="160">
        <v>7513090.54</v>
      </c>
      <c r="H85" s="163">
        <v>503</v>
      </c>
      <c r="I85" s="167">
        <f t="shared" si="18"/>
        <v>14936.561709741551</v>
      </c>
      <c r="J85" s="160">
        <v>28685491.469999999</v>
      </c>
      <c r="K85" s="195">
        <v>503</v>
      </c>
      <c r="L85" s="165">
        <f t="shared" si="23"/>
        <v>57028.81007952286</v>
      </c>
      <c r="M85" s="160">
        <v>138446.79</v>
      </c>
      <c r="N85" s="161">
        <v>501153.06</v>
      </c>
      <c r="O85" s="195">
        <v>503</v>
      </c>
      <c r="P85" s="165">
        <f t="shared" si="19"/>
        <v>1271.5702783300198</v>
      </c>
      <c r="Q85" s="160">
        <v>24773438.859999999</v>
      </c>
      <c r="R85" s="166">
        <v>44</v>
      </c>
      <c r="S85" s="167">
        <f t="shared" si="20"/>
        <v>563032.7013636363</v>
      </c>
      <c r="T85" s="193" t="s">
        <v>190</v>
      </c>
    </row>
    <row r="86" spans="1:20" ht="18" customHeight="1" thickBot="1" x14ac:dyDescent="0.3">
      <c r="A86" s="187">
        <v>16</v>
      </c>
      <c r="B86" s="168">
        <v>51370</v>
      </c>
      <c r="C86" s="17" t="s">
        <v>118</v>
      </c>
      <c r="D86" s="14">
        <v>31839008.579999998</v>
      </c>
      <c r="E86" s="138">
        <v>19989031.34</v>
      </c>
      <c r="F86" s="139">
        <f t="shared" si="22"/>
        <v>0.62781575907976972</v>
      </c>
      <c r="G86" s="14">
        <v>8031740.2999999998</v>
      </c>
      <c r="H86" s="171">
        <v>955</v>
      </c>
      <c r="I86" s="143">
        <f t="shared" si="18"/>
        <v>8410.1992670157069</v>
      </c>
      <c r="J86" s="14">
        <v>38120538.869999997</v>
      </c>
      <c r="K86" s="196">
        <v>955</v>
      </c>
      <c r="L86" s="141">
        <f t="shared" si="23"/>
        <v>39916.794628272248</v>
      </c>
      <c r="M86" s="14">
        <v>175299.57</v>
      </c>
      <c r="N86" s="138">
        <v>628350.43000000005</v>
      </c>
      <c r="O86" s="196">
        <v>955</v>
      </c>
      <c r="P86" s="141">
        <f t="shared" si="19"/>
        <v>841.51832460732987</v>
      </c>
      <c r="Q86" s="14">
        <v>33180060.899999999</v>
      </c>
      <c r="R86" s="142">
        <v>62</v>
      </c>
      <c r="S86" s="143">
        <f t="shared" si="20"/>
        <v>535162.27258064516</v>
      </c>
      <c r="T86" s="197" t="s">
        <v>201</v>
      </c>
    </row>
    <row r="87" spans="1:20" ht="15.6" customHeight="1" thickBot="1" x14ac:dyDescent="0.3">
      <c r="A87" s="145"/>
      <c r="B87" s="232"/>
      <c r="C87" s="234" t="s">
        <v>53</v>
      </c>
      <c r="D87" s="242">
        <f>SUM(D88:D116)</f>
        <v>2727749898.54</v>
      </c>
      <c r="E87" s="243">
        <f t="shared" ref="E87:R87" si="24">SUM(E88:E116)</f>
        <v>2293822938.7200003</v>
      </c>
      <c r="F87" s="246"/>
      <c r="G87" s="242">
        <f t="shared" si="24"/>
        <v>382634392.77999997</v>
      </c>
      <c r="H87" s="251">
        <f t="shared" si="24"/>
        <v>30349</v>
      </c>
      <c r="I87" s="247"/>
      <c r="J87" s="242">
        <f t="shared" si="24"/>
        <v>1336630639.7099998</v>
      </c>
      <c r="K87" s="245">
        <f t="shared" si="24"/>
        <v>30349</v>
      </c>
      <c r="L87" s="247"/>
      <c r="M87" s="242">
        <f t="shared" si="24"/>
        <v>28893426.640000004</v>
      </c>
      <c r="N87" s="243">
        <f t="shared" si="24"/>
        <v>24960219.5</v>
      </c>
      <c r="O87" s="245">
        <f t="shared" si="24"/>
        <v>30349</v>
      </c>
      <c r="P87" s="247"/>
      <c r="Q87" s="242">
        <f t="shared" si="24"/>
        <v>1140750155.6299999</v>
      </c>
      <c r="R87" s="34">
        <f t="shared" si="24"/>
        <v>2057</v>
      </c>
      <c r="S87" s="247"/>
      <c r="T87" s="146"/>
    </row>
    <row r="88" spans="1:20" ht="18" customHeight="1" x14ac:dyDescent="0.25">
      <c r="A88" s="233">
        <v>1</v>
      </c>
      <c r="B88" s="177">
        <v>60010</v>
      </c>
      <c r="C88" s="188" t="s">
        <v>54</v>
      </c>
      <c r="D88" s="160">
        <v>21894209.449999999</v>
      </c>
      <c r="E88" s="161">
        <v>13779301.880000001</v>
      </c>
      <c r="F88" s="162">
        <f t="shared" si="22"/>
        <v>0.62935827445461845</v>
      </c>
      <c r="G88" s="160">
        <v>12250065.109999999</v>
      </c>
      <c r="H88" s="163">
        <v>923</v>
      </c>
      <c r="I88" s="167">
        <f t="shared" si="18"/>
        <v>13272.009869989166</v>
      </c>
      <c r="J88" s="160">
        <v>40821867.469999999</v>
      </c>
      <c r="K88" s="163">
        <v>923</v>
      </c>
      <c r="L88" s="165">
        <f t="shared" si="23"/>
        <v>44227.375373781149</v>
      </c>
      <c r="M88" s="160">
        <v>901418.2</v>
      </c>
      <c r="N88" s="161">
        <v>838894</v>
      </c>
      <c r="O88" s="163">
        <v>923</v>
      </c>
      <c r="P88" s="165">
        <f t="shared" si="19"/>
        <v>1885.4953412784398</v>
      </c>
      <c r="Q88" s="160">
        <v>34560429</v>
      </c>
      <c r="R88" s="166">
        <v>61</v>
      </c>
      <c r="S88" s="167">
        <f t="shared" si="20"/>
        <v>566564.40983606561</v>
      </c>
      <c r="T88" s="144" t="s">
        <v>202</v>
      </c>
    </row>
    <row r="89" spans="1:20" ht="18" customHeight="1" x14ac:dyDescent="0.25">
      <c r="A89" s="233">
        <v>2</v>
      </c>
      <c r="B89" s="158">
        <v>60020</v>
      </c>
      <c r="C89" s="190" t="s">
        <v>55</v>
      </c>
      <c r="D89" s="160">
        <v>8570099.6999999993</v>
      </c>
      <c r="E89" s="161">
        <v>3336064.96</v>
      </c>
      <c r="F89" s="162">
        <f t="shared" si="22"/>
        <v>0.38926792882001132</v>
      </c>
      <c r="G89" s="160">
        <v>5180673.76</v>
      </c>
      <c r="H89" s="163">
        <v>426</v>
      </c>
      <c r="I89" s="167">
        <f t="shared" si="18"/>
        <v>12161.206009389671</v>
      </c>
      <c r="J89" s="160">
        <v>21371919.010000002</v>
      </c>
      <c r="K89" s="163">
        <v>426</v>
      </c>
      <c r="L89" s="165">
        <f t="shared" si="23"/>
        <v>50168.823967136152</v>
      </c>
      <c r="M89" s="160">
        <v>416264.51</v>
      </c>
      <c r="N89" s="161">
        <v>368126</v>
      </c>
      <c r="O89" s="163">
        <v>426</v>
      </c>
      <c r="P89" s="165">
        <f t="shared" si="19"/>
        <v>1841.2922769953052</v>
      </c>
      <c r="Q89" s="160">
        <v>17593187</v>
      </c>
      <c r="R89" s="166">
        <v>30</v>
      </c>
      <c r="S89" s="167">
        <f t="shared" si="20"/>
        <v>586439.56666666665</v>
      </c>
      <c r="T89" s="144" t="s">
        <v>202</v>
      </c>
    </row>
    <row r="90" spans="1:20" ht="18" customHeight="1" x14ac:dyDescent="0.25">
      <c r="A90" s="233">
        <v>3</v>
      </c>
      <c r="B90" s="158">
        <v>60050</v>
      </c>
      <c r="C90" s="190" t="s">
        <v>57</v>
      </c>
      <c r="D90" s="160">
        <v>10844159.32</v>
      </c>
      <c r="E90" s="161">
        <v>3739721.74</v>
      </c>
      <c r="F90" s="162">
        <f t="shared" si="22"/>
        <v>0.34486045710364943</v>
      </c>
      <c r="G90" s="160">
        <v>11367615.210000001</v>
      </c>
      <c r="H90" s="163">
        <v>1004</v>
      </c>
      <c r="I90" s="167">
        <f t="shared" si="18"/>
        <v>11322.325906374503</v>
      </c>
      <c r="J90" s="160">
        <v>49759916.990000002</v>
      </c>
      <c r="K90" s="163">
        <v>1004</v>
      </c>
      <c r="L90" s="165">
        <f t="shared" si="23"/>
        <v>49561.670308764944</v>
      </c>
      <c r="M90" s="160">
        <v>838868.51</v>
      </c>
      <c r="N90" s="161">
        <v>734970</v>
      </c>
      <c r="O90" s="163">
        <v>1004</v>
      </c>
      <c r="P90" s="165">
        <f t="shared" si="19"/>
        <v>1567.5682370517929</v>
      </c>
      <c r="Q90" s="160">
        <v>42583099</v>
      </c>
      <c r="R90" s="166">
        <v>76</v>
      </c>
      <c r="S90" s="167">
        <f t="shared" si="20"/>
        <v>560303.93421052629</v>
      </c>
      <c r="T90" s="144" t="s">
        <v>202</v>
      </c>
    </row>
    <row r="91" spans="1:20" ht="18" customHeight="1" x14ac:dyDescent="0.25">
      <c r="A91" s="233">
        <v>4</v>
      </c>
      <c r="B91" s="158">
        <v>60070</v>
      </c>
      <c r="C91" s="190" t="s">
        <v>45</v>
      </c>
      <c r="D91" s="160">
        <v>22732949.640000001</v>
      </c>
      <c r="E91" s="161">
        <v>14226709.4</v>
      </c>
      <c r="F91" s="162">
        <f t="shared" si="22"/>
        <v>0.62581889395326173</v>
      </c>
      <c r="G91" s="160">
        <v>10904302.24</v>
      </c>
      <c r="H91" s="163">
        <v>1132</v>
      </c>
      <c r="I91" s="167">
        <f t="shared" si="18"/>
        <v>9632.7758303886931</v>
      </c>
      <c r="J91" s="160">
        <v>51251820.280000001</v>
      </c>
      <c r="K91" s="163">
        <v>1132</v>
      </c>
      <c r="L91" s="165">
        <f t="shared" si="23"/>
        <v>45275.459611307422</v>
      </c>
      <c r="M91" s="160">
        <v>998131.09</v>
      </c>
      <c r="N91" s="161">
        <v>915704</v>
      </c>
      <c r="O91" s="163">
        <v>1132</v>
      </c>
      <c r="P91" s="165">
        <f t="shared" si="19"/>
        <v>1690.6670406360422</v>
      </c>
      <c r="Q91" s="160">
        <v>44675455</v>
      </c>
      <c r="R91" s="166">
        <v>79</v>
      </c>
      <c r="S91" s="167">
        <f t="shared" si="20"/>
        <v>565512.08860759495</v>
      </c>
      <c r="T91" s="144" t="s">
        <v>202</v>
      </c>
    </row>
    <row r="92" spans="1:20" ht="18" customHeight="1" x14ac:dyDescent="0.25">
      <c r="A92" s="233">
        <v>5</v>
      </c>
      <c r="B92" s="158">
        <v>60180</v>
      </c>
      <c r="C92" s="190" t="s">
        <v>4</v>
      </c>
      <c r="D92" s="160">
        <v>108764773</v>
      </c>
      <c r="E92" s="161">
        <v>89558626.180000007</v>
      </c>
      <c r="F92" s="162">
        <f t="shared" si="22"/>
        <v>0.82341574123452643</v>
      </c>
      <c r="G92" s="160">
        <v>12537069.810000001</v>
      </c>
      <c r="H92" s="163">
        <v>1243</v>
      </c>
      <c r="I92" s="167">
        <f t="shared" si="18"/>
        <v>10086.138222043444</v>
      </c>
      <c r="J92" s="160">
        <v>54405415.710000001</v>
      </c>
      <c r="K92" s="163">
        <v>1243</v>
      </c>
      <c r="L92" s="165">
        <f t="shared" si="23"/>
        <v>43769.441440064358</v>
      </c>
      <c r="M92" s="160">
        <v>1041311.68</v>
      </c>
      <c r="N92" s="161">
        <v>1356454</v>
      </c>
      <c r="O92" s="163">
        <v>1243</v>
      </c>
      <c r="P92" s="165">
        <f t="shared" si="19"/>
        <v>1929.0150281576832</v>
      </c>
      <c r="Q92" s="160">
        <v>43542261</v>
      </c>
      <c r="R92" s="166">
        <v>77</v>
      </c>
      <c r="S92" s="167">
        <f t="shared" si="20"/>
        <v>565483.90909090906</v>
      </c>
      <c r="T92" s="144" t="s">
        <v>202</v>
      </c>
    </row>
    <row r="93" spans="1:20" ht="18" customHeight="1" x14ac:dyDescent="0.25">
      <c r="A93" s="233">
        <v>6</v>
      </c>
      <c r="B93" s="158">
        <v>60220</v>
      </c>
      <c r="C93" s="190" t="s">
        <v>131</v>
      </c>
      <c r="D93" s="160">
        <v>10675658.17</v>
      </c>
      <c r="E93" s="161">
        <v>5795266.4699999997</v>
      </c>
      <c r="F93" s="162">
        <f t="shared" si="22"/>
        <v>0.54284863543921436</v>
      </c>
      <c r="G93" s="160">
        <v>8465268.3599999994</v>
      </c>
      <c r="H93" s="163">
        <v>630</v>
      </c>
      <c r="I93" s="167">
        <f t="shared" si="18"/>
        <v>13436.933904761903</v>
      </c>
      <c r="J93" s="160">
        <v>28562460.329999998</v>
      </c>
      <c r="K93" s="163">
        <v>630</v>
      </c>
      <c r="L93" s="165">
        <f t="shared" si="23"/>
        <v>45337.238619047617</v>
      </c>
      <c r="M93" s="160">
        <v>552844.09</v>
      </c>
      <c r="N93" s="161">
        <v>677878.63</v>
      </c>
      <c r="O93" s="163">
        <v>630</v>
      </c>
      <c r="P93" s="165">
        <f t="shared" si="19"/>
        <v>1953.5281269841269</v>
      </c>
      <c r="Q93" s="160">
        <v>24585081.399999999</v>
      </c>
      <c r="R93" s="166">
        <v>47</v>
      </c>
      <c r="S93" s="167">
        <f t="shared" si="20"/>
        <v>523086.83829787228</v>
      </c>
      <c r="T93" s="144" t="s">
        <v>202</v>
      </c>
    </row>
    <row r="94" spans="1:20" ht="24" customHeight="1" x14ac:dyDescent="0.25">
      <c r="A94" s="233">
        <v>7</v>
      </c>
      <c r="B94" s="158">
        <v>60240</v>
      </c>
      <c r="C94" s="190" t="s">
        <v>46</v>
      </c>
      <c r="D94" s="198">
        <v>112897230</v>
      </c>
      <c r="E94" s="161"/>
      <c r="F94" s="162">
        <f t="shared" si="22"/>
        <v>0</v>
      </c>
      <c r="G94" s="160"/>
      <c r="H94" s="163">
        <v>1428</v>
      </c>
      <c r="I94" s="167">
        <f t="shared" si="18"/>
        <v>0</v>
      </c>
      <c r="J94" s="160">
        <v>63186118.350000001</v>
      </c>
      <c r="K94" s="163">
        <v>1428</v>
      </c>
      <c r="L94" s="165">
        <f t="shared" si="23"/>
        <v>44247.982037815127</v>
      </c>
      <c r="M94" s="160">
        <v>1473387.39</v>
      </c>
      <c r="N94" s="161">
        <v>1035553.36</v>
      </c>
      <c r="O94" s="163">
        <v>1428</v>
      </c>
      <c r="P94" s="165">
        <f t="shared" si="19"/>
        <v>1756.9613095238096</v>
      </c>
      <c r="Q94" s="160">
        <v>55294329.799999997</v>
      </c>
      <c r="R94" s="166">
        <v>108</v>
      </c>
      <c r="S94" s="167">
        <f t="shared" si="20"/>
        <v>511984.53518518514</v>
      </c>
      <c r="T94" s="144" t="s">
        <v>203</v>
      </c>
    </row>
    <row r="95" spans="1:20" ht="18" customHeight="1" x14ac:dyDescent="0.25">
      <c r="A95" s="233">
        <v>8</v>
      </c>
      <c r="B95" s="158">
        <v>60560</v>
      </c>
      <c r="C95" s="190" t="s">
        <v>27</v>
      </c>
      <c r="D95" s="160">
        <v>14263688.77</v>
      </c>
      <c r="E95" s="161">
        <v>8074521.3499999996</v>
      </c>
      <c r="F95" s="162">
        <f t="shared" si="22"/>
        <v>0.56608928308802409</v>
      </c>
      <c r="G95" s="160">
        <v>6878069.21</v>
      </c>
      <c r="H95" s="163">
        <v>494</v>
      </c>
      <c r="I95" s="167">
        <f t="shared" si="18"/>
        <v>13923.217024291498</v>
      </c>
      <c r="J95" s="160">
        <v>28411977.879999999</v>
      </c>
      <c r="K95" s="163">
        <v>494</v>
      </c>
      <c r="L95" s="165">
        <f t="shared" si="23"/>
        <v>57514.12526315789</v>
      </c>
      <c r="M95" s="160">
        <v>557232.51</v>
      </c>
      <c r="N95" s="161">
        <v>380032.5</v>
      </c>
      <c r="O95" s="163">
        <v>494</v>
      </c>
      <c r="P95" s="165">
        <f t="shared" si="19"/>
        <v>1897.2975910931175</v>
      </c>
      <c r="Q95" s="160">
        <v>23221820</v>
      </c>
      <c r="R95" s="166">
        <v>48</v>
      </c>
      <c r="S95" s="167">
        <f t="shared" si="20"/>
        <v>483787.91666666669</v>
      </c>
      <c r="T95" s="144" t="s">
        <v>202</v>
      </c>
    </row>
    <row r="96" spans="1:20" ht="18" customHeight="1" x14ac:dyDescent="0.25">
      <c r="A96" s="233">
        <v>9</v>
      </c>
      <c r="B96" s="158">
        <v>60660</v>
      </c>
      <c r="C96" s="190" t="s">
        <v>59</v>
      </c>
      <c r="D96" s="160">
        <v>7387219.04</v>
      </c>
      <c r="E96" s="161">
        <v>4242615.84</v>
      </c>
      <c r="F96" s="162">
        <f t="shared" si="22"/>
        <v>0.57431840277474699</v>
      </c>
      <c r="G96" s="160">
        <v>2310442.1</v>
      </c>
      <c r="H96" s="163">
        <v>260</v>
      </c>
      <c r="I96" s="167">
        <f t="shared" si="18"/>
        <v>8886.3157692307705</v>
      </c>
      <c r="J96" s="160">
        <v>18351870.100000001</v>
      </c>
      <c r="K96" s="163">
        <v>260</v>
      </c>
      <c r="L96" s="165">
        <f t="shared" si="23"/>
        <v>70584.115769230775</v>
      </c>
      <c r="M96" s="160">
        <v>346298.67</v>
      </c>
      <c r="N96" s="161">
        <v>267357</v>
      </c>
      <c r="O96" s="163">
        <v>260</v>
      </c>
      <c r="P96" s="165">
        <f t="shared" si="19"/>
        <v>2360.2141153846151</v>
      </c>
      <c r="Q96" s="160">
        <v>16188450</v>
      </c>
      <c r="R96" s="166">
        <v>24</v>
      </c>
      <c r="S96" s="167">
        <f t="shared" si="20"/>
        <v>674518.75</v>
      </c>
      <c r="T96" s="144" t="s">
        <v>202</v>
      </c>
    </row>
    <row r="97" spans="1:20" ht="18" customHeight="1" x14ac:dyDescent="0.25">
      <c r="A97" s="184">
        <v>10</v>
      </c>
      <c r="B97" s="155">
        <v>60001</v>
      </c>
      <c r="C97" s="188" t="s">
        <v>60</v>
      </c>
      <c r="D97" s="149">
        <v>27419141.550000001</v>
      </c>
      <c r="E97" s="150">
        <v>19174324.75</v>
      </c>
      <c r="F97" s="151">
        <f>E97/D97</f>
        <v>0.69930434237099592</v>
      </c>
      <c r="G97" s="149">
        <v>6327431.5499999998</v>
      </c>
      <c r="H97" s="152">
        <v>648</v>
      </c>
      <c r="I97" s="156">
        <f>G97/H97</f>
        <v>9764.5548611111117</v>
      </c>
      <c r="J97" s="149">
        <v>28742044.890000001</v>
      </c>
      <c r="K97" s="152">
        <v>648</v>
      </c>
      <c r="L97" s="154">
        <f>J97/K97</f>
        <v>44355.0075462963</v>
      </c>
      <c r="M97" s="149">
        <v>485886.22</v>
      </c>
      <c r="N97" s="150">
        <v>539890</v>
      </c>
      <c r="O97" s="152">
        <v>648</v>
      </c>
      <c r="P97" s="154">
        <f>(N97+M97)/O97</f>
        <v>1582.9879938271604</v>
      </c>
      <c r="Q97" s="149">
        <v>23893111</v>
      </c>
      <c r="R97" s="155">
        <v>47</v>
      </c>
      <c r="S97" s="156">
        <f>Q97/R97</f>
        <v>508364.06382978725</v>
      </c>
      <c r="T97" s="144" t="s">
        <v>202</v>
      </c>
    </row>
    <row r="98" spans="1:20" ht="18" customHeight="1" x14ac:dyDescent="0.25">
      <c r="A98" s="184">
        <v>11</v>
      </c>
      <c r="B98" s="158">
        <v>60701</v>
      </c>
      <c r="C98" s="190" t="s">
        <v>61</v>
      </c>
      <c r="D98" s="160">
        <v>9363585.3900000006</v>
      </c>
      <c r="E98" s="161">
        <v>3150141.11</v>
      </c>
      <c r="F98" s="162">
        <f t="shared" si="22"/>
        <v>0.33642466841432839</v>
      </c>
      <c r="G98" s="160">
        <v>4334057</v>
      </c>
      <c r="H98" s="163">
        <v>542</v>
      </c>
      <c r="I98" s="167">
        <f t="shared" si="18"/>
        <v>7996.4151291512917</v>
      </c>
      <c r="J98" s="160">
        <v>29441952.440000001</v>
      </c>
      <c r="K98" s="163">
        <v>542</v>
      </c>
      <c r="L98" s="165">
        <f t="shared" si="23"/>
        <v>54320.945461254618</v>
      </c>
      <c r="M98" s="160">
        <v>597742.6</v>
      </c>
      <c r="N98" s="161">
        <v>566888</v>
      </c>
      <c r="O98" s="163">
        <v>542</v>
      </c>
      <c r="P98" s="165">
        <f t="shared" si="19"/>
        <v>2148.7649446494465</v>
      </c>
      <c r="Q98" s="160">
        <v>21185284.649999999</v>
      </c>
      <c r="R98" s="166">
        <v>37</v>
      </c>
      <c r="S98" s="167">
        <f t="shared" si="20"/>
        <v>572575.26081081072</v>
      </c>
      <c r="T98" s="144" t="s">
        <v>126</v>
      </c>
    </row>
    <row r="99" spans="1:20" ht="18" customHeight="1" x14ac:dyDescent="0.25">
      <c r="A99" s="184">
        <v>12</v>
      </c>
      <c r="B99" s="158">
        <v>60850</v>
      </c>
      <c r="C99" s="190" t="s">
        <v>62</v>
      </c>
      <c r="D99" s="160">
        <v>29598706.609999999</v>
      </c>
      <c r="E99" s="161">
        <v>19483418.760000002</v>
      </c>
      <c r="F99" s="162">
        <f t="shared" si="22"/>
        <v>0.65825236949433052</v>
      </c>
      <c r="G99" s="160">
        <v>7676709.4000000004</v>
      </c>
      <c r="H99" s="163">
        <v>856</v>
      </c>
      <c r="I99" s="167">
        <f t="shared" si="18"/>
        <v>8968.118457943925</v>
      </c>
      <c r="J99" s="160">
        <v>44119608.159999996</v>
      </c>
      <c r="K99" s="163">
        <v>856</v>
      </c>
      <c r="L99" s="165">
        <f t="shared" si="23"/>
        <v>51541.598317757009</v>
      </c>
      <c r="M99" s="160">
        <v>946072.82</v>
      </c>
      <c r="N99" s="161">
        <v>534568</v>
      </c>
      <c r="O99" s="163">
        <v>856</v>
      </c>
      <c r="P99" s="165">
        <f t="shared" si="19"/>
        <v>1729.7205841121493</v>
      </c>
      <c r="Q99" s="160">
        <v>35018907.18</v>
      </c>
      <c r="R99" s="166">
        <v>55</v>
      </c>
      <c r="S99" s="167">
        <f t="shared" si="20"/>
        <v>636707.40327272727</v>
      </c>
      <c r="T99" s="144" t="s">
        <v>202</v>
      </c>
    </row>
    <row r="100" spans="1:20" ht="18" customHeight="1" x14ac:dyDescent="0.25">
      <c r="A100" s="184">
        <v>13</v>
      </c>
      <c r="B100" s="158">
        <v>60910</v>
      </c>
      <c r="C100" s="190" t="s">
        <v>10</v>
      </c>
      <c r="D100" s="160">
        <v>35940183.390000001</v>
      </c>
      <c r="E100" s="161">
        <v>21593666.18</v>
      </c>
      <c r="F100" s="162">
        <f t="shared" si="22"/>
        <v>0.6008223704837361</v>
      </c>
      <c r="G100" s="160">
        <v>9387807.3300000001</v>
      </c>
      <c r="H100" s="163">
        <v>811</v>
      </c>
      <c r="I100" s="167">
        <f t="shared" si="18"/>
        <v>11575.59473489519</v>
      </c>
      <c r="J100" s="160">
        <v>37831117.57</v>
      </c>
      <c r="K100" s="163">
        <v>811</v>
      </c>
      <c r="L100" s="165">
        <f t="shared" si="23"/>
        <v>46647.493921085079</v>
      </c>
      <c r="M100" s="160">
        <v>723116.76</v>
      </c>
      <c r="N100" s="161">
        <v>660087.76</v>
      </c>
      <c r="O100" s="163">
        <v>811</v>
      </c>
      <c r="P100" s="165">
        <f t="shared" si="19"/>
        <v>1705.5542786683106</v>
      </c>
      <c r="Q100" s="160">
        <v>32311208.75</v>
      </c>
      <c r="R100" s="166">
        <v>59</v>
      </c>
      <c r="S100" s="167">
        <f t="shared" si="20"/>
        <v>547647.60593220335</v>
      </c>
      <c r="T100" s="15" t="s">
        <v>126</v>
      </c>
    </row>
    <row r="101" spans="1:20" ht="18" customHeight="1" x14ac:dyDescent="0.25">
      <c r="A101" s="184">
        <v>14</v>
      </c>
      <c r="B101" s="158">
        <v>60980</v>
      </c>
      <c r="C101" s="190" t="s">
        <v>63</v>
      </c>
      <c r="D101" s="160">
        <v>15465688.949999999</v>
      </c>
      <c r="E101" s="161">
        <v>8293737.7400000002</v>
      </c>
      <c r="F101" s="162">
        <f t="shared" si="22"/>
        <v>0.5362669433488122</v>
      </c>
      <c r="G101" s="160">
        <v>6968455.8399999999</v>
      </c>
      <c r="H101" s="163">
        <v>722</v>
      </c>
      <c r="I101" s="167">
        <f t="shared" si="18"/>
        <v>9651.6008864265932</v>
      </c>
      <c r="J101" s="160">
        <v>33176070.18</v>
      </c>
      <c r="K101" s="163">
        <v>722</v>
      </c>
      <c r="L101" s="165">
        <f t="shared" si="23"/>
        <v>45950.23570637119</v>
      </c>
      <c r="M101" s="160">
        <v>578230.78</v>
      </c>
      <c r="N101" s="161">
        <v>782421</v>
      </c>
      <c r="O101" s="163">
        <v>722</v>
      </c>
      <c r="P101" s="165">
        <f t="shared" si="19"/>
        <v>1884.5592520775624</v>
      </c>
      <c r="Q101" s="160">
        <v>28210446.289999999</v>
      </c>
      <c r="R101" s="166">
        <v>56</v>
      </c>
      <c r="S101" s="167">
        <f t="shared" si="20"/>
        <v>503757.96946428571</v>
      </c>
      <c r="T101" s="144" t="s">
        <v>202</v>
      </c>
    </row>
    <row r="102" spans="1:20" ht="18" customHeight="1" x14ac:dyDescent="0.25">
      <c r="A102" s="184">
        <v>15</v>
      </c>
      <c r="B102" s="158">
        <v>61080</v>
      </c>
      <c r="C102" s="190" t="s">
        <v>64</v>
      </c>
      <c r="D102" s="160">
        <v>14076705.119999999</v>
      </c>
      <c r="E102" s="161">
        <v>7664734.5499999998</v>
      </c>
      <c r="F102" s="162">
        <f t="shared" si="22"/>
        <v>0.54449777022820811</v>
      </c>
      <c r="G102" s="160">
        <v>10125481.550000001</v>
      </c>
      <c r="H102" s="163">
        <v>807</v>
      </c>
      <c r="I102" s="167">
        <f t="shared" si="18"/>
        <v>12547.065117719951</v>
      </c>
      <c r="J102" s="160">
        <v>36661394.68</v>
      </c>
      <c r="K102" s="163">
        <v>807</v>
      </c>
      <c r="L102" s="165">
        <f t="shared" si="23"/>
        <v>45429.237521685252</v>
      </c>
      <c r="M102" s="160">
        <v>1087100.24</v>
      </c>
      <c r="N102" s="161">
        <v>565450</v>
      </c>
      <c r="O102" s="163">
        <v>807</v>
      </c>
      <c r="P102" s="165">
        <f t="shared" si="19"/>
        <v>2047.7698141263941</v>
      </c>
      <c r="Q102" s="160">
        <v>32152569</v>
      </c>
      <c r="R102" s="166">
        <v>55</v>
      </c>
      <c r="S102" s="167">
        <f t="shared" si="20"/>
        <v>584592.16363636369</v>
      </c>
      <c r="T102" s="144" t="s">
        <v>204</v>
      </c>
    </row>
    <row r="103" spans="1:20" ht="18" customHeight="1" x14ac:dyDescent="0.25">
      <c r="A103" s="184">
        <v>16</v>
      </c>
      <c r="B103" s="158">
        <v>61150</v>
      </c>
      <c r="C103" s="190" t="s">
        <v>65</v>
      </c>
      <c r="D103" s="160">
        <v>30733635.379999999</v>
      </c>
      <c r="E103" s="161">
        <v>21866513.09</v>
      </c>
      <c r="F103" s="162">
        <f t="shared" si="22"/>
        <v>0.71148475667247935</v>
      </c>
      <c r="G103" s="160">
        <v>8394481.9499999993</v>
      </c>
      <c r="H103" s="163">
        <v>826</v>
      </c>
      <c r="I103" s="167">
        <f t="shared" si="18"/>
        <v>10162.81107748184</v>
      </c>
      <c r="J103" s="160">
        <v>41228978.509999998</v>
      </c>
      <c r="K103" s="163">
        <v>826</v>
      </c>
      <c r="L103" s="165">
        <f t="shared" si="23"/>
        <v>49914.017566585957</v>
      </c>
      <c r="M103" s="160">
        <v>865448.06</v>
      </c>
      <c r="N103" s="161">
        <v>566026</v>
      </c>
      <c r="O103" s="163">
        <v>826</v>
      </c>
      <c r="P103" s="165">
        <f t="shared" si="19"/>
        <v>1733.0194430992738</v>
      </c>
      <c r="Q103" s="160">
        <v>34771770</v>
      </c>
      <c r="R103" s="166">
        <v>61</v>
      </c>
      <c r="S103" s="167">
        <f t="shared" si="20"/>
        <v>570029.01639344264</v>
      </c>
      <c r="T103" s="144" t="s">
        <v>202</v>
      </c>
    </row>
    <row r="104" spans="1:20" ht="18" customHeight="1" x14ac:dyDescent="0.25">
      <c r="A104" s="184">
        <v>17</v>
      </c>
      <c r="B104" s="158">
        <v>61210</v>
      </c>
      <c r="C104" s="190" t="s">
        <v>66</v>
      </c>
      <c r="D104" s="160">
        <v>46289495.5</v>
      </c>
      <c r="E104" s="161">
        <v>31652329.449999999</v>
      </c>
      <c r="F104" s="162">
        <f t="shared" si="22"/>
        <v>0.68379076306848063</v>
      </c>
      <c r="G104" s="160">
        <v>6299309.3700000001</v>
      </c>
      <c r="H104" s="163">
        <v>566</v>
      </c>
      <c r="I104" s="167">
        <f t="shared" si="18"/>
        <v>11129.521855123676</v>
      </c>
      <c r="J104" s="160">
        <v>31455327.670000002</v>
      </c>
      <c r="K104" s="163">
        <v>566</v>
      </c>
      <c r="L104" s="165">
        <f t="shared" si="23"/>
        <v>55574.783869257953</v>
      </c>
      <c r="M104" s="160">
        <v>506554.24</v>
      </c>
      <c r="N104" s="161">
        <v>472443</v>
      </c>
      <c r="O104" s="163">
        <v>566</v>
      </c>
      <c r="P104" s="165">
        <f t="shared" si="19"/>
        <v>1729.6771024734983</v>
      </c>
      <c r="Q104" s="160">
        <v>36431408</v>
      </c>
      <c r="R104" s="166">
        <v>49</v>
      </c>
      <c r="S104" s="167">
        <f t="shared" si="20"/>
        <v>743498.12244897964</v>
      </c>
      <c r="T104" s="144" t="s">
        <v>202</v>
      </c>
    </row>
    <row r="105" spans="1:20" ht="18" customHeight="1" x14ac:dyDescent="0.25">
      <c r="A105" s="184">
        <v>18</v>
      </c>
      <c r="B105" s="158">
        <v>61290</v>
      </c>
      <c r="C105" s="190" t="s">
        <v>67</v>
      </c>
      <c r="D105" s="160">
        <v>26409300.43</v>
      </c>
      <c r="E105" s="161">
        <v>16911502.370000001</v>
      </c>
      <c r="F105" s="162">
        <f t="shared" si="22"/>
        <v>0.6403616186208837</v>
      </c>
      <c r="G105" s="160">
        <v>9759055.1099999994</v>
      </c>
      <c r="H105" s="163">
        <v>669</v>
      </c>
      <c r="I105" s="167">
        <f t="shared" si="18"/>
        <v>14587.526322869955</v>
      </c>
      <c r="J105" s="160">
        <v>30586409.719999999</v>
      </c>
      <c r="K105" s="163">
        <v>669</v>
      </c>
      <c r="L105" s="165">
        <f t="shared" si="23"/>
        <v>45719.595994020921</v>
      </c>
      <c r="M105" s="160">
        <v>675110.16</v>
      </c>
      <c r="N105" s="161">
        <v>474967</v>
      </c>
      <c r="O105" s="163">
        <v>669</v>
      </c>
      <c r="P105" s="165">
        <f t="shared" si="19"/>
        <v>1719.0988938714502</v>
      </c>
      <c r="Q105" s="160">
        <v>25911749</v>
      </c>
      <c r="R105" s="166">
        <v>50</v>
      </c>
      <c r="S105" s="167">
        <f t="shared" si="20"/>
        <v>518234.98</v>
      </c>
      <c r="T105" s="144" t="s">
        <v>202</v>
      </c>
    </row>
    <row r="106" spans="1:20" ht="18" customHeight="1" x14ac:dyDescent="0.25">
      <c r="A106" s="184">
        <v>19</v>
      </c>
      <c r="B106" s="158">
        <v>61340</v>
      </c>
      <c r="C106" s="190" t="s">
        <v>68</v>
      </c>
      <c r="D106" s="160">
        <v>31473142.82</v>
      </c>
      <c r="E106" s="161">
        <v>15752464.65</v>
      </c>
      <c r="F106" s="162">
        <f t="shared" si="22"/>
        <v>0.5005049778501911</v>
      </c>
      <c r="G106" s="160">
        <v>6360995.1200000001</v>
      </c>
      <c r="H106" s="163">
        <v>905</v>
      </c>
      <c r="I106" s="167">
        <f t="shared" si="18"/>
        <v>7028.7238895027622</v>
      </c>
      <c r="J106" s="160">
        <v>37460850.149999999</v>
      </c>
      <c r="K106" s="163">
        <v>905</v>
      </c>
      <c r="L106" s="165">
        <f t="shared" si="23"/>
        <v>41393.204585635358</v>
      </c>
      <c r="M106" s="160">
        <v>696969.31</v>
      </c>
      <c r="N106" s="161">
        <v>864550</v>
      </c>
      <c r="O106" s="163">
        <v>905</v>
      </c>
      <c r="P106" s="165">
        <f t="shared" si="19"/>
        <v>1725.4357016574586</v>
      </c>
      <c r="Q106" s="160">
        <v>30460838</v>
      </c>
      <c r="R106" s="166">
        <v>60</v>
      </c>
      <c r="S106" s="167">
        <f t="shared" si="20"/>
        <v>507680.63333333336</v>
      </c>
      <c r="T106" s="144" t="s">
        <v>202</v>
      </c>
    </row>
    <row r="107" spans="1:20" ht="18" customHeight="1" x14ac:dyDescent="0.25">
      <c r="A107" s="184">
        <v>20</v>
      </c>
      <c r="B107" s="158">
        <v>61390</v>
      </c>
      <c r="C107" s="190" t="s">
        <v>69</v>
      </c>
      <c r="D107" s="160">
        <v>24410123.690000001</v>
      </c>
      <c r="E107" s="161">
        <v>16214414.67</v>
      </c>
      <c r="F107" s="162">
        <f t="shared" si="22"/>
        <v>0.66424959069922673</v>
      </c>
      <c r="G107" s="160">
        <v>10532630.970000001</v>
      </c>
      <c r="H107" s="163">
        <v>798</v>
      </c>
      <c r="I107" s="167">
        <f t="shared" si="18"/>
        <v>13198.78567669173</v>
      </c>
      <c r="J107" s="160">
        <v>35983153.049999997</v>
      </c>
      <c r="K107" s="163">
        <v>798</v>
      </c>
      <c r="L107" s="165">
        <f t="shared" si="23"/>
        <v>45091.6704887218</v>
      </c>
      <c r="M107" s="160">
        <v>861233.07</v>
      </c>
      <c r="N107" s="161">
        <v>659619</v>
      </c>
      <c r="O107" s="163">
        <v>798</v>
      </c>
      <c r="P107" s="165">
        <f t="shared" si="19"/>
        <v>1905.8296616541352</v>
      </c>
      <c r="Q107" s="160">
        <v>28393045</v>
      </c>
      <c r="R107" s="166">
        <v>57</v>
      </c>
      <c r="S107" s="167">
        <f t="shared" si="20"/>
        <v>498123.59649122809</v>
      </c>
      <c r="T107" s="144" t="s">
        <v>202</v>
      </c>
    </row>
    <row r="108" spans="1:20" ht="18" customHeight="1" x14ac:dyDescent="0.25">
      <c r="A108" s="184">
        <v>21</v>
      </c>
      <c r="B108" s="158">
        <v>61410</v>
      </c>
      <c r="C108" s="190" t="s">
        <v>70</v>
      </c>
      <c r="D108" s="160">
        <v>33275441.449999999</v>
      </c>
      <c r="E108" s="161">
        <v>19619853.48</v>
      </c>
      <c r="F108" s="162">
        <f t="shared" si="22"/>
        <v>0.58961963012514751</v>
      </c>
      <c r="G108" s="160">
        <v>12041093.119999999</v>
      </c>
      <c r="H108" s="163">
        <v>821</v>
      </c>
      <c r="I108" s="167">
        <f t="shared" si="18"/>
        <v>14666.374080389767</v>
      </c>
      <c r="J108" s="160">
        <v>39896938.579999998</v>
      </c>
      <c r="K108" s="163">
        <v>821</v>
      </c>
      <c r="L108" s="165">
        <f t="shared" si="23"/>
        <v>48595.540292326426</v>
      </c>
      <c r="M108" s="160">
        <v>727738.58</v>
      </c>
      <c r="N108" s="161">
        <v>589856</v>
      </c>
      <c r="O108" s="163">
        <v>821</v>
      </c>
      <c r="P108" s="165">
        <f t="shared" si="19"/>
        <v>1604.8655054811206</v>
      </c>
      <c r="Q108" s="160">
        <v>33924497.75</v>
      </c>
      <c r="R108" s="166">
        <v>66</v>
      </c>
      <c r="S108" s="167">
        <f t="shared" si="20"/>
        <v>514007.54166666669</v>
      </c>
      <c r="T108" s="144" t="s">
        <v>202</v>
      </c>
    </row>
    <row r="109" spans="1:20" ht="18" customHeight="1" x14ac:dyDescent="0.25">
      <c r="A109" s="184">
        <v>22</v>
      </c>
      <c r="B109" s="158">
        <v>61430</v>
      </c>
      <c r="C109" s="190" t="s">
        <v>128</v>
      </c>
      <c r="D109" s="160">
        <v>56748029.759999998</v>
      </c>
      <c r="E109" s="161">
        <v>37656804.609999999</v>
      </c>
      <c r="F109" s="162">
        <f t="shared" si="22"/>
        <v>0.66357906643206777</v>
      </c>
      <c r="G109" s="160">
        <v>17989761.75</v>
      </c>
      <c r="H109" s="163">
        <v>2127</v>
      </c>
      <c r="I109" s="167">
        <f t="shared" si="18"/>
        <v>8457.8099435825097</v>
      </c>
      <c r="J109" s="160">
        <v>87034591.879999995</v>
      </c>
      <c r="K109" s="163">
        <v>2127</v>
      </c>
      <c r="L109" s="165">
        <f t="shared" si="23"/>
        <v>40918.94305594734</v>
      </c>
      <c r="M109" s="160">
        <v>1866858.64</v>
      </c>
      <c r="N109" s="161">
        <v>1508182</v>
      </c>
      <c r="O109" s="163">
        <v>2127</v>
      </c>
      <c r="P109" s="165">
        <f t="shared" si="19"/>
        <v>1586.7609967089795</v>
      </c>
      <c r="Q109" s="160">
        <v>77067080</v>
      </c>
      <c r="R109" s="166">
        <v>132</v>
      </c>
      <c r="S109" s="167">
        <f t="shared" si="20"/>
        <v>583841.51515151514</v>
      </c>
      <c r="T109" s="144" t="s">
        <v>202</v>
      </c>
    </row>
    <row r="110" spans="1:20" ht="18" customHeight="1" x14ac:dyDescent="0.25">
      <c r="A110" s="184">
        <v>23</v>
      </c>
      <c r="B110" s="158">
        <v>61440</v>
      </c>
      <c r="C110" s="190" t="s">
        <v>71</v>
      </c>
      <c r="D110" s="160">
        <v>35269638.07</v>
      </c>
      <c r="E110" s="161">
        <v>27274990.93</v>
      </c>
      <c r="F110" s="162">
        <f t="shared" si="22"/>
        <v>0.7733277805648886</v>
      </c>
      <c r="G110" s="160">
        <v>9276603.1400000006</v>
      </c>
      <c r="H110" s="163">
        <v>1626</v>
      </c>
      <c r="I110" s="167">
        <f t="shared" si="18"/>
        <v>5705.167982779828</v>
      </c>
      <c r="J110" s="160">
        <v>60391189.390000001</v>
      </c>
      <c r="K110" s="163">
        <v>1626</v>
      </c>
      <c r="L110" s="165">
        <f t="shared" si="23"/>
        <v>37140.952884378843</v>
      </c>
      <c r="M110" s="160">
        <v>1290795.44</v>
      </c>
      <c r="N110" s="161">
        <v>1369117</v>
      </c>
      <c r="O110" s="163">
        <v>1626</v>
      </c>
      <c r="P110" s="165">
        <f t="shared" si="19"/>
        <v>1635.8625092250923</v>
      </c>
      <c r="Q110" s="160">
        <v>50326228</v>
      </c>
      <c r="R110" s="166">
        <v>85</v>
      </c>
      <c r="S110" s="167">
        <f t="shared" si="20"/>
        <v>592073.27058823535</v>
      </c>
      <c r="T110" s="144" t="s">
        <v>202</v>
      </c>
    </row>
    <row r="111" spans="1:20" ht="18" customHeight="1" x14ac:dyDescent="0.25">
      <c r="A111" s="184">
        <v>24</v>
      </c>
      <c r="B111" s="158">
        <v>61450</v>
      </c>
      <c r="C111" s="190" t="s">
        <v>129</v>
      </c>
      <c r="D111" s="160">
        <v>44635808.770000003</v>
      </c>
      <c r="E111" s="161">
        <v>33114621.940000001</v>
      </c>
      <c r="F111" s="162">
        <f t="shared" si="22"/>
        <v>0.7418846628417437</v>
      </c>
      <c r="G111" s="160">
        <v>12848355.199999999</v>
      </c>
      <c r="H111" s="163">
        <v>1256</v>
      </c>
      <c r="I111" s="167">
        <f t="shared" si="18"/>
        <v>10229.582165605096</v>
      </c>
      <c r="J111" s="160">
        <v>53651228.890000001</v>
      </c>
      <c r="K111" s="163">
        <v>1256</v>
      </c>
      <c r="L111" s="165">
        <f t="shared" si="23"/>
        <v>42715.946568471336</v>
      </c>
      <c r="M111" s="160">
        <v>1014640.41</v>
      </c>
      <c r="N111" s="161">
        <v>1209455</v>
      </c>
      <c r="O111" s="163">
        <v>1256</v>
      </c>
      <c r="P111" s="165">
        <f t="shared" si="19"/>
        <v>1770.7766003184715</v>
      </c>
      <c r="Q111" s="160">
        <v>45766509.289999999</v>
      </c>
      <c r="R111" s="166">
        <v>80</v>
      </c>
      <c r="S111" s="167">
        <f t="shared" si="20"/>
        <v>572081.36612499994</v>
      </c>
      <c r="T111" s="144" t="s">
        <v>202</v>
      </c>
    </row>
    <row r="112" spans="1:20" ht="18" customHeight="1" x14ac:dyDescent="0.25">
      <c r="A112" s="184">
        <v>25</v>
      </c>
      <c r="B112" s="158">
        <v>61470</v>
      </c>
      <c r="C112" s="190" t="s">
        <v>72</v>
      </c>
      <c r="D112" s="160">
        <v>46483696.719999999</v>
      </c>
      <c r="E112" s="161">
        <v>34787698.149999999</v>
      </c>
      <c r="F112" s="162">
        <f t="shared" si="22"/>
        <v>0.7483849307327638</v>
      </c>
      <c r="G112" s="160">
        <v>11718703.57</v>
      </c>
      <c r="H112" s="163">
        <v>1019</v>
      </c>
      <c r="I112" s="167">
        <f t="shared" si="18"/>
        <v>11500.199774288518</v>
      </c>
      <c r="J112" s="160">
        <v>47788556.789999999</v>
      </c>
      <c r="K112" s="163">
        <v>1019</v>
      </c>
      <c r="L112" s="165">
        <f t="shared" si="23"/>
        <v>46897.504210009814</v>
      </c>
      <c r="M112" s="160">
        <v>778894.44</v>
      </c>
      <c r="N112" s="161">
        <v>1541008.46</v>
      </c>
      <c r="O112" s="163">
        <v>1019</v>
      </c>
      <c r="P112" s="165">
        <f t="shared" si="19"/>
        <v>2276.6466143277721</v>
      </c>
      <c r="Q112" s="160">
        <v>38935161.090000004</v>
      </c>
      <c r="R112" s="166">
        <v>71</v>
      </c>
      <c r="S112" s="167">
        <f t="shared" si="20"/>
        <v>548382.55056338036</v>
      </c>
      <c r="T112" s="144" t="s">
        <v>202</v>
      </c>
    </row>
    <row r="113" spans="1:20" ht="18" customHeight="1" x14ac:dyDescent="0.25">
      <c r="A113" s="184">
        <v>26</v>
      </c>
      <c r="B113" s="158">
        <v>61490</v>
      </c>
      <c r="C113" s="190" t="s">
        <v>127</v>
      </c>
      <c r="D113" s="160">
        <v>39216418.560000002</v>
      </c>
      <c r="E113" s="161">
        <v>29532136.41</v>
      </c>
      <c r="F113" s="162">
        <f t="shared" si="22"/>
        <v>0.75305541644035323</v>
      </c>
      <c r="G113" s="160">
        <v>32637771.079999998</v>
      </c>
      <c r="H113" s="163">
        <v>2006</v>
      </c>
      <c r="I113" s="167">
        <f t="shared" si="18"/>
        <v>16270.075314057825</v>
      </c>
      <c r="J113" s="160">
        <v>78311931.700000003</v>
      </c>
      <c r="K113" s="163">
        <v>2006</v>
      </c>
      <c r="L113" s="165">
        <f t="shared" si="23"/>
        <v>39038.849302093724</v>
      </c>
      <c r="M113" s="160">
        <v>1739978.42</v>
      </c>
      <c r="N113" s="161">
        <v>1842504</v>
      </c>
      <c r="O113" s="163">
        <v>2006</v>
      </c>
      <c r="P113" s="165">
        <f t="shared" si="19"/>
        <v>1785.8835593220338</v>
      </c>
      <c r="Q113" s="160">
        <v>65564148.25</v>
      </c>
      <c r="R113" s="166">
        <v>125</v>
      </c>
      <c r="S113" s="167">
        <f t="shared" si="20"/>
        <v>524513.18599999999</v>
      </c>
      <c r="T113" s="144" t="s">
        <v>202</v>
      </c>
    </row>
    <row r="114" spans="1:20" ht="18" customHeight="1" x14ac:dyDescent="0.25">
      <c r="A114" s="184">
        <v>27</v>
      </c>
      <c r="B114" s="158">
        <v>61500</v>
      </c>
      <c r="C114" s="190" t="s">
        <v>130</v>
      </c>
      <c r="D114" s="160">
        <v>447396481.42000002</v>
      </c>
      <c r="E114" s="161">
        <v>418804083.14999998</v>
      </c>
      <c r="F114" s="162">
        <f t="shared" si="22"/>
        <v>0.93609158887604549</v>
      </c>
      <c r="G114" s="160">
        <v>45761342.920000002</v>
      </c>
      <c r="H114" s="163">
        <v>2247</v>
      </c>
      <c r="I114" s="167">
        <f t="shared" si="18"/>
        <v>20365.528669336894</v>
      </c>
      <c r="J114" s="160">
        <v>83739410.239999995</v>
      </c>
      <c r="K114" s="163">
        <v>2247</v>
      </c>
      <c r="L114" s="165">
        <f t="shared" si="23"/>
        <v>37267.205269247883</v>
      </c>
      <c r="M114" s="160">
        <v>2273317.7400000002</v>
      </c>
      <c r="N114" s="161">
        <v>1392827</v>
      </c>
      <c r="O114" s="163">
        <v>2247</v>
      </c>
      <c r="P114" s="165">
        <f t="shared" si="19"/>
        <v>1631.5730930129062</v>
      </c>
      <c r="Q114" s="160">
        <v>73775002.430000007</v>
      </c>
      <c r="R114" s="166">
        <v>130</v>
      </c>
      <c r="S114" s="167">
        <f t="shared" si="20"/>
        <v>567500.01869230776</v>
      </c>
      <c r="T114" s="144" t="s">
        <v>202</v>
      </c>
    </row>
    <row r="115" spans="1:20" ht="18" customHeight="1" x14ac:dyDescent="0.25">
      <c r="A115" s="184">
        <v>28</v>
      </c>
      <c r="B115" s="158">
        <v>61510</v>
      </c>
      <c r="C115" s="190" t="s">
        <v>73</v>
      </c>
      <c r="D115" s="160">
        <v>672416658.07000005</v>
      </c>
      <c r="E115" s="161">
        <v>644540181.25999999</v>
      </c>
      <c r="F115" s="162">
        <f t="shared" si="22"/>
        <v>0.95854285215061097</v>
      </c>
      <c r="G115" s="160">
        <v>48980800.240000002</v>
      </c>
      <c r="H115" s="163">
        <v>2042</v>
      </c>
      <c r="I115" s="167">
        <f t="shared" si="18"/>
        <v>23986.679843290891</v>
      </c>
      <c r="J115" s="160">
        <v>83813704.790000007</v>
      </c>
      <c r="K115" s="163">
        <v>2042</v>
      </c>
      <c r="L115" s="165">
        <f t="shared" si="23"/>
        <v>41044.909299706174</v>
      </c>
      <c r="M115" s="160">
        <v>2522200.5</v>
      </c>
      <c r="N115" s="161">
        <v>1420727</v>
      </c>
      <c r="O115" s="163">
        <v>2042</v>
      </c>
      <c r="P115" s="165">
        <f t="shared" si="19"/>
        <v>1930.9145445641527</v>
      </c>
      <c r="Q115" s="160">
        <v>74055808.75</v>
      </c>
      <c r="R115" s="166">
        <v>142</v>
      </c>
      <c r="S115" s="167">
        <f t="shared" si="20"/>
        <v>521519.77992957749</v>
      </c>
      <c r="T115" s="144" t="s">
        <v>202</v>
      </c>
    </row>
    <row r="116" spans="1:20" ht="18" customHeight="1" thickBot="1" x14ac:dyDescent="0.3">
      <c r="A116" s="187">
        <v>29</v>
      </c>
      <c r="B116" s="168">
        <v>61520</v>
      </c>
      <c r="C116" s="17" t="s">
        <v>213</v>
      </c>
      <c r="D116" s="199">
        <v>743098029.79999995</v>
      </c>
      <c r="E116" s="200">
        <v>723982493.64999998</v>
      </c>
      <c r="F116" s="201">
        <f t="shared" si="22"/>
        <v>0.97427588907059171</v>
      </c>
      <c r="G116" s="199">
        <v>35320040.770000003</v>
      </c>
      <c r="H116" s="202">
        <v>1515</v>
      </c>
      <c r="I116" s="203">
        <f t="shared" si="18"/>
        <v>23313.558264026404</v>
      </c>
      <c r="J116" s="14">
        <v>59192814.310000002</v>
      </c>
      <c r="K116" s="171">
        <v>1515</v>
      </c>
      <c r="L116" s="141">
        <f t="shared" si="23"/>
        <v>39071.16456105611</v>
      </c>
      <c r="M116" s="14">
        <v>1529781.56</v>
      </c>
      <c r="N116" s="138">
        <v>824663.79</v>
      </c>
      <c r="O116" s="171">
        <v>1515</v>
      </c>
      <c r="P116" s="141">
        <f t="shared" si="19"/>
        <v>1554.0893399339934</v>
      </c>
      <c r="Q116" s="14">
        <v>50351271</v>
      </c>
      <c r="R116" s="142">
        <v>90</v>
      </c>
      <c r="S116" s="143">
        <f t="shared" si="20"/>
        <v>559458.56666666665</v>
      </c>
      <c r="T116" s="144" t="s">
        <v>202</v>
      </c>
    </row>
    <row r="117" spans="1:20" ht="15.6" customHeight="1" thickBot="1" x14ac:dyDescent="0.3">
      <c r="A117" s="173"/>
      <c r="B117" s="232"/>
      <c r="C117" s="231" t="s">
        <v>74</v>
      </c>
      <c r="D117" s="242">
        <f>SUM(D118:D127)</f>
        <v>1275207185.6700001</v>
      </c>
      <c r="E117" s="243">
        <f t="shared" ref="E117:R117" si="25">SUM(E118:E127)</f>
        <v>238796568.91999999</v>
      </c>
      <c r="F117" s="246"/>
      <c r="G117" s="242">
        <f t="shared" si="25"/>
        <v>108318536.53999999</v>
      </c>
      <c r="H117" s="251">
        <f t="shared" si="25"/>
        <v>7266</v>
      </c>
      <c r="I117" s="246"/>
      <c r="J117" s="242">
        <f t="shared" si="25"/>
        <v>365207920.22000003</v>
      </c>
      <c r="K117" s="245">
        <f t="shared" si="25"/>
        <v>7266</v>
      </c>
      <c r="L117" s="247"/>
      <c r="M117" s="242">
        <f t="shared" si="25"/>
        <v>8789875.7400000002</v>
      </c>
      <c r="N117" s="243">
        <f t="shared" si="25"/>
        <v>6584382.1500000004</v>
      </c>
      <c r="O117" s="245">
        <f t="shared" si="25"/>
        <v>7266</v>
      </c>
      <c r="P117" s="252"/>
      <c r="Q117" s="242">
        <f t="shared" si="25"/>
        <v>317141069.99000001</v>
      </c>
      <c r="R117" s="245">
        <f t="shared" si="25"/>
        <v>547</v>
      </c>
      <c r="S117" s="247"/>
      <c r="T117" s="146"/>
    </row>
    <row r="118" spans="1:20" ht="18" customHeight="1" x14ac:dyDescent="0.25">
      <c r="A118" s="183">
        <v>1</v>
      </c>
      <c r="B118" s="177">
        <v>70020</v>
      </c>
      <c r="C118" s="188" t="s">
        <v>121</v>
      </c>
      <c r="D118" s="189">
        <v>30014381.010000002</v>
      </c>
      <c r="E118" s="227">
        <v>18202811.93</v>
      </c>
      <c r="F118" s="228">
        <f t="shared" si="22"/>
        <v>0.60646967611743519</v>
      </c>
      <c r="G118" s="149">
        <v>16605464.640000001</v>
      </c>
      <c r="H118" s="152">
        <v>1028</v>
      </c>
      <c r="I118" s="153">
        <f t="shared" si="18"/>
        <v>16153.175719844359</v>
      </c>
      <c r="J118" s="149">
        <v>58122938.109999999</v>
      </c>
      <c r="K118" s="152">
        <v>1028</v>
      </c>
      <c r="L118" s="154">
        <f t="shared" si="23"/>
        <v>56539.823064202334</v>
      </c>
      <c r="M118" s="149">
        <v>973502.02</v>
      </c>
      <c r="N118" s="150">
        <v>1233873.5</v>
      </c>
      <c r="O118" s="152">
        <v>1028</v>
      </c>
      <c r="P118" s="154">
        <f t="shared" si="19"/>
        <v>2147.2524513618678</v>
      </c>
      <c r="Q118" s="149">
        <v>53444949.829999998</v>
      </c>
      <c r="R118" s="155">
        <v>76</v>
      </c>
      <c r="S118" s="156">
        <f t="shared" si="20"/>
        <v>703223.02407894738</v>
      </c>
      <c r="T118" s="144" t="s">
        <v>205</v>
      </c>
    </row>
    <row r="119" spans="1:20" ht="18" customHeight="1" x14ac:dyDescent="0.25">
      <c r="A119" s="184">
        <v>2</v>
      </c>
      <c r="B119" s="158">
        <v>70050</v>
      </c>
      <c r="C119" s="190" t="s">
        <v>123</v>
      </c>
      <c r="D119" s="160">
        <v>30287564.100000001</v>
      </c>
      <c r="E119" s="161">
        <v>5745802.5999999996</v>
      </c>
      <c r="F119" s="165">
        <f>E119/D119</f>
        <v>0.18970831001889649</v>
      </c>
      <c r="G119" s="160">
        <v>6140189.8600000003</v>
      </c>
      <c r="H119" s="163">
        <v>258</v>
      </c>
      <c r="I119" s="164">
        <f>G119/H119</f>
        <v>23799.185503875971</v>
      </c>
      <c r="J119" s="160">
        <v>19870841.710000001</v>
      </c>
      <c r="K119" s="163">
        <v>258</v>
      </c>
      <c r="L119" s="165">
        <f>J119/K119</f>
        <v>77018.766317829461</v>
      </c>
      <c r="M119" s="160">
        <v>611151.6</v>
      </c>
      <c r="N119" s="161">
        <v>205099.5</v>
      </c>
      <c r="O119" s="163">
        <v>258</v>
      </c>
      <c r="P119" s="165">
        <f>(N119+M119)/O119</f>
        <v>3163.763953488372</v>
      </c>
      <c r="Q119" s="160">
        <v>15714453.130000001</v>
      </c>
      <c r="R119" s="166">
        <v>28</v>
      </c>
      <c r="S119" s="167">
        <f>Q119/R119</f>
        <v>561230.46892857144</v>
      </c>
      <c r="T119" s="144" t="s">
        <v>207</v>
      </c>
    </row>
    <row r="120" spans="1:20" ht="18" customHeight="1" x14ac:dyDescent="0.25">
      <c r="A120" s="184">
        <v>3</v>
      </c>
      <c r="B120" s="158">
        <v>70110</v>
      </c>
      <c r="C120" s="190" t="s">
        <v>124</v>
      </c>
      <c r="D120" s="160">
        <v>44177030.329999998</v>
      </c>
      <c r="E120" s="161">
        <v>35125893.350000001</v>
      </c>
      <c r="F120" s="165">
        <f>E120/D120</f>
        <v>0.79511667234333094</v>
      </c>
      <c r="G120" s="160">
        <v>14620698.050000001</v>
      </c>
      <c r="H120" s="163">
        <v>893</v>
      </c>
      <c r="I120" s="164">
        <f>G120/H120</f>
        <v>16372.562206047034</v>
      </c>
      <c r="J120" s="160">
        <v>49971466.890000001</v>
      </c>
      <c r="K120" s="163">
        <v>893</v>
      </c>
      <c r="L120" s="165">
        <f>J120/K120</f>
        <v>55959.089462486001</v>
      </c>
      <c r="M120" s="160">
        <v>1138572.72</v>
      </c>
      <c r="N120" s="161">
        <v>660560.44999999995</v>
      </c>
      <c r="O120" s="163">
        <v>893</v>
      </c>
      <c r="P120" s="165">
        <f>(N120+M120)/O120</f>
        <v>2014.7067973124299</v>
      </c>
      <c r="Q120" s="160">
        <v>44291424.479999997</v>
      </c>
      <c r="R120" s="166">
        <v>76</v>
      </c>
      <c r="S120" s="167">
        <f>Q120/R120</f>
        <v>582781.90105263155</v>
      </c>
      <c r="T120" s="144" t="s">
        <v>205</v>
      </c>
    </row>
    <row r="121" spans="1:20" ht="18" customHeight="1" x14ac:dyDescent="0.25">
      <c r="A121" s="184">
        <v>4</v>
      </c>
      <c r="B121" s="158">
        <v>70021</v>
      </c>
      <c r="C121" s="190" t="s">
        <v>122</v>
      </c>
      <c r="D121" s="160">
        <v>18565389.510000002</v>
      </c>
      <c r="E121" s="161">
        <v>4922366.13</v>
      </c>
      <c r="F121" s="165">
        <f>E121/D121</f>
        <v>0.26513670113673793</v>
      </c>
      <c r="G121" s="160">
        <v>13901463.609999999</v>
      </c>
      <c r="H121" s="163">
        <v>811</v>
      </c>
      <c r="I121" s="164">
        <f>G121/H121</f>
        <v>17141.13885326757</v>
      </c>
      <c r="J121" s="160">
        <v>43940576.479999997</v>
      </c>
      <c r="K121" s="163">
        <v>811</v>
      </c>
      <c r="L121" s="165">
        <f>J121/K121</f>
        <v>54180.735487053018</v>
      </c>
      <c r="M121" s="160">
        <v>1092561.1200000001</v>
      </c>
      <c r="N121" s="161">
        <v>460619.25</v>
      </c>
      <c r="O121" s="163">
        <v>811</v>
      </c>
      <c r="P121" s="165">
        <f>(N121+M121)/O121</f>
        <v>1915.1422564734896</v>
      </c>
      <c r="Q121" s="160">
        <v>39493765.859999999</v>
      </c>
      <c r="R121" s="166">
        <v>64</v>
      </c>
      <c r="S121" s="167">
        <f>Q121/R121</f>
        <v>617090.09156249999</v>
      </c>
      <c r="T121" s="144" t="s">
        <v>190</v>
      </c>
    </row>
    <row r="122" spans="1:20" ht="18" customHeight="1" x14ac:dyDescent="0.25">
      <c r="A122" s="184">
        <v>5</v>
      </c>
      <c r="B122" s="158">
        <v>70040</v>
      </c>
      <c r="C122" s="190" t="s">
        <v>56</v>
      </c>
      <c r="D122" s="160">
        <v>116357450.73</v>
      </c>
      <c r="E122" s="161">
        <v>98847049.909999996</v>
      </c>
      <c r="F122" s="165">
        <f t="shared" ref="F122:F125" si="26">E122/D122</f>
        <v>0.84951199334341065</v>
      </c>
      <c r="G122" s="160">
        <v>18158405.420000002</v>
      </c>
      <c r="H122" s="163">
        <v>389</v>
      </c>
      <c r="I122" s="164">
        <f t="shared" ref="I122:I125" si="27">G122/H122</f>
        <v>46679.705449871472</v>
      </c>
      <c r="J122" s="160">
        <v>22798568.890000001</v>
      </c>
      <c r="K122" s="163">
        <v>389</v>
      </c>
      <c r="L122" s="165">
        <f t="shared" ref="L122:L125" si="28">J122/K122</f>
        <v>58608.146246786637</v>
      </c>
      <c r="M122" s="160">
        <v>750585.2</v>
      </c>
      <c r="N122" s="161">
        <v>275380</v>
      </c>
      <c r="O122" s="163">
        <v>389</v>
      </c>
      <c r="P122" s="165">
        <f t="shared" ref="P122:P125" si="29">(N122+M122)/O122</f>
        <v>2637.4426735218508</v>
      </c>
      <c r="Q122" s="160">
        <v>19593139.289999999</v>
      </c>
      <c r="R122" s="166">
        <v>36</v>
      </c>
      <c r="S122" s="167">
        <f t="shared" ref="S122:S125" si="30">Q122/R122</f>
        <v>544253.86916666664</v>
      </c>
      <c r="T122" s="193" t="s">
        <v>206</v>
      </c>
    </row>
    <row r="123" spans="1:20" ht="18" customHeight="1" x14ac:dyDescent="0.25">
      <c r="A123" s="184">
        <v>6</v>
      </c>
      <c r="B123" s="158">
        <v>70100</v>
      </c>
      <c r="C123" s="190" t="s">
        <v>165</v>
      </c>
      <c r="D123" s="160">
        <v>68282441.989999995</v>
      </c>
      <c r="E123" s="161">
        <v>48309320.700000003</v>
      </c>
      <c r="F123" s="165">
        <f t="shared" si="26"/>
        <v>0.70749257484193273</v>
      </c>
      <c r="G123" s="160">
        <v>17861422.109999999</v>
      </c>
      <c r="H123" s="163">
        <v>1010</v>
      </c>
      <c r="I123" s="164">
        <f t="shared" si="27"/>
        <v>17684.576346534654</v>
      </c>
      <c r="J123" s="160">
        <v>50895562.979999997</v>
      </c>
      <c r="K123" s="163">
        <v>1010</v>
      </c>
      <c r="L123" s="165">
        <f t="shared" si="28"/>
        <v>50391.646514851484</v>
      </c>
      <c r="M123" s="160">
        <v>963079.56</v>
      </c>
      <c r="N123" s="161">
        <v>882563.69</v>
      </c>
      <c r="O123" s="163">
        <v>1010</v>
      </c>
      <c r="P123" s="165">
        <f t="shared" si="29"/>
        <v>1827.3695544554455</v>
      </c>
      <c r="Q123" s="160">
        <v>43903414.780000001</v>
      </c>
      <c r="R123" s="166">
        <v>70</v>
      </c>
      <c r="S123" s="167">
        <f t="shared" si="30"/>
        <v>627191.63971428573</v>
      </c>
      <c r="T123" s="193" t="s">
        <v>208</v>
      </c>
    </row>
    <row r="124" spans="1:20" ht="18" customHeight="1" x14ac:dyDescent="0.25">
      <c r="A124" s="184">
        <v>7</v>
      </c>
      <c r="B124" s="158">
        <v>70140</v>
      </c>
      <c r="C124" s="190" t="s">
        <v>212</v>
      </c>
      <c r="D124" s="160">
        <v>21772928.260000002</v>
      </c>
      <c r="E124" s="161">
        <v>2433931.64</v>
      </c>
      <c r="F124" s="165">
        <f t="shared" si="26"/>
        <v>0.1117870601021307</v>
      </c>
      <c r="G124" s="160">
        <v>4675046.25</v>
      </c>
      <c r="H124" s="163">
        <v>447</v>
      </c>
      <c r="I124" s="164">
        <f t="shared" si="27"/>
        <v>10458.71644295302</v>
      </c>
      <c r="J124" s="160">
        <v>26428355.18</v>
      </c>
      <c r="K124" s="163">
        <v>447</v>
      </c>
      <c r="L124" s="165">
        <f t="shared" si="28"/>
        <v>59123.837091722591</v>
      </c>
      <c r="M124" s="160">
        <v>908441.61</v>
      </c>
      <c r="N124" s="161">
        <v>425268.73</v>
      </c>
      <c r="O124" s="163">
        <v>447</v>
      </c>
      <c r="P124" s="165">
        <f t="shared" si="29"/>
        <v>2983.6920357941831</v>
      </c>
      <c r="Q124" s="160">
        <v>22374301.34</v>
      </c>
      <c r="R124" s="166">
        <v>37</v>
      </c>
      <c r="S124" s="167">
        <f t="shared" si="30"/>
        <v>604710.84702702705</v>
      </c>
      <c r="T124" s="193" t="s">
        <v>209</v>
      </c>
    </row>
    <row r="125" spans="1:20" ht="18" customHeight="1" x14ac:dyDescent="0.25">
      <c r="A125" s="184">
        <v>8</v>
      </c>
      <c r="B125" s="158">
        <v>70270</v>
      </c>
      <c r="C125" s="190" t="s">
        <v>58</v>
      </c>
      <c r="D125" s="198">
        <v>31208901.260000002</v>
      </c>
      <c r="E125" s="161">
        <v>19235381.25</v>
      </c>
      <c r="F125" s="165">
        <f t="shared" si="26"/>
        <v>0.61634278918539531</v>
      </c>
      <c r="G125" s="160">
        <v>9698460.4399999995</v>
      </c>
      <c r="H125" s="163">
        <v>627</v>
      </c>
      <c r="I125" s="164">
        <f t="shared" si="27"/>
        <v>15468.038979266346</v>
      </c>
      <c r="J125" s="160">
        <v>35800475.289999999</v>
      </c>
      <c r="K125" s="163">
        <v>627</v>
      </c>
      <c r="L125" s="165">
        <f t="shared" si="28"/>
        <v>57098.046714513555</v>
      </c>
      <c r="M125" s="160">
        <v>654878</v>
      </c>
      <c r="N125" s="161">
        <v>1328695.02</v>
      </c>
      <c r="O125" s="163">
        <v>627</v>
      </c>
      <c r="P125" s="165">
        <f t="shared" si="29"/>
        <v>3163.5933333333332</v>
      </c>
      <c r="Q125" s="160">
        <v>31261145.09</v>
      </c>
      <c r="R125" s="166">
        <v>47</v>
      </c>
      <c r="S125" s="167">
        <f t="shared" si="30"/>
        <v>665130.74659574463</v>
      </c>
      <c r="T125" s="144" t="s">
        <v>201</v>
      </c>
    </row>
    <row r="126" spans="1:20" ht="18" customHeight="1" x14ac:dyDescent="0.25">
      <c r="A126" s="184">
        <v>9</v>
      </c>
      <c r="B126" s="158">
        <v>70510</v>
      </c>
      <c r="C126" s="17" t="s">
        <v>25</v>
      </c>
      <c r="D126" s="14">
        <v>17240731.210000001</v>
      </c>
      <c r="E126" s="138">
        <v>5974011.4100000001</v>
      </c>
      <c r="F126" s="141">
        <f>E126/D126</f>
        <v>0.34650568686639827</v>
      </c>
      <c r="G126" s="14">
        <v>6657386.1600000001</v>
      </c>
      <c r="H126" s="171">
        <v>449</v>
      </c>
      <c r="I126" s="140">
        <f>G126/H126</f>
        <v>14827.140668151447</v>
      </c>
      <c r="J126" s="14">
        <v>25761714.469999999</v>
      </c>
      <c r="K126" s="171">
        <v>449</v>
      </c>
      <c r="L126" s="141">
        <f>J126/K126</f>
        <v>57375.756057906459</v>
      </c>
      <c r="M126" s="14">
        <v>367948.35</v>
      </c>
      <c r="N126" s="138">
        <v>929628.59</v>
      </c>
      <c r="O126" s="171">
        <v>449</v>
      </c>
      <c r="P126" s="141">
        <f>(N126+M126)/O126</f>
        <v>2889.9263697104675</v>
      </c>
      <c r="Q126" s="14">
        <v>21276051.93</v>
      </c>
      <c r="R126" s="142">
        <v>33</v>
      </c>
      <c r="S126" s="143">
        <f>Q126/R126</f>
        <v>644728.84636363632</v>
      </c>
      <c r="T126" s="144" t="s">
        <v>207</v>
      </c>
    </row>
    <row r="127" spans="1:20" ht="24" customHeight="1" thickBot="1" x14ac:dyDescent="0.3">
      <c r="A127" s="237">
        <v>10</v>
      </c>
      <c r="B127" s="174">
        <v>10880</v>
      </c>
      <c r="C127" s="238" t="s">
        <v>75</v>
      </c>
      <c r="D127" s="229">
        <v>897300367.26999998</v>
      </c>
      <c r="E127" s="200"/>
      <c r="F127" s="230">
        <f>E127/D127</f>
        <v>0</v>
      </c>
      <c r="G127" s="199"/>
      <c r="H127" s="202">
        <v>1354</v>
      </c>
      <c r="I127" s="239">
        <f>G127/H127</f>
        <v>0</v>
      </c>
      <c r="J127" s="199">
        <v>31617420.219999999</v>
      </c>
      <c r="K127" s="202">
        <v>1354</v>
      </c>
      <c r="L127" s="230">
        <f>J127/K127</f>
        <v>23351.122762186114</v>
      </c>
      <c r="M127" s="199">
        <v>1329155.56</v>
      </c>
      <c r="N127" s="200">
        <v>182693.42</v>
      </c>
      <c r="O127" s="202">
        <v>1354</v>
      </c>
      <c r="P127" s="230">
        <f>(N127+M127)/O127</f>
        <v>1116.5797488921714</v>
      </c>
      <c r="Q127" s="199">
        <v>25788424.260000002</v>
      </c>
      <c r="R127" s="240">
        <v>80</v>
      </c>
      <c r="S127" s="203">
        <f>Q127/R127</f>
        <v>322355.30325</v>
      </c>
      <c r="T127" s="241" t="s">
        <v>179</v>
      </c>
    </row>
    <row r="128" spans="1:20" ht="15.6" customHeight="1" thickBot="1" x14ac:dyDescent="0.3">
      <c r="A128" s="204">
        <f>A4+A127+A29+A49+A69+A86+A116+A126</f>
        <v>117</v>
      </c>
      <c r="B128" s="205"/>
      <c r="C128" s="256" t="s">
        <v>216</v>
      </c>
      <c r="D128" s="242"/>
      <c r="E128" s="243"/>
      <c r="F128" s="125">
        <f>AVERAGE(F4,F6:F14,F16:F29,F31:F49,F51:F69,F71:F86,F88:F116,F118:F127)</f>
        <v>0.42126260329597265</v>
      </c>
      <c r="G128" s="242"/>
      <c r="H128" s="253"/>
      <c r="I128" s="125">
        <f>AVERAGE(I4,I6:I14,I16:I29,I31:I49,I51:I69,I71:I86,I88:I116,I118:I127)</f>
        <v>16295.710243522131</v>
      </c>
      <c r="J128" s="254"/>
      <c r="K128" s="255"/>
      <c r="L128" s="244">
        <f>AVERAGE(L4,L6:L14,L16:L29,L31:L49,L51:L69,L71:L86,L88:L116,L118:L127)</f>
        <v>52210.15634520079</v>
      </c>
      <c r="M128" s="254"/>
      <c r="N128" s="255"/>
      <c r="O128" s="255"/>
      <c r="P128" s="244">
        <f>AVERAGE(P4,P6:P14,P16:P29,P31:P49,P51:P69,P71:P86,P88:P116,P118:P127)</f>
        <v>2772.4466917314917</v>
      </c>
      <c r="Q128" s="254"/>
      <c r="R128" s="255"/>
      <c r="S128" s="247">
        <f>AVERAGE(S4,S6:S14,S16:S29,S31:S49,S51:S69,S71:S86,S88:S116,S118:S127)</f>
        <v>564861.22407845058</v>
      </c>
      <c r="T128" s="206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</sheetData>
  <mergeCells count="2">
    <mergeCell ref="C1:L1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2015 свод</vt:lpstr>
      <vt:lpstr>2015 диаграммы</vt:lpstr>
      <vt:lpstr>2015 исходные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2019-02-07T05:51:27Z</dcterms:modified>
</cp:coreProperties>
</file>