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30" yWindow="15" windowWidth="20190" windowHeight="7815" tabRatio="364"/>
  </bookViews>
  <sheets>
    <sheet name="2016-2017 свод" sheetId="12" r:id="rId1"/>
    <sheet name="2016-2017 диаграммы" sheetId="11" r:id="rId2"/>
    <sheet name="2016-2017 исходные" sheetId="8" r:id="rId3"/>
  </sheets>
  <definedNames>
    <definedName name="_xlnm._FilterDatabase" localSheetId="2" hidden="1">'2016-2017 исходные'!#REF!</definedName>
    <definedName name="_xlnm._FilterDatabase" localSheetId="0" hidden="1">'2016-2017 свод'!$B$4:$W$4</definedName>
  </definedNames>
  <calcPr calcId="152511" calcOnSave="0"/>
</workbook>
</file>

<file path=xl/calcChain.xml><?xml version="1.0" encoding="utf-8"?>
<calcChain xmlns="http://schemas.openxmlformats.org/spreadsheetml/2006/main">
  <c r="R118" i="8" l="1"/>
  <c r="D130" i="12"/>
  <c r="G129" i="8"/>
  <c r="H129" i="8"/>
  <c r="I129" i="8"/>
  <c r="J129" i="8"/>
  <c r="K129" i="8"/>
  <c r="L129" i="8"/>
  <c r="M129" i="8"/>
  <c r="N129" i="8"/>
  <c r="O129" i="8"/>
  <c r="P129" i="8"/>
  <c r="Q129" i="8"/>
  <c r="R129" i="8"/>
  <c r="S129" i="8"/>
  <c r="F4" i="8"/>
  <c r="F129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108" i="8"/>
  <c r="S109" i="8"/>
  <c r="S110" i="8"/>
  <c r="S111" i="8"/>
  <c r="S112" i="8"/>
  <c r="S113" i="8"/>
  <c r="S114" i="8"/>
  <c r="S115" i="8"/>
  <c r="S116" i="8"/>
  <c r="S117" i="8"/>
  <c r="S119" i="8"/>
  <c r="S120" i="8"/>
  <c r="S121" i="8"/>
  <c r="S122" i="8"/>
  <c r="S123" i="8"/>
  <c r="S124" i="8"/>
  <c r="S125" i="8"/>
  <c r="S126" i="8"/>
  <c r="S127" i="8"/>
  <c r="S128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10" i="8"/>
  <c r="P111" i="8"/>
  <c r="P112" i="8"/>
  <c r="P113" i="8"/>
  <c r="P114" i="8"/>
  <c r="P115" i="8"/>
  <c r="P116" i="8"/>
  <c r="P117" i="8"/>
  <c r="P119" i="8"/>
  <c r="P120" i="8"/>
  <c r="P121" i="8"/>
  <c r="P122" i="8"/>
  <c r="P123" i="8"/>
  <c r="P124" i="8"/>
  <c r="P125" i="8"/>
  <c r="P126" i="8"/>
  <c r="P127" i="8"/>
  <c r="P128" i="8"/>
  <c r="I4" i="8"/>
  <c r="L4" i="8"/>
  <c r="K5" i="12" s="1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9" i="8"/>
  <c r="L120" i="8"/>
  <c r="L121" i="8"/>
  <c r="L122" i="8"/>
  <c r="L123" i="8"/>
  <c r="L124" i="8"/>
  <c r="L125" i="8"/>
  <c r="L126" i="8"/>
  <c r="L127" i="8"/>
  <c r="L128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9" i="8"/>
  <c r="I120" i="8"/>
  <c r="I121" i="8"/>
  <c r="I122" i="8"/>
  <c r="I123" i="8"/>
  <c r="I124" i="8"/>
  <c r="I125" i="8"/>
  <c r="I126" i="8"/>
  <c r="I127" i="8"/>
  <c r="I128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9" i="8"/>
  <c r="F120" i="8"/>
  <c r="F121" i="8"/>
  <c r="F122" i="8"/>
  <c r="F123" i="8"/>
  <c r="F124" i="8"/>
  <c r="F125" i="8"/>
  <c r="F126" i="8"/>
  <c r="F127" i="8"/>
  <c r="F128" i="8"/>
  <c r="A130" i="12" l="1"/>
  <c r="D6" i="8"/>
  <c r="B121" i="12"/>
  <c r="C121" i="12"/>
  <c r="B122" i="12"/>
  <c r="C122" i="12"/>
  <c r="B123" i="12"/>
  <c r="C123" i="12"/>
  <c r="B124" i="12"/>
  <c r="C124" i="12"/>
  <c r="B125" i="12"/>
  <c r="C125" i="12"/>
  <c r="B126" i="12"/>
  <c r="C126" i="12"/>
  <c r="B127" i="12"/>
  <c r="C127" i="12"/>
  <c r="B128" i="12"/>
  <c r="C128" i="12"/>
  <c r="B129" i="12"/>
  <c r="C129" i="12"/>
  <c r="C120" i="12"/>
  <c r="B120" i="12"/>
  <c r="B91" i="12"/>
  <c r="C91" i="12"/>
  <c r="B92" i="12"/>
  <c r="C92" i="12"/>
  <c r="B93" i="12"/>
  <c r="C93" i="12"/>
  <c r="B94" i="12"/>
  <c r="C94" i="12"/>
  <c r="B95" i="12"/>
  <c r="C95" i="12"/>
  <c r="B96" i="12"/>
  <c r="C96" i="12"/>
  <c r="B97" i="12"/>
  <c r="C97" i="12"/>
  <c r="B98" i="12"/>
  <c r="C98" i="12"/>
  <c r="B99" i="12"/>
  <c r="C99" i="12"/>
  <c r="B100" i="12"/>
  <c r="C100" i="12"/>
  <c r="B101" i="12"/>
  <c r="C101" i="12"/>
  <c r="B102" i="12"/>
  <c r="C102" i="12"/>
  <c r="B103" i="12"/>
  <c r="C103" i="12"/>
  <c r="B104" i="12"/>
  <c r="C104" i="12"/>
  <c r="B105" i="12"/>
  <c r="C105" i="12"/>
  <c r="B106" i="12"/>
  <c r="C106" i="12"/>
  <c r="B107" i="12"/>
  <c r="C107" i="12"/>
  <c r="B108" i="12"/>
  <c r="C108" i="12"/>
  <c r="B109" i="12"/>
  <c r="C109" i="12"/>
  <c r="B110" i="12"/>
  <c r="C110" i="12"/>
  <c r="B111" i="12"/>
  <c r="C111" i="12"/>
  <c r="B112" i="12"/>
  <c r="C112" i="12"/>
  <c r="B113" i="12"/>
  <c r="C113" i="12"/>
  <c r="B114" i="12"/>
  <c r="C114" i="12"/>
  <c r="B115" i="12"/>
  <c r="C115" i="12"/>
  <c r="B116" i="12"/>
  <c r="C116" i="12"/>
  <c r="B117" i="12"/>
  <c r="C117" i="12"/>
  <c r="B118" i="12"/>
  <c r="C118" i="12"/>
  <c r="C90" i="12"/>
  <c r="B90" i="12"/>
  <c r="B74" i="12"/>
  <c r="C74" i="12"/>
  <c r="B75" i="12"/>
  <c r="C75" i="12"/>
  <c r="B76" i="12"/>
  <c r="C76" i="12"/>
  <c r="B77" i="12"/>
  <c r="C77" i="12"/>
  <c r="B78" i="12"/>
  <c r="C78" i="12"/>
  <c r="B79" i="12"/>
  <c r="C79" i="12"/>
  <c r="B80" i="12"/>
  <c r="C80" i="12"/>
  <c r="B81" i="12"/>
  <c r="C81" i="12"/>
  <c r="B82" i="12"/>
  <c r="C82" i="12"/>
  <c r="B83" i="12"/>
  <c r="C83" i="12"/>
  <c r="B84" i="12"/>
  <c r="C84" i="12"/>
  <c r="B85" i="12"/>
  <c r="C85" i="12"/>
  <c r="B86" i="12"/>
  <c r="C86" i="12"/>
  <c r="B87" i="12"/>
  <c r="C87" i="12"/>
  <c r="B88" i="12"/>
  <c r="C88" i="12"/>
  <c r="C73" i="12"/>
  <c r="B73" i="12"/>
  <c r="B54" i="12"/>
  <c r="C54" i="12"/>
  <c r="B55" i="12"/>
  <c r="C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B65" i="12"/>
  <c r="C65" i="12"/>
  <c r="B66" i="12"/>
  <c r="C66" i="12"/>
  <c r="B67" i="12"/>
  <c r="C67" i="12"/>
  <c r="B68" i="12"/>
  <c r="C68" i="12"/>
  <c r="B69" i="12"/>
  <c r="C69" i="12"/>
  <c r="B70" i="12"/>
  <c r="C70" i="12"/>
  <c r="B71" i="12"/>
  <c r="C71" i="12"/>
  <c r="B53" i="12"/>
  <c r="C5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C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C33" i="12"/>
  <c r="B33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C29" i="12"/>
  <c r="B30" i="12"/>
  <c r="C30" i="12"/>
  <c r="B31" i="12"/>
  <c r="C31" i="12"/>
  <c r="C19" i="12"/>
  <c r="B19" i="12"/>
  <c r="C18" i="12"/>
  <c r="B18" i="12"/>
  <c r="B9" i="12"/>
  <c r="B10" i="12"/>
  <c r="B11" i="12"/>
  <c r="B12" i="12"/>
  <c r="B13" i="12"/>
  <c r="B14" i="12"/>
  <c r="B15" i="12"/>
  <c r="B16" i="12"/>
  <c r="B8" i="12"/>
  <c r="C9" i="12"/>
  <c r="C10" i="12"/>
  <c r="C11" i="12"/>
  <c r="C12" i="12"/>
  <c r="C13" i="12"/>
  <c r="C14" i="12"/>
  <c r="C15" i="12"/>
  <c r="C16" i="12"/>
  <c r="C6" i="12"/>
  <c r="B6" i="12"/>
  <c r="C8" i="12"/>
  <c r="R6" i="8" l="1"/>
  <c r="Q6" i="8"/>
  <c r="O6" i="8"/>
  <c r="N6" i="8"/>
  <c r="M6" i="8"/>
  <c r="K6" i="8"/>
  <c r="J6" i="8"/>
  <c r="H6" i="8"/>
  <c r="G6" i="8"/>
  <c r="E6" i="8"/>
  <c r="R16" i="8"/>
  <c r="Q16" i="8"/>
  <c r="O16" i="8"/>
  <c r="N16" i="8"/>
  <c r="M16" i="8"/>
  <c r="K16" i="8"/>
  <c r="J16" i="8"/>
  <c r="H16" i="8"/>
  <c r="G16" i="8"/>
  <c r="E16" i="8"/>
  <c r="R31" i="8"/>
  <c r="Q31" i="8"/>
  <c r="O31" i="8"/>
  <c r="N31" i="8"/>
  <c r="M31" i="8"/>
  <c r="K31" i="8"/>
  <c r="J31" i="8"/>
  <c r="H31" i="8"/>
  <c r="G31" i="8"/>
  <c r="E31" i="8"/>
  <c r="R51" i="8"/>
  <c r="Q51" i="8"/>
  <c r="O51" i="8"/>
  <c r="N51" i="8"/>
  <c r="M51" i="8"/>
  <c r="K51" i="8"/>
  <c r="J51" i="8"/>
  <c r="H51" i="8"/>
  <c r="G51" i="8"/>
  <c r="E51" i="8"/>
  <c r="R71" i="8"/>
  <c r="Q71" i="8"/>
  <c r="O71" i="8"/>
  <c r="N71" i="8"/>
  <c r="M71" i="8"/>
  <c r="K71" i="8"/>
  <c r="J71" i="8"/>
  <c r="H71" i="8"/>
  <c r="G71" i="8"/>
  <c r="E71" i="8"/>
  <c r="R88" i="8"/>
  <c r="Q88" i="8"/>
  <c r="O88" i="8"/>
  <c r="N88" i="8"/>
  <c r="M88" i="8"/>
  <c r="K88" i="8"/>
  <c r="J88" i="8"/>
  <c r="H88" i="8"/>
  <c r="G88" i="8"/>
  <c r="E88" i="8"/>
  <c r="Q118" i="8"/>
  <c r="N118" i="8"/>
  <c r="M118" i="8"/>
  <c r="J118" i="8"/>
  <c r="G118" i="8"/>
  <c r="D118" i="8"/>
  <c r="D88" i="8"/>
  <c r="D71" i="8"/>
  <c r="D51" i="8"/>
  <c r="D31" i="8"/>
  <c r="D16" i="8"/>
  <c r="A129" i="8"/>
  <c r="S11" i="12"/>
  <c r="O11" i="12"/>
  <c r="K11" i="12"/>
  <c r="G11" i="12"/>
  <c r="D11" i="12"/>
  <c r="D4" i="8" l="1"/>
  <c r="G4" i="8"/>
  <c r="J4" i="8"/>
  <c r="M4" i="8"/>
  <c r="N4" i="8"/>
  <c r="Q4" i="8"/>
  <c r="S128" i="12" l="1"/>
  <c r="O128" i="12"/>
  <c r="K128" i="12"/>
  <c r="G128" i="12"/>
  <c r="D128" i="12"/>
  <c r="S127" i="12"/>
  <c r="O127" i="12"/>
  <c r="K127" i="12"/>
  <c r="G127" i="12"/>
  <c r="D127" i="12"/>
  <c r="S126" i="12"/>
  <c r="O126" i="12"/>
  <c r="K126" i="12"/>
  <c r="G126" i="12"/>
  <c r="D126" i="12"/>
  <c r="S122" i="12"/>
  <c r="O122" i="12"/>
  <c r="K122" i="12"/>
  <c r="G122" i="12"/>
  <c r="D122" i="12"/>
  <c r="S125" i="12"/>
  <c r="O125" i="12"/>
  <c r="K125" i="12"/>
  <c r="G125" i="12"/>
  <c r="D125" i="12"/>
  <c r="S121" i="12"/>
  <c r="O121" i="12"/>
  <c r="K121" i="12"/>
  <c r="G121" i="12"/>
  <c r="D121" i="12"/>
  <c r="S124" i="12"/>
  <c r="O124" i="12"/>
  <c r="K124" i="12"/>
  <c r="G124" i="12"/>
  <c r="D124" i="12"/>
  <c r="S123" i="12"/>
  <c r="O123" i="12"/>
  <c r="K123" i="12"/>
  <c r="G123" i="12"/>
  <c r="D123" i="12"/>
  <c r="S120" i="12"/>
  <c r="O120" i="12"/>
  <c r="K120" i="12"/>
  <c r="G120" i="12"/>
  <c r="D120" i="12"/>
  <c r="S118" i="12"/>
  <c r="O118" i="12"/>
  <c r="K118" i="12"/>
  <c r="G118" i="12"/>
  <c r="D118" i="12"/>
  <c r="S117" i="12"/>
  <c r="O117" i="12"/>
  <c r="K117" i="12"/>
  <c r="G117" i="12"/>
  <c r="D117" i="12"/>
  <c r="S116" i="12"/>
  <c r="O116" i="12"/>
  <c r="K116" i="12"/>
  <c r="G116" i="12"/>
  <c r="D116" i="12"/>
  <c r="S115" i="12"/>
  <c r="O115" i="12"/>
  <c r="K115" i="12"/>
  <c r="G115" i="12"/>
  <c r="D115" i="12"/>
  <c r="S114" i="12"/>
  <c r="O114" i="12"/>
  <c r="K114" i="12"/>
  <c r="G114" i="12"/>
  <c r="D114" i="12"/>
  <c r="S113" i="12"/>
  <c r="O113" i="12"/>
  <c r="K113" i="12"/>
  <c r="G113" i="12"/>
  <c r="D113" i="12"/>
  <c r="S112" i="12"/>
  <c r="O112" i="12"/>
  <c r="K112" i="12"/>
  <c r="G112" i="12"/>
  <c r="D112" i="12"/>
  <c r="S111" i="12"/>
  <c r="O111" i="12"/>
  <c r="K111" i="12"/>
  <c r="G111" i="12"/>
  <c r="D111" i="12"/>
  <c r="S110" i="12"/>
  <c r="O110" i="12"/>
  <c r="K110" i="12"/>
  <c r="G110" i="12"/>
  <c r="D110" i="12"/>
  <c r="S109" i="12"/>
  <c r="O109" i="12"/>
  <c r="K109" i="12"/>
  <c r="G109" i="12"/>
  <c r="D109" i="12"/>
  <c r="S108" i="12"/>
  <c r="O108" i="12"/>
  <c r="K108" i="12"/>
  <c r="G108" i="12"/>
  <c r="D108" i="12"/>
  <c r="S107" i="12"/>
  <c r="O107" i="12"/>
  <c r="K107" i="12"/>
  <c r="G107" i="12"/>
  <c r="D107" i="12"/>
  <c r="S106" i="12"/>
  <c r="O106" i="12"/>
  <c r="K106" i="12"/>
  <c r="G106" i="12"/>
  <c r="D106" i="12"/>
  <c r="S105" i="12"/>
  <c r="O105" i="12"/>
  <c r="K105" i="12"/>
  <c r="G105" i="12"/>
  <c r="D105" i="12"/>
  <c r="S104" i="12"/>
  <c r="O104" i="12"/>
  <c r="K104" i="12"/>
  <c r="G104" i="12"/>
  <c r="D104" i="12"/>
  <c r="S103" i="12"/>
  <c r="O103" i="12"/>
  <c r="K103" i="12"/>
  <c r="G103" i="12"/>
  <c r="D103" i="12"/>
  <c r="S102" i="12"/>
  <c r="O102" i="12"/>
  <c r="K102" i="12"/>
  <c r="G102" i="12"/>
  <c r="D102" i="12"/>
  <c r="S101" i="12"/>
  <c r="O101" i="12"/>
  <c r="K101" i="12"/>
  <c r="G101" i="12"/>
  <c r="D101" i="12"/>
  <c r="S100" i="12"/>
  <c r="O100" i="12"/>
  <c r="K100" i="12"/>
  <c r="G100" i="12"/>
  <c r="D100" i="12"/>
  <c r="S98" i="12"/>
  <c r="O98" i="12"/>
  <c r="K98" i="12"/>
  <c r="G98" i="12"/>
  <c r="D98" i="12"/>
  <c r="S97" i="12"/>
  <c r="O97" i="12"/>
  <c r="K97" i="12"/>
  <c r="G97" i="12"/>
  <c r="D97" i="12"/>
  <c r="S96" i="12"/>
  <c r="O96" i="12"/>
  <c r="K96" i="12"/>
  <c r="G96" i="12"/>
  <c r="D96" i="12"/>
  <c r="S95" i="12"/>
  <c r="O95" i="12"/>
  <c r="K95" i="12"/>
  <c r="G95" i="12"/>
  <c r="D95" i="12"/>
  <c r="S94" i="12"/>
  <c r="O94" i="12"/>
  <c r="K94" i="12"/>
  <c r="G94" i="12"/>
  <c r="D94" i="12"/>
  <c r="S93" i="12"/>
  <c r="O93" i="12"/>
  <c r="K93" i="12"/>
  <c r="G93" i="12"/>
  <c r="D93" i="12"/>
  <c r="S92" i="12"/>
  <c r="O92" i="12"/>
  <c r="K92" i="12"/>
  <c r="G92" i="12"/>
  <c r="D92" i="12"/>
  <c r="S91" i="12"/>
  <c r="O91" i="12"/>
  <c r="K91" i="12"/>
  <c r="G91" i="12"/>
  <c r="D91" i="12"/>
  <c r="S90" i="12"/>
  <c r="O90" i="12"/>
  <c r="K90" i="12"/>
  <c r="G90" i="12"/>
  <c r="D90" i="12"/>
  <c r="S99" i="12"/>
  <c r="O99" i="12"/>
  <c r="K99" i="12"/>
  <c r="G99" i="12"/>
  <c r="D99" i="12"/>
  <c r="S88" i="12"/>
  <c r="O88" i="12"/>
  <c r="K88" i="12"/>
  <c r="G88" i="12"/>
  <c r="D88" i="12"/>
  <c r="S87" i="12"/>
  <c r="O87" i="12"/>
  <c r="K87" i="12"/>
  <c r="G87" i="12"/>
  <c r="D87" i="12"/>
  <c r="S86" i="12"/>
  <c r="O86" i="12"/>
  <c r="K86" i="12"/>
  <c r="G86" i="12"/>
  <c r="D86" i="12"/>
  <c r="S84" i="12"/>
  <c r="O84" i="12"/>
  <c r="K84" i="12"/>
  <c r="G84" i="12"/>
  <c r="D84" i="12"/>
  <c r="S83" i="12"/>
  <c r="O83" i="12"/>
  <c r="K83" i="12"/>
  <c r="G83" i="12"/>
  <c r="D83" i="12"/>
  <c r="S82" i="12"/>
  <c r="O82" i="12"/>
  <c r="K82" i="12"/>
  <c r="G82" i="12"/>
  <c r="D82" i="12"/>
  <c r="S81" i="12"/>
  <c r="O81" i="12"/>
  <c r="K81" i="12"/>
  <c r="G81" i="12"/>
  <c r="D81" i="12"/>
  <c r="S80" i="12"/>
  <c r="O80" i="12"/>
  <c r="K80" i="12"/>
  <c r="G80" i="12"/>
  <c r="D80" i="12"/>
  <c r="S79" i="12"/>
  <c r="O79" i="12"/>
  <c r="K79" i="12"/>
  <c r="G79" i="12"/>
  <c r="D79" i="12"/>
  <c r="S78" i="12"/>
  <c r="O78" i="12"/>
  <c r="K78" i="12"/>
  <c r="G78" i="12"/>
  <c r="D78" i="12"/>
  <c r="S77" i="12"/>
  <c r="O77" i="12"/>
  <c r="K77" i="12"/>
  <c r="G77" i="12"/>
  <c r="D77" i="12"/>
  <c r="S76" i="12"/>
  <c r="O76" i="12"/>
  <c r="K76" i="12"/>
  <c r="G76" i="12"/>
  <c r="D76" i="12"/>
  <c r="S75" i="12"/>
  <c r="O75" i="12"/>
  <c r="K75" i="12"/>
  <c r="G75" i="12"/>
  <c r="D75" i="12"/>
  <c r="S73" i="12"/>
  <c r="O73" i="12"/>
  <c r="K73" i="12"/>
  <c r="G73" i="12"/>
  <c r="D73" i="12"/>
  <c r="S74" i="12"/>
  <c r="O74" i="12"/>
  <c r="K74" i="12"/>
  <c r="G74" i="12"/>
  <c r="D74" i="12"/>
  <c r="S85" i="12"/>
  <c r="O85" i="12"/>
  <c r="K85" i="12"/>
  <c r="G85" i="12"/>
  <c r="D85" i="12"/>
  <c r="S70" i="12"/>
  <c r="O70" i="12"/>
  <c r="K70" i="12"/>
  <c r="G70" i="12"/>
  <c r="D70" i="12"/>
  <c r="S69" i="12"/>
  <c r="O69" i="12"/>
  <c r="K69" i="12"/>
  <c r="G69" i="12"/>
  <c r="D69" i="12"/>
  <c r="S68" i="12"/>
  <c r="O68" i="12"/>
  <c r="K68" i="12"/>
  <c r="G68" i="12"/>
  <c r="D68" i="12"/>
  <c r="S67" i="12"/>
  <c r="O67" i="12"/>
  <c r="K67" i="12"/>
  <c r="G67" i="12"/>
  <c r="D67" i="12"/>
  <c r="S66" i="12"/>
  <c r="O66" i="12"/>
  <c r="K66" i="12"/>
  <c r="G66" i="12"/>
  <c r="D66" i="12"/>
  <c r="S65" i="12"/>
  <c r="O65" i="12"/>
  <c r="K65" i="12"/>
  <c r="G65" i="12"/>
  <c r="D65" i="12"/>
  <c r="S55" i="12"/>
  <c r="O55" i="12"/>
  <c r="K55" i="12"/>
  <c r="G55" i="12"/>
  <c r="D55" i="12"/>
  <c r="S64" i="12"/>
  <c r="O64" i="12"/>
  <c r="K64" i="12"/>
  <c r="G64" i="12"/>
  <c r="D64" i="12"/>
  <c r="S63" i="12"/>
  <c r="O63" i="12"/>
  <c r="K63" i="12"/>
  <c r="G63" i="12"/>
  <c r="D63" i="12"/>
  <c r="S62" i="12"/>
  <c r="O62" i="12"/>
  <c r="K62" i="12"/>
  <c r="G62" i="12"/>
  <c r="D62" i="12"/>
  <c r="S61" i="12"/>
  <c r="O61" i="12"/>
  <c r="K61" i="12"/>
  <c r="G61" i="12"/>
  <c r="D61" i="12"/>
  <c r="S71" i="12"/>
  <c r="O71" i="12"/>
  <c r="K71" i="12"/>
  <c r="G71" i="12"/>
  <c r="D71" i="12"/>
  <c r="S58" i="12"/>
  <c r="O58" i="12"/>
  <c r="K58" i="12"/>
  <c r="G58" i="12"/>
  <c r="D58" i="12"/>
  <c r="S57" i="12"/>
  <c r="O57" i="12"/>
  <c r="K57" i="12"/>
  <c r="G57" i="12"/>
  <c r="D57" i="12"/>
  <c r="S60" i="12"/>
  <c r="O60" i="12"/>
  <c r="K60" i="12"/>
  <c r="G60" i="12"/>
  <c r="D60" i="12"/>
  <c r="S54" i="12"/>
  <c r="O54" i="12"/>
  <c r="K54" i="12"/>
  <c r="G54" i="12"/>
  <c r="D54" i="12"/>
  <c r="S59" i="12"/>
  <c r="O59" i="12"/>
  <c r="K59" i="12"/>
  <c r="G59" i="12"/>
  <c r="D59" i="12"/>
  <c r="S56" i="12"/>
  <c r="O56" i="12"/>
  <c r="K56" i="12"/>
  <c r="G56" i="12"/>
  <c r="D56" i="12"/>
  <c r="S53" i="12"/>
  <c r="O53" i="12"/>
  <c r="K53" i="12"/>
  <c r="G53" i="12"/>
  <c r="D53" i="12"/>
  <c r="S51" i="12"/>
  <c r="O51" i="12"/>
  <c r="K51" i="12"/>
  <c r="G51" i="12"/>
  <c r="D51" i="12"/>
  <c r="S37" i="12"/>
  <c r="O37" i="12"/>
  <c r="K37" i="12"/>
  <c r="G37" i="12"/>
  <c r="D37" i="12"/>
  <c r="S50" i="12"/>
  <c r="O50" i="12"/>
  <c r="K50" i="12"/>
  <c r="G50" i="12"/>
  <c r="D50" i="12"/>
  <c r="S49" i="12"/>
  <c r="O49" i="12"/>
  <c r="K49" i="12"/>
  <c r="G49" i="12"/>
  <c r="D49" i="12"/>
  <c r="S48" i="12"/>
  <c r="O48" i="12"/>
  <c r="K48" i="12"/>
  <c r="G48" i="12"/>
  <c r="D48" i="12"/>
  <c r="S47" i="12"/>
  <c r="O47" i="12"/>
  <c r="K47" i="12"/>
  <c r="G47" i="12"/>
  <c r="D47" i="12"/>
  <c r="S46" i="12"/>
  <c r="O46" i="12"/>
  <c r="K46" i="12"/>
  <c r="G46" i="12"/>
  <c r="D46" i="12"/>
  <c r="S45" i="12"/>
  <c r="O45" i="12"/>
  <c r="K45" i="12"/>
  <c r="G45" i="12"/>
  <c r="D45" i="12"/>
  <c r="S44" i="12"/>
  <c r="O44" i="12"/>
  <c r="K44" i="12"/>
  <c r="G44" i="12"/>
  <c r="D44" i="12"/>
  <c r="S43" i="12"/>
  <c r="O43" i="12"/>
  <c r="K43" i="12"/>
  <c r="G43" i="12"/>
  <c r="D43" i="12"/>
  <c r="S34" i="12"/>
  <c r="O34" i="12"/>
  <c r="K34" i="12"/>
  <c r="G34" i="12"/>
  <c r="D34" i="12"/>
  <c r="S42" i="12"/>
  <c r="O42" i="12"/>
  <c r="K42" i="12"/>
  <c r="G42" i="12"/>
  <c r="D42" i="12"/>
  <c r="S35" i="12"/>
  <c r="O35" i="12"/>
  <c r="K35" i="12"/>
  <c r="G35" i="12"/>
  <c r="D35" i="12"/>
  <c r="S41" i="12"/>
  <c r="O41" i="12"/>
  <c r="K41" i="12"/>
  <c r="G41" i="12"/>
  <c r="D41" i="12"/>
  <c r="S40" i="12"/>
  <c r="O40" i="12"/>
  <c r="K40" i="12"/>
  <c r="G40" i="12"/>
  <c r="D40" i="12"/>
  <c r="S39" i="12"/>
  <c r="O39" i="12"/>
  <c r="K39" i="12"/>
  <c r="G39" i="12"/>
  <c r="D39" i="12"/>
  <c r="S38" i="12"/>
  <c r="O38" i="12"/>
  <c r="K38" i="12"/>
  <c r="G38" i="12"/>
  <c r="D38" i="12"/>
  <c r="S33" i="12"/>
  <c r="O33" i="12"/>
  <c r="K33" i="12"/>
  <c r="G33" i="12"/>
  <c r="D33" i="12"/>
  <c r="S36" i="12"/>
  <c r="O36" i="12"/>
  <c r="K36" i="12"/>
  <c r="G36" i="12"/>
  <c r="D36" i="12"/>
  <c r="S31" i="12"/>
  <c r="O31" i="12"/>
  <c r="K31" i="12"/>
  <c r="G31" i="12"/>
  <c r="D31" i="12"/>
  <c r="S20" i="12"/>
  <c r="O20" i="12"/>
  <c r="K20" i="12"/>
  <c r="G20" i="12"/>
  <c r="D20" i="12"/>
  <c r="S30" i="12"/>
  <c r="O30" i="12"/>
  <c r="K30" i="12"/>
  <c r="G30" i="12"/>
  <c r="D30" i="12"/>
  <c r="S29" i="12"/>
  <c r="O29" i="12"/>
  <c r="K29" i="12"/>
  <c r="G29" i="12"/>
  <c r="D29" i="12"/>
  <c r="S28" i="12"/>
  <c r="O28" i="12"/>
  <c r="K28" i="12"/>
  <c r="G28" i="12"/>
  <c r="D28" i="12"/>
  <c r="S27" i="12"/>
  <c r="O27" i="12"/>
  <c r="K27" i="12"/>
  <c r="G27" i="12"/>
  <c r="D27" i="12"/>
  <c r="S26" i="12"/>
  <c r="O26" i="12"/>
  <c r="K26" i="12"/>
  <c r="G26" i="12"/>
  <c r="D26" i="12"/>
  <c r="S25" i="12"/>
  <c r="O25" i="12"/>
  <c r="K25" i="12"/>
  <c r="G25" i="12"/>
  <c r="D25" i="12"/>
  <c r="S24" i="12"/>
  <c r="O24" i="12"/>
  <c r="K24" i="12"/>
  <c r="G24" i="12"/>
  <c r="D24" i="12"/>
  <c r="S22" i="12"/>
  <c r="O22" i="12"/>
  <c r="K22" i="12"/>
  <c r="G22" i="12"/>
  <c r="D22" i="12"/>
  <c r="S23" i="12"/>
  <c r="O23" i="12"/>
  <c r="K23" i="12"/>
  <c r="G23" i="12"/>
  <c r="D23" i="12"/>
  <c r="S19" i="12"/>
  <c r="O19" i="12"/>
  <c r="K19" i="12"/>
  <c r="G19" i="12"/>
  <c r="D19" i="12"/>
  <c r="S21" i="12"/>
  <c r="O21" i="12"/>
  <c r="K21" i="12"/>
  <c r="G21" i="12"/>
  <c r="D21" i="12"/>
  <c r="S18" i="12"/>
  <c r="O18" i="12"/>
  <c r="K18" i="12"/>
  <c r="G18" i="12"/>
  <c r="D18" i="12"/>
  <c r="S129" i="12"/>
  <c r="O129" i="12"/>
  <c r="K129" i="12"/>
  <c r="G129" i="12"/>
  <c r="D129" i="12"/>
  <c r="S16" i="12"/>
  <c r="O16" i="12"/>
  <c r="K16" i="12"/>
  <c r="G16" i="12"/>
  <c r="D16" i="12"/>
  <c r="S15" i="12"/>
  <c r="O15" i="12"/>
  <c r="K15" i="12"/>
  <c r="G15" i="12"/>
  <c r="D15" i="12"/>
  <c r="S14" i="12"/>
  <c r="O14" i="12"/>
  <c r="K14" i="12"/>
  <c r="G14" i="12"/>
  <c r="D14" i="12"/>
  <c r="S13" i="12"/>
  <c r="O13" i="12"/>
  <c r="K13" i="12"/>
  <c r="G13" i="12"/>
  <c r="D13" i="12"/>
  <c r="S10" i="12"/>
  <c r="O10" i="12"/>
  <c r="K10" i="12"/>
  <c r="G10" i="12"/>
  <c r="D10" i="12"/>
  <c r="S8" i="12"/>
  <c r="O8" i="12"/>
  <c r="K8" i="12"/>
  <c r="G8" i="12"/>
  <c r="D8" i="12"/>
  <c r="S9" i="12"/>
  <c r="O9" i="12"/>
  <c r="K9" i="12"/>
  <c r="G9" i="12"/>
  <c r="D9" i="12"/>
  <c r="S12" i="12"/>
  <c r="O12" i="12"/>
  <c r="K12" i="12"/>
  <c r="G12" i="12"/>
  <c r="D12" i="12"/>
  <c r="S5" i="8"/>
  <c r="P5" i="8"/>
  <c r="L5" i="8"/>
  <c r="I5" i="8"/>
  <c r="F5" i="8"/>
  <c r="K6" i="12" l="1"/>
  <c r="S6" i="12"/>
  <c r="G7" i="12"/>
  <c r="O7" i="12"/>
  <c r="G6" i="12"/>
  <c r="O6" i="12"/>
  <c r="D7" i="12"/>
  <c r="K7" i="12"/>
  <c r="S7" i="12"/>
  <c r="G17" i="12"/>
  <c r="O17" i="12"/>
  <c r="D32" i="12"/>
  <c r="K32" i="12"/>
  <c r="S32" i="12"/>
  <c r="D52" i="12"/>
  <c r="K52" i="12"/>
  <c r="S52" i="12"/>
  <c r="G72" i="12"/>
  <c r="O72" i="12"/>
  <c r="D89" i="12"/>
  <c r="K89" i="12"/>
  <c r="S89" i="12"/>
  <c r="D119" i="12"/>
  <c r="K119" i="12"/>
  <c r="S119" i="12"/>
  <c r="D6" i="12"/>
  <c r="D17" i="12"/>
  <c r="K17" i="12"/>
  <c r="S17" i="12"/>
  <c r="G32" i="12"/>
  <c r="O32" i="12"/>
  <c r="G52" i="12"/>
  <c r="O52" i="12"/>
  <c r="D72" i="12"/>
  <c r="K72" i="12"/>
  <c r="S72" i="12"/>
  <c r="G89" i="12"/>
  <c r="O89" i="12"/>
  <c r="G119" i="12"/>
  <c r="O119" i="12"/>
  <c r="E118" i="8"/>
  <c r="H118" i="8"/>
  <c r="K118" i="8"/>
  <c r="O118" i="8"/>
  <c r="R4" i="8" l="1"/>
  <c r="S4" i="8" s="1"/>
  <c r="S5" i="12" s="1"/>
  <c r="T5" i="12" s="1"/>
  <c r="S118" i="8"/>
  <c r="O4" i="8"/>
  <c r="P4" i="8" s="1"/>
  <c r="O5" i="12" s="1"/>
  <c r="P118" i="8"/>
  <c r="K4" i="8"/>
  <c r="L118" i="8"/>
  <c r="H4" i="8"/>
  <c r="G5" i="12" s="1"/>
  <c r="I118" i="8"/>
  <c r="E4" i="8"/>
  <c r="F118" i="8"/>
  <c r="O132" i="12"/>
  <c r="O131" i="12"/>
  <c r="O130" i="12"/>
  <c r="O134" i="12" s="1"/>
  <c r="P6" i="12"/>
  <c r="G132" i="12"/>
  <c r="G131" i="12"/>
  <c r="G130" i="12"/>
  <c r="G134" i="12" s="1"/>
  <c r="H6" i="12"/>
  <c r="D132" i="12"/>
  <c r="E5" i="12"/>
  <c r="D131" i="12"/>
  <c r="D133" i="12" s="1"/>
  <c r="F119" i="12" s="1"/>
  <c r="X119" i="12" s="1"/>
  <c r="S132" i="12"/>
  <c r="S130" i="12"/>
  <c r="S131" i="12"/>
  <c r="T6" i="12" s="1"/>
  <c r="K132" i="12"/>
  <c r="K130" i="12"/>
  <c r="K131" i="12"/>
  <c r="L5" i="12" s="1"/>
  <c r="P5" i="12" l="1"/>
  <c r="H5" i="12"/>
  <c r="J5" i="12"/>
  <c r="Y5" i="12" s="1"/>
  <c r="D5" i="12"/>
  <c r="S134" i="12"/>
  <c r="F7" i="12"/>
  <c r="X7" i="12" s="1"/>
  <c r="L11" i="12"/>
  <c r="K133" i="12"/>
  <c r="L9" i="12"/>
  <c r="L10" i="12"/>
  <c r="L12" i="12"/>
  <c r="L15" i="12"/>
  <c r="L21" i="12"/>
  <c r="L24" i="12"/>
  <c r="L28" i="12"/>
  <c r="L31" i="12"/>
  <c r="L41" i="12"/>
  <c r="L43" i="12"/>
  <c r="L47" i="12"/>
  <c r="L37" i="12"/>
  <c r="L60" i="12"/>
  <c r="L61" i="12"/>
  <c r="L55" i="12"/>
  <c r="L68" i="12"/>
  <c r="L74" i="12"/>
  <c r="L77" i="12"/>
  <c r="L81" i="12"/>
  <c r="L86" i="12"/>
  <c r="L90" i="12"/>
  <c r="L92" i="12"/>
  <c r="L96" i="12"/>
  <c r="L101" i="12"/>
  <c r="L105" i="12"/>
  <c r="L109" i="12"/>
  <c r="L113" i="12"/>
  <c r="L117" i="12"/>
  <c r="L125" i="12"/>
  <c r="L128" i="12"/>
  <c r="L14" i="12"/>
  <c r="L18" i="12"/>
  <c r="L19" i="12"/>
  <c r="L25" i="12"/>
  <c r="L29" i="12"/>
  <c r="L36" i="12"/>
  <c r="L16" i="12"/>
  <c r="L8" i="12"/>
  <c r="L13" i="12"/>
  <c r="L129" i="12"/>
  <c r="L23" i="12"/>
  <c r="L26" i="12"/>
  <c r="L30" i="12"/>
  <c r="L33" i="12"/>
  <c r="L39" i="12"/>
  <c r="L42" i="12"/>
  <c r="L45" i="12"/>
  <c r="L49" i="12"/>
  <c r="L53" i="12"/>
  <c r="L59" i="12"/>
  <c r="L58" i="12"/>
  <c r="L63" i="12"/>
  <c r="L66" i="12"/>
  <c r="L70" i="12"/>
  <c r="L75" i="12"/>
  <c r="L79" i="12"/>
  <c r="L83" i="12"/>
  <c r="L88" i="12"/>
  <c r="L94" i="12"/>
  <c r="L98" i="12"/>
  <c r="L103" i="12"/>
  <c r="L107" i="12"/>
  <c r="L111" i="12"/>
  <c r="L115" i="12"/>
  <c r="L120" i="12"/>
  <c r="L124" i="12"/>
  <c r="L126" i="12"/>
  <c r="L22" i="12"/>
  <c r="L27" i="12"/>
  <c r="L20" i="12"/>
  <c r="L38" i="12"/>
  <c r="L35" i="12"/>
  <c r="L40" i="12"/>
  <c r="L44" i="12"/>
  <c r="L48" i="12"/>
  <c r="L51" i="12"/>
  <c r="L54" i="12"/>
  <c r="L71" i="12"/>
  <c r="L64" i="12"/>
  <c r="L67" i="12"/>
  <c r="L85" i="12"/>
  <c r="L78" i="12"/>
  <c r="L82" i="12"/>
  <c r="L87" i="12"/>
  <c r="L91" i="12"/>
  <c r="L95" i="12"/>
  <c r="L100" i="12"/>
  <c r="L104" i="12"/>
  <c r="L108" i="12"/>
  <c r="L112" i="12"/>
  <c r="L116" i="12"/>
  <c r="L123" i="12"/>
  <c r="L122" i="12"/>
  <c r="L34" i="12"/>
  <c r="L46" i="12"/>
  <c r="L50" i="12"/>
  <c r="L56" i="12"/>
  <c r="L57" i="12"/>
  <c r="L62" i="12"/>
  <c r="L65" i="12"/>
  <c r="L69" i="12"/>
  <c r="L73" i="12"/>
  <c r="L76" i="12"/>
  <c r="L80" i="12"/>
  <c r="L84" i="12"/>
  <c r="L99" i="12"/>
  <c r="L93" i="12"/>
  <c r="L97" i="12"/>
  <c r="L102" i="12"/>
  <c r="L106" i="12"/>
  <c r="L110" i="12"/>
  <c r="L114" i="12"/>
  <c r="L118" i="12"/>
  <c r="L121" i="12"/>
  <c r="L127" i="12"/>
  <c r="F11" i="12"/>
  <c r="X11" i="12" s="1"/>
  <c r="F14" i="12"/>
  <c r="X14" i="12" s="1"/>
  <c r="F129" i="12"/>
  <c r="X129" i="12" s="1"/>
  <c r="F23" i="12"/>
  <c r="X23" i="12" s="1"/>
  <c r="F26" i="12"/>
  <c r="X26" i="12" s="1"/>
  <c r="F30" i="12"/>
  <c r="X30" i="12" s="1"/>
  <c r="F59" i="12"/>
  <c r="X59" i="12" s="1"/>
  <c r="F83" i="12"/>
  <c r="X83" i="12" s="1"/>
  <c r="F88" i="12"/>
  <c r="X88" i="12" s="1"/>
  <c r="F90" i="12"/>
  <c r="X90" i="12" s="1"/>
  <c r="F94" i="12"/>
  <c r="X94" i="12" s="1"/>
  <c r="F98" i="12"/>
  <c r="X98" i="12" s="1"/>
  <c r="F103" i="12"/>
  <c r="X103" i="12" s="1"/>
  <c r="F107" i="12"/>
  <c r="X107" i="12" s="1"/>
  <c r="F111" i="12"/>
  <c r="X111" i="12" s="1"/>
  <c r="F115" i="12"/>
  <c r="X115" i="12" s="1"/>
  <c r="F124" i="12"/>
  <c r="X124" i="12" s="1"/>
  <c r="F9" i="12"/>
  <c r="X9" i="12" s="1"/>
  <c r="F18" i="12"/>
  <c r="X18" i="12" s="1"/>
  <c r="F22" i="12"/>
  <c r="X22" i="12" s="1"/>
  <c r="F27" i="12"/>
  <c r="X27" i="12" s="1"/>
  <c r="F20" i="12"/>
  <c r="X20" i="12" s="1"/>
  <c r="F8" i="12"/>
  <c r="X8" i="12" s="1"/>
  <c r="F15" i="12"/>
  <c r="X15" i="12" s="1"/>
  <c r="F21" i="12"/>
  <c r="X21" i="12" s="1"/>
  <c r="F24" i="12"/>
  <c r="X24" i="12" s="1"/>
  <c r="F28" i="12"/>
  <c r="X28" i="12" s="1"/>
  <c r="F31" i="12"/>
  <c r="X31" i="12" s="1"/>
  <c r="F53" i="12"/>
  <c r="X53" i="12" s="1"/>
  <c r="F74" i="12"/>
  <c r="X74" i="12" s="1"/>
  <c r="F96" i="12"/>
  <c r="X96" i="12" s="1"/>
  <c r="F101" i="12"/>
  <c r="X101" i="12" s="1"/>
  <c r="F105" i="12"/>
  <c r="X105" i="12" s="1"/>
  <c r="F109" i="12"/>
  <c r="X109" i="12" s="1"/>
  <c r="F113" i="12"/>
  <c r="X113" i="12" s="1"/>
  <c r="F117" i="12"/>
  <c r="X117" i="12" s="1"/>
  <c r="F120" i="12"/>
  <c r="X120" i="12" s="1"/>
  <c r="F125" i="12"/>
  <c r="X125" i="12" s="1"/>
  <c r="F10" i="12"/>
  <c r="X10" i="12" s="1"/>
  <c r="F19" i="12"/>
  <c r="X19" i="12" s="1"/>
  <c r="F25" i="12"/>
  <c r="X25" i="12" s="1"/>
  <c r="F29" i="12"/>
  <c r="X29" i="12" s="1"/>
  <c r="F35" i="12"/>
  <c r="X35" i="12" s="1"/>
  <c r="F56" i="12"/>
  <c r="X56" i="12" s="1"/>
  <c r="F76" i="12"/>
  <c r="X76" i="12" s="1"/>
  <c r="F84" i="12"/>
  <c r="X84" i="12" s="1"/>
  <c r="F99" i="12"/>
  <c r="X99" i="12" s="1"/>
  <c r="F93" i="12"/>
  <c r="X93" i="12" s="1"/>
  <c r="F97" i="12"/>
  <c r="X97" i="12" s="1"/>
  <c r="F102" i="12"/>
  <c r="X102" i="12" s="1"/>
  <c r="F106" i="12"/>
  <c r="X106" i="12" s="1"/>
  <c r="F110" i="12"/>
  <c r="X110" i="12" s="1"/>
  <c r="F114" i="12"/>
  <c r="X114" i="12" s="1"/>
  <c r="F118" i="12"/>
  <c r="X118" i="12" s="1"/>
  <c r="F127" i="12"/>
  <c r="X127" i="12" s="1"/>
  <c r="F51" i="12"/>
  <c r="X51" i="12" s="1"/>
  <c r="F71" i="12"/>
  <c r="X71" i="12" s="1"/>
  <c r="F64" i="12"/>
  <c r="X64" i="12" s="1"/>
  <c r="F95" i="12"/>
  <c r="X95" i="12" s="1"/>
  <c r="F104" i="12"/>
  <c r="X104" i="12" s="1"/>
  <c r="F112" i="12"/>
  <c r="X112" i="12" s="1"/>
  <c r="F116" i="12"/>
  <c r="X116" i="12" s="1"/>
  <c r="F122" i="12"/>
  <c r="X122" i="12" s="1"/>
  <c r="P11" i="12"/>
  <c r="O133" i="12"/>
  <c r="R5" i="12" s="1"/>
  <c r="AA5" i="12" s="1"/>
  <c r="P12" i="12"/>
  <c r="P8" i="12"/>
  <c r="P9" i="12"/>
  <c r="P10" i="12"/>
  <c r="P16" i="12"/>
  <c r="P19" i="12"/>
  <c r="P25" i="12"/>
  <c r="P29" i="12"/>
  <c r="P36" i="12"/>
  <c r="P38" i="12"/>
  <c r="P35" i="12"/>
  <c r="P44" i="12"/>
  <c r="P48" i="12"/>
  <c r="P51" i="12"/>
  <c r="P56" i="12"/>
  <c r="P57" i="12"/>
  <c r="P62" i="12"/>
  <c r="P65" i="12"/>
  <c r="P69" i="12"/>
  <c r="P73" i="12"/>
  <c r="P78" i="12"/>
  <c r="P82" i="12"/>
  <c r="P87" i="12"/>
  <c r="P93" i="12"/>
  <c r="P97" i="12"/>
  <c r="P102" i="12"/>
  <c r="P106" i="12"/>
  <c r="P110" i="12"/>
  <c r="P114" i="12"/>
  <c r="P118" i="12"/>
  <c r="P123" i="12"/>
  <c r="P122" i="12"/>
  <c r="P13" i="12"/>
  <c r="P23" i="12"/>
  <c r="P26" i="12"/>
  <c r="P30" i="12"/>
  <c r="P33" i="12"/>
  <c r="P15" i="12"/>
  <c r="P14" i="12"/>
  <c r="P18" i="12"/>
  <c r="P22" i="12"/>
  <c r="P27" i="12"/>
  <c r="P20" i="12"/>
  <c r="P40" i="12"/>
  <c r="P34" i="12"/>
  <c r="P46" i="12"/>
  <c r="P50" i="12"/>
  <c r="P54" i="12"/>
  <c r="P71" i="12"/>
  <c r="P64" i="12"/>
  <c r="P67" i="12"/>
  <c r="P85" i="12"/>
  <c r="P76" i="12"/>
  <c r="P80" i="12"/>
  <c r="P84" i="12"/>
  <c r="P99" i="12"/>
  <c r="P91" i="12"/>
  <c r="P95" i="12"/>
  <c r="P100" i="12"/>
  <c r="P104" i="12"/>
  <c r="P108" i="12"/>
  <c r="P112" i="12"/>
  <c r="P116" i="12"/>
  <c r="P121" i="12"/>
  <c r="P127" i="12"/>
  <c r="P129" i="12"/>
  <c r="P21" i="12"/>
  <c r="P24" i="12"/>
  <c r="P28" i="12"/>
  <c r="P31" i="12"/>
  <c r="P39" i="12"/>
  <c r="P42" i="12"/>
  <c r="P45" i="12"/>
  <c r="P49" i="12"/>
  <c r="P53" i="12"/>
  <c r="P60" i="12"/>
  <c r="P61" i="12"/>
  <c r="P55" i="12"/>
  <c r="P68" i="12"/>
  <c r="P74" i="12"/>
  <c r="P75" i="12"/>
  <c r="P79" i="12"/>
  <c r="P83" i="12"/>
  <c r="P88" i="12"/>
  <c r="P92" i="12"/>
  <c r="P96" i="12"/>
  <c r="P101" i="12"/>
  <c r="P105" i="12"/>
  <c r="P109" i="12"/>
  <c r="P113" i="12"/>
  <c r="P117" i="12"/>
  <c r="P124" i="12"/>
  <c r="P126" i="12"/>
  <c r="P41" i="12"/>
  <c r="P43" i="12"/>
  <c r="P47" i="12"/>
  <c r="P37" i="12"/>
  <c r="P59" i="12"/>
  <c r="P58" i="12"/>
  <c r="P63" i="12"/>
  <c r="P66" i="12"/>
  <c r="P70" i="12"/>
  <c r="P77" i="12"/>
  <c r="P81" i="12"/>
  <c r="P86" i="12"/>
  <c r="P90" i="12"/>
  <c r="P94" i="12"/>
  <c r="P98" i="12"/>
  <c r="P103" i="12"/>
  <c r="P107" i="12"/>
  <c r="P111" i="12"/>
  <c r="P115" i="12"/>
  <c r="P120" i="12"/>
  <c r="P125" i="12"/>
  <c r="P128" i="12"/>
  <c r="F17" i="12"/>
  <c r="X17" i="12" s="1"/>
  <c r="L6" i="12"/>
  <c r="K134" i="12"/>
  <c r="T11" i="12"/>
  <c r="S133" i="12"/>
  <c r="V5" i="12" s="1"/>
  <c r="AB5" i="12" s="1"/>
  <c r="T12" i="12"/>
  <c r="T8" i="12"/>
  <c r="T15" i="12"/>
  <c r="T21" i="12"/>
  <c r="T24" i="12"/>
  <c r="T28" i="12"/>
  <c r="T31" i="12"/>
  <c r="T33" i="12"/>
  <c r="T41" i="12"/>
  <c r="T43" i="12"/>
  <c r="T47" i="12"/>
  <c r="T37" i="12"/>
  <c r="T53" i="12"/>
  <c r="T60" i="12"/>
  <c r="T61" i="12"/>
  <c r="T55" i="12"/>
  <c r="T68" i="12"/>
  <c r="T74" i="12"/>
  <c r="T77" i="12"/>
  <c r="T81" i="12"/>
  <c r="T86" i="12"/>
  <c r="T92" i="12"/>
  <c r="T96" i="12"/>
  <c r="T101" i="12"/>
  <c r="T105" i="12"/>
  <c r="T109" i="12"/>
  <c r="T113" i="12"/>
  <c r="T117" i="12"/>
  <c r="T120" i="12"/>
  <c r="T125" i="12"/>
  <c r="T128" i="12"/>
  <c r="T10" i="12"/>
  <c r="T19" i="12"/>
  <c r="T25" i="12"/>
  <c r="T29" i="12"/>
  <c r="T36" i="12"/>
  <c r="T14" i="12"/>
  <c r="T13" i="12"/>
  <c r="T129" i="12"/>
  <c r="T23" i="12"/>
  <c r="T26" i="12"/>
  <c r="T30" i="12"/>
  <c r="T39" i="12"/>
  <c r="T42" i="12"/>
  <c r="T45" i="12"/>
  <c r="T49" i="12"/>
  <c r="T59" i="12"/>
  <c r="T58" i="12"/>
  <c r="T63" i="12"/>
  <c r="T66" i="12"/>
  <c r="T70" i="12"/>
  <c r="T75" i="12"/>
  <c r="T79" i="12"/>
  <c r="T83" i="12"/>
  <c r="T88" i="12"/>
  <c r="T90" i="12"/>
  <c r="T94" i="12"/>
  <c r="T98" i="12"/>
  <c r="T103" i="12"/>
  <c r="T107" i="12"/>
  <c r="T111" i="12"/>
  <c r="T115" i="12"/>
  <c r="T124" i="12"/>
  <c r="T126" i="12"/>
  <c r="T9" i="12"/>
  <c r="T16" i="12"/>
  <c r="T18" i="12"/>
  <c r="T22" i="12"/>
  <c r="T27" i="12"/>
  <c r="T20" i="12"/>
  <c r="T38" i="12"/>
  <c r="T35" i="12"/>
  <c r="T44" i="12"/>
  <c r="T48" i="12"/>
  <c r="T51" i="12"/>
  <c r="T54" i="12"/>
  <c r="T71" i="12"/>
  <c r="T64" i="12"/>
  <c r="T67" i="12"/>
  <c r="T85" i="12"/>
  <c r="T73" i="12"/>
  <c r="T78" i="12"/>
  <c r="T82" i="12"/>
  <c r="T87" i="12"/>
  <c r="T91" i="12"/>
  <c r="T95" i="12"/>
  <c r="T100" i="12"/>
  <c r="T104" i="12"/>
  <c r="T108" i="12"/>
  <c r="T112" i="12"/>
  <c r="T116" i="12"/>
  <c r="T123" i="12"/>
  <c r="T122" i="12"/>
  <c r="T40" i="12"/>
  <c r="T34" i="12"/>
  <c r="T46" i="12"/>
  <c r="T50" i="12"/>
  <c r="T56" i="12"/>
  <c r="T57" i="12"/>
  <c r="T62" i="12"/>
  <c r="T65" i="12"/>
  <c r="T69" i="12"/>
  <c r="T76" i="12"/>
  <c r="T80" i="12"/>
  <c r="T84" i="12"/>
  <c r="T99" i="12"/>
  <c r="T93" i="12"/>
  <c r="T97" i="12"/>
  <c r="T102" i="12"/>
  <c r="T106" i="12"/>
  <c r="T110" i="12"/>
  <c r="T114" i="12"/>
  <c r="T118" i="12"/>
  <c r="T121" i="12"/>
  <c r="T127" i="12"/>
  <c r="E78" i="12"/>
  <c r="E128" i="12"/>
  <c r="E126" i="12"/>
  <c r="E125" i="12"/>
  <c r="E124" i="12"/>
  <c r="E120" i="12"/>
  <c r="E117" i="12"/>
  <c r="E115" i="12"/>
  <c r="E113" i="12"/>
  <c r="E111" i="12"/>
  <c r="E109" i="12"/>
  <c r="E107" i="12"/>
  <c r="E105" i="12"/>
  <c r="E103" i="12"/>
  <c r="E101" i="12"/>
  <c r="E98" i="12"/>
  <c r="E96" i="12"/>
  <c r="E94" i="12"/>
  <c r="E92" i="12"/>
  <c r="E90" i="12"/>
  <c r="E99" i="12"/>
  <c r="E87" i="12"/>
  <c r="E84" i="12"/>
  <c r="E82" i="12"/>
  <c r="E80" i="12"/>
  <c r="E77" i="12"/>
  <c r="E75" i="12"/>
  <c r="E74" i="12"/>
  <c r="E70" i="12"/>
  <c r="E68" i="12"/>
  <c r="E66" i="12"/>
  <c r="E55" i="12"/>
  <c r="E63" i="12"/>
  <c r="E61" i="12"/>
  <c r="E58" i="12"/>
  <c r="E60" i="12"/>
  <c r="E59" i="12"/>
  <c r="E53" i="12"/>
  <c r="E37" i="12"/>
  <c r="E49" i="12"/>
  <c r="E47" i="12"/>
  <c r="E45" i="12"/>
  <c r="E43" i="12"/>
  <c r="E42" i="12"/>
  <c r="E41" i="12"/>
  <c r="E39" i="12"/>
  <c r="E33" i="12"/>
  <c r="E31" i="12"/>
  <c r="E30" i="12"/>
  <c r="E27" i="12"/>
  <c r="E25" i="12"/>
  <c r="E22" i="12"/>
  <c r="E19" i="12"/>
  <c r="E18" i="12"/>
  <c r="E129" i="12"/>
  <c r="E15" i="12"/>
  <c r="E13" i="12"/>
  <c r="E11" i="12"/>
  <c r="E9" i="12"/>
  <c r="E6" i="12"/>
  <c r="E28" i="12"/>
  <c r="E127" i="12"/>
  <c r="E122" i="12"/>
  <c r="E121" i="12"/>
  <c r="E123" i="12"/>
  <c r="E118" i="12"/>
  <c r="E116" i="12"/>
  <c r="E114" i="12"/>
  <c r="E112" i="12"/>
  <c r="E110" i="12"/>
  <c r="E108" i="12"/>
  <c r="E106" i="12"/>
  <c r="E104" i="12"/>
  <c r="E102" i="12"/>
  <c r="E100" i="12"/>
  <c r="E97" i="12"/>
  <c r="E95" i="12"/>
  <c r="E93" i="12"/>
  <c r="E91" i="12"/>
  <c r="E88" i="12"/>
  <c r="E86" i="12"/>
  <c r="E83" i="12"/>
  <c r="E81" i="12"/>
  <c r="E79" i="12"/>
  <c r="E76" i="12"/>
  <c r="E73" i="12"/>
  <c r="E85" i="12"/>
  <c r="E69" i="12"/>
  <c r="E67" i="12"/>
  <c r="E65" i="12"/>
  <c r="E64" i="12"/>
  <c r="E62" i="12"/>
  <c r="E71" i="12"/>
  <c r="E57" i="12"/>
  <c r="E54" i="12"/>
  <c r="E56" i="12"/>
  <c r="E51" i="12"/>
  <c r="E50" i="12"/>
  <c r="E48" i="12"/>
  <c r="E46" i="12"/>
  <c r="E44" i="12"/>
  <c r="E34" i="12"/>
  <c r="E35" i="12"/>
  <c r="E40" i="12"/>
  <c r="E38" i="12"/>
  <c r="E36" i="12"/>
  <c r="E20" i="12"/>
  <c r="E29" i="12"/>
  <c r="E26" i="12"/>
  <c r="E24" i="12"/>
  <c r="E23" i="12"/>
  <c r="E21" i="12"/>
  <c r="E16" i="12"/>
  <c r="E14" i="12"/>
  <c r="E12" i="12"/>
  <c r="E10" i="12"/>
  <c r="E8" i="12"/>
  <c r="D134" i="12"/>
  <c r="F13" i="12" s="1"/>
  <c r="X13" i="12" s="1"/>
  <c r="H11" i="12"/>
  <c r="G133" i="12"/>
  <c r="H13" i="12"/>
  <c r="H9" i="12"/>
  <c r="H10" i="12"/>
  <c r="H16" i="12"/>
  <c r="H18" i="12"/>
  <c r="H19" i="12"/>
  <c r="H25" i="12"/>
  <c r="H29" i="12"/>
  <c r="H36" i="12"/>
  <c r="H38" i="12"/>
  <c r="H35" i="12"/>
  <c r="H44" i="12"/>
  <c r="H48" i="12"/>
  <c r="H51" i="12"/>
  <c r="H56" i="12"/>
  <c r="H57" i="12"/>
  <c r="H62" i="12"/>
  <c r="H65" i="12"/>
  <c r="H69" i="12"/>
  <c r="H78" i="12"/>
  <c r="H82" i="12"/>
  <c r="H87" i="12"/>
  <c r="H93" i="12"/>
  <c r="H97" i="12"/>
  <c r="H102" i="12"/>
  <c r="H106" i="12"/>
  <c r="H110" i="12"/>
  <c r="H114" i="12"/>
  <c r="H118" i="12"/>
  <c r="H123" i="12"/>
  <c r="H122" i="12"/>
  <c r="H12" i="12"/>
  <c r="H15" i="12"/>
  <c r="H23" i="12"/>
  <c r="H26" i="12"/>
  <c r="H30" i="12"/>
  <c r="H8" i="12"/>
  <c r="H14" i="12"/>
  <c r="H22" i="12"/>
  <c r="H27" i="12"/>
  <c r="H20" i="12"/>
  <c r="H40" i="12"/>
  <c r="H34" i="12"/>
  <c r="H46" i="12"/>
  <c r="H50" i="12"/>
  <c r="H54" i="12"/>
  <c r="H71" i="12"/>
  <c r="H64" i="12"/>
  <c r="H67" i="12"/>
  <c r="H85" i="12"/>
  <c r="H73" i="12"/>
  <c r="H76" i="12"/>
  <c r="H80" i="12"/>
  <c r="H84" i="12"/>
  <c r="H99" i="12"/>
  <c r="H91" i="12"/>
  <c r="H95" i="12"/>
  <c r="H100" i="12"/>
  <c r="H104" i="12"/>
  <c r="H108" i="12"/>
  <c r="H112" i="12"/>
  <c r="H116" i="12"/>
  <c r="H121" i="12"/>
  <c r="H127" i="12"/>
  <c r="H129" i="12"/>
  <c r="H21" i="12"/>
  <c r="H24" i="12"/>
  <c r="H28" i="12"/>
  <c r="H31" i="12"/>
  <c r="H33" i="12"/>
  <c r="H39" i="12"/>
  <c r="H42" i="12"/>
  <c r="H41" i="12"/>
  <c r="H45" i="12"/>
  <c r="H49" i="12"/>
  <c r="H60" i="12"/>
  <c r="H61" i="12"/>
  <c r="H55" i="12"/>
  <c r="H68" i="12"/>
  <c r="H74" i="12"/>
  <c r="H75" i="12"/>
  <c r="H79" i="12"/>
  <c r="H83" i="12"/>
  <c r="H88" i="12"/>
  <c r="H90" i="12"/>
  <c r="H92" i="12"/>
  <c r="H96" i="12"/>
  <c r="H101" i="12"/>
  <c r="H105" i="12"/>
  <c r="H109" i="12"/>
  <c r="H113" i="12"/>
  <c r="H117" i="12"/>
  <c r="H120" i="12"/>
  <c r="H124" i="12"/>
  <c r="H126" i="12"/>
  <c r="H43" i="12"/>
  <c r="H47" i="12"/>
  <c r="H37" i="12"/>
  <c r="H53" i="12"/>
  <c r="H59" i="12"/>
  <c r="H58" i="12"/>
  <c r="H63" i="12"/>
  <c r="H66" i="12"/>
  <c r="H70" i="12"/>
  <c r="H77" i="12"/>
  <c r="H81" i="12"/>
  <c r="H86" i="12"/>
  <c r="H94" i="12"/>
  <c r="H98" i="12"/>
  <c r="H103" i="12"/>
  <c r="H107" i="12"/>
  <c r="H111" i="12"/>
  <c r="H115" i="12"/>
  <c r="H125" i="12"/>
  <c r="H128" i="12"/>
  <c r="F89" i="12"/>
  <c r="X89" i="12" s="1"/>
  <c r="N5" i="12" l="1"/>
  <c r="Z5" i="12" s="1"/>
  <c r="F75" i="12"/>
  <c r="X75" i="12" s="1"/>
  <c r="F5" i="12"/>
  <c r="X5" i="12" s="1"/>
  <c r="AC5" i="12" s="1"/>
  <c r="W5" i="12" s="1"/>
  <c r="L130" i="12"/>
  <c r="M5" i="12" s="1"/>
  <c r="P17" i="12"/>
  <c r="H52" i="12"/>
  <c r="H7" i="12"/>
  <c r="T130" i="12"/>
  <c r="U5" i="12" s="1"/>
  <c r="U113" i="12"/>
  <c r="U69" i="12"/>
  <c r="U21" i="12"/>
  <c r="U118" i="12"/>
  <c r="U108" i="12"/>
  <c r="U100" i="12"/>
  <c r="U91" i="12"/>
  <c r="U82" i="12"/>
  <c r="U74" i="12"/>
  <c r="U55" i="12"/>
  <c r="U60" i="12"/>
  <c r="U49" i="12"/>
  <c r="U42" i="12"/>
  <c r="U31" i="12"/>
  <c r="U22" i="12"/>
  <c r="U14" i="12"/>
  <c r="U115" i="12"/>
  <c r="U98" i="12"/>
  <c r="U86" i="12"/>
  <c r="U85" i="12"/>
  <c r="U71" i="12"/>
  <c r="U46" i="12"/>
  <c r="U36" i="12"/>
  <c r="U23" i="12"/>
  <c r="U9" i="12"/>
  <c r="H89" i="12"/>
  <c r="H32" i="12"/>
  <c r="H17" i="12"/>
  <c r="H72" i="12"/>
  <c r="J11" i="12"/>
  <c r="Y11" i="12" s="1"/>
  <c r="J8" i="12"/>
  <c r="Y8" i="12" s="1"/>
  <c r="J14" i="12"/>
  <c r="Y14" i="12" s="1"/>
  <c r="J22" i="12"/>
  <c r="Y22" i="12" s="1"/>
  <c r="J27" i="12"/>
  <c r="Y27" i="12" s="1"/>
  <c r="J20" i="12"/>
  <c r="Y20" i="12" s="1"/>
  <c r="J40" i="12"/>
  <c r="Y40" i="12" s="1"/>
  <c r="J34" i="12"/>
  <c r="Y34" i="12" s="1"/>
  <c r="J46" i="12"/>
  <c r="Y46" i="12" s="1"/>
  <c r="J50" i="12"/>
  <c r="Y50" i="12" s="1"/>
  <c r="J54" i="12"/>
  <c r="Y54" i="12" s="1"/>
  <c r="J71" i="12"/>
  <c r="Y71" i="12" s="1"/>
  <c r="J64" i="12"/>
  <c r="Y64" i="12" s="1"/>
  <c r="J67" i="12"/>
  <c r="Y67" i="12" s="1"/>
  <c r="J85" i="12"/>
  <c r="Y85" i="12" s="1"/>
  <c r="J73" i="12"/>
  <c r="Y73" i="12" s="1"/>
  <c r="J76" i="12"/>
  <c r="Y76" i="12" s="1"/>
  <c r="J80" i="12"/>
  <c r="Y80" i="12" s="1"/>
  <c r="J84" i="12"/>
  <c r="Y84" i="12" s="1"/>
  <c r="J99" i="12"/>
  <c r="Y99" i="12" s="1"/>
  <c r="J91" i="12"/>
  <c r="Y91" i="12" s="1"/>
  <c r="J95" i="12"/>
  <c r="Y95" i="12" s="1"/>
  <c r="J100" i="12"/>
  <c r="Y100" i="12" s="1"/>
  <c r="J104" i="12"/>
  <c r="Y104" i="12" s="1"/>
  <c r="J108" i="12"/>
  <c r="Y108" i="12" s="1"/>
  <c r="J112" i="12"/>
  <c r="Y112" i="12" s="1"/>
  <c r="J116" i="12"/>
  <c r="Y116" i="12" s="1"/>
  <c r="J121" i="12"/>
  <c r="Y121" i="12" s="1"/>
  <c r="J127" i="12"/>
  <c r="Y127" i="12" s="1"/>
  <c r="J129" i="12"/>
  <c r="Y129" i="12" s="1"/>
  <c r="J21" i="12"/>
  <c r="Y21" i="12" s="1"/>
  <c r="J24" i="12"/>
  <c r="Y24" i="12" s="1"/>
  <c r="J28" i="12"/>
  <c r="Y28" i="12" s="1"/>
  <c r="J31" i="12"/>
  <c r="Y31" i="12" s="1"/>
  <c r="J33" i="12"/>
  <c r="Y33" i="12" s="1"/>
  <c r="J13" i="12"/>
  <c r="Y13" i="12" s="1"/>
  <c r="J9" i="12"/>
  <c r="Y9" i="12" s="1"/>
  <c r="J10" i="12"/>
  <c r="Y10" i="12" s="1"/>
  <c r="J16" i="12"/>
  <c r="Y16" i="12" s="1"/>
  <c r="J18" i="12"/>
  <c r="Y18" i="12" s="1"/>
  <c r="J19" i="12"/>
  <c r="Y19" i="12" s="1"/>
  <c r="J25" i="12"/>
  <c r="Y25" i="12" s="1"/>
  <c r="J29" i="12"/>
  <c r="Y29" i="12" s="1"/>
  <c r="J36" i="12"/>
  <c r="Y36" i="12" s="1"/>
  <c r="J38" i="12"/>
  <c r="Y38" i="12" s="1"/>
  <c r="J35" i="12"/>
  <c r="Y35" i="12" s="1"/>
  <c r="J44" i="12"/>
  <c r="Y44" i="12" s="1"/>
  <c r="J48" i="12"/>
  <c r="Y48" i="12" s="1"/>
  <c r="J51" i="12"/>
  <c r="Y51" i="12" s="1"/>
  <c r="J56" i="12"/>
  <c r="Y56" i="12" s="1"/>
  <c r="J57" i="12"/>
  <c r="Y57" i="12" s="1"/>
  <c r="J62" i="12"/>
  <c r="Y62" i="12" s="1"/>
  <c r="J65" i="12"/>
  <c r="Y65" i="12" s="1"/>
  <c r="J69" i="12"/>
  <c r="Y69" i="12" s="1"/>
  <c r="J78" i="12"/>
  <c r="Y78" i="12" s="1"/>
  <c r="J82" i="12"/>
  <c r="Y82" i="12" s="1"/>
  <c r="J87" i="12"/>
  <c r="Y87" i="12" s="1"/>
  <c r="J93" i="12"/>
  <c r="Y93" i="12" s="1"/>
  <c r="J97" i="12"/>
  <c r="Y97" i="12" s="1"/>
  <c r="J102" i="12"/>
  <c r="Y102" i="12" s="1"/>
  <c r="J106" i="12"/>
  <c r="Y106" i="12" s="1"/>
  <c r="J110" i="12"/>
  <c r="Y110" i="12" s="1"/>
  <c r="J114" i="12"/>
  <c r="Y114" i="12" s="1"/>
  <c r="J118" i="12"/>
  <c r="Y118" i="12" s="1"/>
  <c r="J123" i="12"/>
  <c r="Y123" i="12" s="1"/>
  <c r="J122" i="12"/>
  <c r="Y122" i="12" s="1"/>
  <c r="J12" i="12"/>
  <c r="Y12" i="12" s="1"/>
  <c r="J15" i="12"/>
  <c r="Y15" i="12" s="1"/>
  <c r="J23" i="12"/>
  <c r="Y23" i="12" s="1"/>
  <c r="J26" i="12"/>
  <c r="Y26" i="12" s="1"/>
  <c r="J30" i="12"/>
  <c r="Y30" i="12" s="1"/>
  <c r="J41" i="12"/>
  <c r="Y41" i="12" s="1"/>
  <c r="J39" i="12"/>
  <c r="Y39" i="12" s="1"/>
  <c r="J43" i="12"/>
  <c r="Y43" i="12" s="1"/>
  <c r="J47" i="12"/>
  <c r="Y47" i="12" s="1"/>
  <c r="J37" i="12"/>
  <c r="Y37" i="12" s="1"/>
  <c r="J53" i="12"/>
  <c r="Y53" i="12" s="1"/>
  <c r="J59" i="12"/>
  <c r="Y59" i="12" s="1"/>
  <c r="J58" i="12"/>
  <c r="Y58" i="12" s="1"/>
  <c r="J63" i="12"/>
  <c r="Y63" i="12" s="1"/>
  <c r="J66" i="12"/>
  <c r="Y66" i="12" s="1"/>
  <c r="J70" i="12"/>
  <c r="Y70" i="12" s="1"/>
  <c r="J77" i="12"/>
  <c r="Y77" i="12" s="1"/>
  <c r="J81" i="12"/>
  <c r="Y81" i="12" s="1"/>
  <c r="J86" i="12"/>
  <c r="Y86" i="12" s="1"/>
  <c r="J94" i="12"/>
  <c r="Y94" i="12" s="1"/>
  <c r="J98" i="12"/>
  <c r="Y98" i="12" s="1"/>
  <c r="J103" i="12"/>
  <c r="Y103" i="12" s="1"/>
  <c r="J107" i="12"/>
  <c r="Y107" i="12" s="1"/>
  <c r="J111" i="12"/>
  <c r="Y111" i="12" s="1"/>
  <c r="J115" i="12"/>
  <c r="Y115" i="12" s="1"/>
  <c r="J125" i="12"/>
  <c r="Y125" i="12" s="1"/>
  <c r="J128" i="12"/>
  <c r="Y128" i="12" s="1"/>
  <c r="J42" i="12"/>
  <c r="Y42" i="12" s="1"/>
  <c r="J45" i="12"/>
  <c r="Y45" i="12" s="1"/>
  <c r="J49" i="12"/>
  <c r="Y49" i="12" s="1"/>
  <c r="J60" i="12"/>
  <c r="Y60" i="12" s="1"/>
  <c r="J61" i="12"/>
  <c r="Y61" i="12" s="1"/>
  <c r="J55" i="12"/>
  <c r="Y55" i="12" s="1"/>
  <c r="J68" i="12"/>
  <c r="Y68" i="12" s="1"/>
  <c r="J74" i="12"/>
  <c r="Y74" i="12" s="1"/>
  <c r="J75" i="12"/>
  <c r="Y75" i="12" s="1"/>
  <c r="J79" i="12"/>
  <c r="Y79" i="12" s="1"/>
  <c r="J83" i="12"/>
  <c r="Y83" i="12" s="1"/>
  <c r="J88" i="12"/>
  <c r="Y88" i="12" s="1"/>
  <c r="J90" i="12"/>
  <c r="Y90" i="12" s="1"/>
  <c r="J92" i="12"/>
  <c r="Y92" i="12" s="1"/>
  <c r="J96" i="12"/>
  <c r="Y96" i="12" s="1"/>
  <c r="J101" i="12"/>
  <c r="Y101" i="12" s="1"/>
  <c r="J105" i="12"/>
  <c r="Y105" i="12" s="1"/>
  <c r="J109" i="12"/>
  <c r="Y109" i="12" s="1"/>
  <c r="J113" i="12"/>
  <c r="Y113" i="12" s="1"/>
  <c r="J117" i="12"/>
  <c r="Y117" i="12" s="1"/>
  <c r="J120" i="12"/>
  <c r="Y120" i="12" s="1"/>
  <c r="J124" i="12"/>
  <c r="Y124" i="12" s="1"/>
  <c r="J126" i="12"/>
  <c r="Y126" i="12" s="1"/>
  <c r="J119" i="12"/>
  <c r="Y119" i="12" s="1"/>
  <c r="J52" i="12"/>
  <c r="Y52" i="12" s="1"/>
  <c r="J17" i="12"/>
  <c r="Y17" i="12" s="1"/>
  <c r="J89" i="12"/>
  <c r="Y89" i="12" s="1"/>
  <c r="J6" i="12"/>
  <c r="Y6" i="12" s="1"/>
  <c r="J32" i="12"/>
  <c r="Y32" i="12" s="1"/>
  <c r="J72" i="12"/>
  <c r="Y72" i="12" s="1"/>
  <c r="J7" i="12"/>
  <c r="Y7" i="12" s="1"/>
  <c r="H130" i="12"/>
  <c r="I5" i="12" s="1"/>
  <c r="T119" i="12"/>
  <c r="T52" i="12"/>
  <c r="M78" i="12"/>
  <c r="M124" i="12"/>
  <c r="M113" i="12"/>
  <c r="M105" i="12"/>
  <c r="M96" i="12"/>
  <c r="M88" i="12"/>
  <c r="M79" i="12"/>
  <c r="M69" i="12"/>
  <c r="M62" i="12"/>
  <c r="M56" i="12"/>
  <c r="M46" i="12"/>
  <c r="M40" i="12"/>
  <c r="M29" i="12"/>
  <c r="M21" i="12"/>
  <c r="M11" i="12"/>
  <c r="M127" i="12"/>
  <c r="M118" i="12"/>
  <c r="M110" i="12"/>
  <c r="M104" i="12"/>
  <c r="M100" i="12"/>
  <c r="M95" i="12"/>
  <c r="M91" i="12"/>
  <c r="M87" i="12"/>
  <c r="M82" i="12"/>
  <c r="M77" i="12"/>
  <c r="M74" i="12"/>
  <c r="M68" i="12"/>
  <c r="M55" i="12"/>
  <c r="M61" i="12"/>
  <c r="M60" i="12"/>
  <c r="M53" i="12"/>
  <c r="M49" i="12"/>
  <c r="M45" i="12"/>
  <c r="M42" i="12"/>
  <c r="M39" i="12"/>
  <c r="M31" i="12"/>
  <c r="M27" i="12"/>
  <c r="M22" i="12"/>
  <c r="M18" i="12"/>
  <c r="M14" i="12"/>
  <c r="M10" i="12"/>
  <c r="P89" i="12"/>
  <c r="P7" i="12"/>
  <c r="R11" i="12"/>
  <c r="AA11" i="12" s="1"/>
  <c r="R15" i="12"/>
  <c r="AA15" i="12" s="1"/>
  <c r="R14" i="12"/>
  <c r="AA14" i="12" s="1"/>
  <c r="R18" i="12"/>
  <c r="AA18" i="12" s="1"/>
  <c r="R22" i="12"/>
  <c r="AA22" i="12" s="1"/>
  <c r="R27" i="12"/>
  <c r="AA27" i="12" s="1"/>
  <c r="R20" i="12"/>
  <c r="AA20" i="12" s="1"/>
  <c r="R40" i="12"/>
  <c r="AA40" i="12" s="1"/>
  <c r="R34" i="12"/>
  <c r="AA34" i="12" s="1"/>
  <c r="R46" i="12"/>
  <c r="AA46" i="12" s="1"/>
  <c r="R50" i="12"/>
  <c r="AA50" i="12" s="1"/>
  <c r="R54" i="12"/>
  <c r="AA54" i="12" s="1"/>
  <c r="R71" i="12"/>
  <c r="AA71" i="12" s="1"/>
  <c r="R64" i="12"/>
  <c r="AA64" i="12" s="1"/>
  <c r="R67" i="12"/>
  <c r="AA67" i="12" s="1"/>
  <c r="R85" i="12"/>
  <c r="AA85" i="12" s="1"/>
  <c r="R76" i="12"/>
  <c r="AA76" i="12" s="1"/>
  <c r="R80" i="12"/>
  <c r="AA80" i="12" s="1"/>
  <c r="R84" i="12"/>
  <c r="AA84" i="12" s="1"/>
  <c r="R99" i="12"/>
  <c r="AA99" i="12" s="1"/>
  <c r="R91" i="12"/>
  <c r="AA91" i="12" s="1"/>
  <c r="R95" i="12"/>
  <c r="AA95" i="12" s="1"/>
  <c r="R100" i="12"/>
  <c r="AA100" i="12" s="1"/>
  <c r="R104" i="12"/>
  <c r="AA104" i="12" s="1"/>
  <c r="R108" i="12"/>
  <c r="AA108" i="12" s="1"/>
  <c r="R112" i="12"/>
  <c r="AA112" i="12" s="1"/>
  <c r="R116" i="12"/>
  <c r="AA116" i="12" s="1"/>
  <c r="R121" i="12"/>
  <c r="AA121" i="12" s="1"/>
  <c r="R127" i="12"/>
  <c r="AA127" i="12" s="1"/>
  <c r="R129" i="12"/>
  <c r="AA129" i="12" s="1"/>
  <c r="R21" i="12"/>
  <c r="AA21" i="12" s="1"/>
  <c r="R24" i="12"/>
  <c r="AA24" i="12" s="1"/>
  <c r="R28" i="12"/>
  <c r="AA28" i="12" s="1"/>
  <c r="R31" i="12"/>
  <c r="AA31" i="12" s="1"/>
  <c r="R12" i="12"/>
  <c r="AA12" i="12" s="1"/>
  <c r="R8" i="12"/>
  <c r="AA8" i="12" s="1"/>
  <c r="R9" i="12"/>
  <c r="AA9" i="12" s="1"/>
  <c r="R10" i="12"/>
  <c r="AA10" i="12" s="1"/>
  <c r="R16" i="12"/>
  <c r="AA16" i="12" s="1"/>
  <c r="R19" i="12"/>
  <c r="AA19" i="12" s="1"/>
  <c r="R25" i="12"/>
  <c r="AA25" i="12" s="1"/>
  <c r="R29" i="12"/>
  <c r="AA29" i="12" s="1"/>
  <c r="R36" i="12"/>
  <c r="AA36" i="12" s="1"/>
  <c r="R38" i="12"/>
  <c r="AA38" i="12" s="1"/>
  <c r="R35" i="12"/>
  <c r="AA35" i="12" s="1"/>
  <c r="R44" i="12"/>
  <c r="AA44" i="12" s="1"/>
  <c r="R48" i="12"/>
  <c r="AA48" i="12" s="1"/>
  <c r="R51" i="12"/>
  <c r="AA51" i="12" s="1"/>
  <c r="R56" i="12"/>
  <c r="AA56" i="12" s="1"/>
  <c r="R57" i="12"/>
  <c r="AA57" i="12" s="1"/>
  <c r="R62" i="12"/>
  <c r="AA62" i="12" s="1"/>
  <c r="R65" i="12"/>
  <c r="AA65" i="12" s="1"/>
  <c r="R69" i="12"/>
  <c r="AA69" i="12" s="1"/>
  <c r="R73" i="12"/>
  <c r="AA73" i="12" s="1"/>
  <c r="R78" i="12"/>
  <c r="AA78" i="12" s="1"/>
  <c r="R82" i="12"/>
  <c r="AA82" i="12" s="1"/>
  <c r="R87" i="12"/>
  <c r="AA87" i="12" s="1"/>
  <c r="R93" i="12"/>
  <c r="AA93" i="12" s="1"/>
  <c r="R97" i="12"/>
  <c r="AA97" i="12" s="1"/>
  <c r="R102" i="12"/>
  <c r="AA102" i="12" s="1"/>
  <c r="R106" i="12"/>
  <c r="AA106" i="12" s="1"/>
  <c r="R110" i="12"/>
  <c r="AA110" i="12" s="1"/>
  <c r="R114" i="12"/>
  <c r="AA114" i="12" s="1"/>
  <c r="R118" i="12"/>
  <c r="AA118" i="12" s="1"/>
  <c r="R123" i="12"/>
  <c r="AA123" i="12" s="1"/>
  <c r="R122" i="12"/>
  <c r="AA122" i="12" s="1"/>
  <c r="R13" i="12"/>
  <c r="AA13" i="12" s="1"/>
  <c r="R23" i="12"/>
  <c r="AA23" i="12" s="1"/>
  <c r="R26" i="12"/>
  <c r="AA26" i="12" s="1"/>
  <c r="R30" i="12"/>
  <c r="AA30" i="12" s="1"/>
  <c r="R33" i="12"/>
  <c r="AA33" i="12" s="1"/>
  <c r="R41" i="12"/>
  <c r="AA41" i="12" s="1"/>
  <c r="R43" i="12"/>
  <c r="AA43" i="12" s="1"/>
  <c r="R47" i="12"/>
  <c r="AA47" i="12" s="1"/>
  <c r="R37" i="12"/>
  <c r="AA37" i="12" s="1"/>
  <c r="R59" i="12"/>
  <c r="AA59" i="12" s="1"/>
  <c r="R58" i="12"/>
  <c r="AA58" i="12" s="1"/>
  <c r="R63" i="12"/>
  <c r="AA63" i="12" s="1"/>
  <c r="R66" i="12"/>
  <c r="AA66" i="12" s="1"/>
  <c r="R70" i="12"/>
  <c r="AA70" i="12" s="1"/>
  <c r="R77" i="12"/>
  <c r="AA77" i="12" s="1"/>
  <c r="R81" i="12"/>
  <c r="AA81" i="12" s="1"/>
  <c r="R86" i="12"/>
  <c r="AA86" i="12" s="1"/>
  <c r="R90" i="12"/>
  <c r="AA90" i="12" s="1"/>
  <c r="R94" i="12"/>
  <c r="AA94" i="12" s="1"/>
  <c r="R98" i="12"/>
  <c r="AA98" i="12" s="1"/>
  <c r="R103" i="12"/>
  <c r="AA103" i="12" s="1"/>
  <c r="R107" i="12"/>
  <c r="AA107" i="12" s="1"/>
  <c r="R111" i="12"/>
  <c r="AA111" i="12" s="1"/>
  <c r="R115" i="12"/>
  <c r="AA115" i="12" s="1"/>
  <c r="R120" i="12"/>
  <c r="AA120" i="12" s="1"/>
  <c r="R125" i="12"/>
  <c r="AA125" i="12" s="1"/>
  <c r="R128" i="12"/>
  <c r="AA128" i="12" s="1"/>
  <c r="R39" i="12"/>
  <c r="AA39" i="12" s="1"/>
  <c r="R42" i="12"/>
  <c r="AA42" i="12" s="1"/>
  <c r="R45" i="12"/>
  <c r="AA45" i="12" s="1"/>
  <c r="R49" i="12"/>
  <c r="AA49" i="12" s="1"/>
  <c r="R53" i="12"/>
  <c r="AA53" i="12" s="1"/>
  <c r="R60" i="12"/>
  <c r="AA60" i="12" s="1"/>
  <c r="R61" i="12"/>
  <c r="AA61" i="12" s="1"/>
  <c r="R55" i="12"/>
  <c r="AA55" i="12" s="1"/>
  <c r="R68" i="12"/>
  <c r="AA68" i="12" s="1"/>
  <c r="R74" i="12"/>
  <c r="AA74" i="12" s="1"/>
  <c r="R75" i="12"/>
  <c r="AA75" i="12" s="1"/>
  <c r="R79" i="12"/>
  <c r="AA79" i="12" s="1"/>
  <c r="R83" i="12"/>
  <c r="AA83" i="12" s="1"/>
  <c r="R88" i="12"/>
  <c r="AA88" i="12" s="1"/>
  <c r="R92" i="12"/>
  <c r="AA92" i="12" s="1"/>
  <c r="R96" i="12"/>
  <c r="AA96" i="12" s="1"/>
  <c r="R101" i="12"/>
  <c r="AA101" i="12" s="1"/>
  <c r="R105" i="12"/>
  <c r="AA105" i="12" s="1"/>
  <c r="R109" i="12"/>
  <c r="AA109" i="12" s="1"/>
  <c r="R113" i="12"/>
  <c r="AA113" i="12" s="1"/>
  <c r="R117" i="12"/>
  <c r="AA117" i="12" s="1"/>
  <c r="R124" i="12"/>
  <c r="AA124" i="12" s="1"/>
  <c r="R126" i="12"/>
  <c r="AA126" i="12" s="1"/>
  <c r="R119" i="12"/>
  <c r="AA119" i="12" s="1"/>
  <c r="R6" i="12"/>
  <c r="AA6" i="12" s="1"/>
  <c r="R7" i="12"/>
  <c r="AA7" i="12" s="1"/>
  <c r="R17" i="12"/>
  <c r="AA17" i="12" s="1"/>
  <c r="R52" i="12"/>
  <c r="AA52" i="12" s="1"/>
  <c r="R89" i="12"/>
  <c r="AA89" i="12" s="1"/>
  <c r="R32" i="12"/>
  <c r="AA32" i="12" s="1"/>
  <c r="R72" i="12"/>
  <c r="AA72" i="12" s="1"/>
  <c r="P130" i="12"/>
  <c r="Q5" i="12" s="1"/>
  <c r="F123" i="12"/>
  <c r="X123" i="12" s="1"/>
  <c r="F87" i="12"/>
  <c r="X87" i="12" s="1"/>
  <c r="F78" i="12"/>
  <c r="X78" i="12" s="1"/>
  <c r="F85" i="12"/>
  <c r="X85" i="12" s="1"/>
  <c r="F54" i="12"/>
  <c r="X54" i="12" s="1"/>
  <c r="F48" i="12"/>
  <c r="X48" i="12" s="1"/>
  <c r="F65" i="12"/>
  <c r="X65" i="12" s="1"/>
  <c r="F57" i="12"/>
  <c r="X57" i="12" s="1"/>
  <c r="F50" i="12"/>
  <c r="X50" i="12" s="1"/>
  <c r="F34" i="12"/>
  <c r="X34" i="12" s="1"/>
  <c r="F40" i="12"/>
  <c r="X40" i="12" s="1"/>
  <c r="F128" i="12"/>
  <c r="X128" i="12" s="1"/>
  <c r="F86" i="12"/>
  <c r="X86" i="12" s="1"/>
  <c r="F77" i="12"/>
  <c r="X77" i="12" s="1"/>
  <c r="F68" i="12"/>
  <c r="X68" i="12" s="1"/>
  <c r="F61" i="12"/>
  <c r="X61" i="12" s="1"/>
  <c r="F47" i="12"/>
  <c r="X47" i="12" s="1"/>
  <c r="F41" i="12"/>
  <c r="X41" i="12" s="1"/>
  <c r="F12" i="12"/>
  <c r="X12" i="12" s="1"/>
  <c r="F16" i="12"/>
  <c r="X16" i="12" s="1"/>
  <c r="F126" i="12"/>
  <c r="X126" i="12" s="1"/>
  <c r="F66" i="12"/>
  <c r="X66" i="12" s="1"/>
  <c r="F58" i="12"/>
  <c r="X58" i="12" s="1"/>
  <c r="F49" i="12"/>
  <c r="X49" i="12" s="1"/>
  <c r="F42" i="12"/>
  <c r="X42" i="12" s="1"/>
  <c r="L72" i="12"/>
  <c r="L32" i="12"/>
  <c r="L7" i="12"/>
  <c r="N11" i="12"/>
  <c r="Z11" i="12" s="1"/>
  <c r="N16" i="12"/>
  <c r="Z16" i="12" s="1"/>
  <c r="N8" i="12"/>
  <c r="Z8" i="12" s="1"/>
  <c r="N13" i="12"/>
  <c r="Z13" i="12" s="1"/>
  <c r="N129" i="12"/>
  <c r="Z129" i="12" s="1"/>
  <c r="N23" i="12"/>
  <c r="Z23" i="12" s="1"/>
  <c r="N26" i="12"/>
  <c r="Z26" i="12" s="1"/>
  <c r="N30" i="12"/>
  <c r="Z30" i="12" s="1"/>
  <c r="N33" i="12"/>
  <c r="Z33" i="12" s="1"/>
  <c r="N39" i="12"/>
  <c r="Z39" i="12" s="1"/>
  <c r="N42" i="12"/>
  <c r="Z42" i="12" s="1"/>
  <c r="N45" i="12"/>
  <c r="Z45" i="12" s="1"/>
  <c r="N49" i="12"/>
  <c r="Z49" i="12" s="1"/>
  <c r="N53" i="12"/>
  <c r="Z53" i="12" s="1"/>
  <c r="N59" i="12"/>
  <c r="Z59" i="12" s="1"/>
  <c r="N58" i="12"/>
  <c r="Z58" i="12" s="1"/>
  <c r="N63" i="12"/>
  <c r="Z63" i="12" s="1"/>
  <c r="N66" i="12"/>
  <c r="Z66" i="12" s="1"/>
  <c r="N70" i="12"/>
  <c r="Z70" i="12" s="1"/>
  <c r="N75" i="12"/>
  <c r="Z75" i="12" s="1"/>
  <c r="N79" i="12"/>
  <c r="Z79" i="12" s="1"/>
  <c r="N83" i="12"/>
  <c r="Z83" i="12" s="1"/>
  <c r="N88" i="12"/>
  <c r="Z88" i="12" s="1"/>
  <c r="N94" i="12"/>
  <c r="Z94" i="12" s="1"/>
  <c r="N98" i="12"/>
  <c r="Z98" i="12" s="1"/>
  <c r="N103" i="12"/>
  <c r="Z103" i="12" s="1"/>
  <c r="N107" i="12"/>
  <c r="Z107" i="12" s="1"/>
  <c r="N111" i="12"/>
  <c r="Z111" i="12" s="1"/>
  <c r="N115" i="12"/>
  <c r="Z115" i="12" s="1"/>
  <c r="N120" i="12"/>
  <c r="Z120" i="12" s="1"/>
  <c r="N124" i="12"/>
  <c r="Z124" i="12" s="1"/>
  <c r="N126" i="12"/>
  <c r="Z126" i="12" s="1"/>
  <c r="N22" i="12"/>
  <c r="Z22" i="12" s="1"/>
  <c r="N27" i="12"/>
  <c r="Z27" i="12" s="1"/>
  <c r="N20" i="12"/>
  <c r="Z20" i="12" s="1"/>
  <c r="N9" i="12"/>
  <c r="Z9" i="12" s="1"/>
  <c r="N10" i="12"/>
  <c r="Z10" i="12" s="1"/>
  <c r="N12" i="12"/>
  <c r="Z12" i="12" s="1"/>
  <c r="N15" i="12"/>
  <c r="Z15" i="12" s="1"/>
  <c r="N21" i="12"/>
  <c r="Z21" i="12" s="1"/>
  <c r="N24" i="12"/>
  <c r="Z24" i="12" s="1"/>
  <c r="N28" i="12"/>
  <c r="Z28" i="12" s="1"/>
  <c r="N31" i="12"/>
  <c r="Z31" i="12" s="1"/>
  <c r="N41" i="12"/>
  <c r="Z41" i="12" s="1"/>
  <c r="N43" i="12"/>
  <c r="Z43" i="12" s="1"/>
  <c r="N47" i="12"/>
  <c r="Z47" i="12" s="1"/>
  <c r="N37" i="12"/>
  <c r="Z37" i="12" s="1"/>
  <c r="N60" i="12"/>
  <c r="Z60" i="12" s="1"/>
  <c r="N61" i="12"/>
  <c r="Z61" i="12" s="1"/>
  <c r="N55" i="12"/>
  <c r="Z55" i="12" s="1"/>
  <c r="N68" i="12"/>
  <c r="Z68" i="12" s="1"/>
  <c r="N74" i="12"/>
  <c r="Z74" i="12" s="1"/>
  <c r="N77" i="12"/>
  <c r="Z77" i="12" s="1"/>
  <c r="N81" i="12"/>
  <c r="Z81" i="12" s="1"/>
  <c r="N86" i="12"/>
  <c r="Z86" i="12" s="1"/>
  <c r="N90" i="12"/>
  <c r="Z90" i="12" s="1"/>
  <c r="N92" i="12"/>
  <c r="Z92" i="12" s="1"/>
  <c r="N96" i="12"/>
  <c r="Z96" i="12" s="1"/>
  <c r="N101" i="12"/>
  <c r="Z101" i="12" s="1"/>
  <c r="N105" i="12"/>
  <c r="Z105" i="12" s="1"/>
  <c r="N109" i="12"/>
  <c r="Z109" i="12" s="1"/>
  <c r="N113" i="12"/>
  <c r="Z113" i="12" s="1"/>
  <c r="N117" i="12"/>
  <c r="Z117" i="12" s="1"/>
  <c r="N125" i="12"/>
  <c r="Z125" i="12" s="1"/>
  <c r="N128" i="12"/>
  <c r="Z128" i="12" s="1"/>
  <c r="N14" i="12"/>
  <c r="Z14" i="12" s="1"/>
  <c r="N18" i="12"/>
  <c r="Z18" i="12" s="1"/>
  <c r="N19" i="12"/>
  <c r="Z19" i="12" s="1"/>
  <c r="N25" i="12"/>
  <c r="Z25" i="12" s="1"/>
  <c r="N29" i="12"/>
  <c r="Z29" i="12" s="1"/>
  <c r="N36" i="12"/>
  <c r="Z36" i="12" s="1"/>
  <c r="N40" i="12"/>
  <c r="Z40" i="12" s="1"/>
  <c r="N38" i="12"/>
  <c r="Z38" i="12" s="1"/>
  <c r="N34" i="12"/>
  <c r="Z34" i="12" s="1"/>
  <c r="N46" i="12"/>
  <c r="Z46" i="12" s="1"/>
  <c r="N50" i="12"/>
  <c r="Z50" i="12" s="1"/>
  <c r="N56" i="12"/>
  <c r="Z56" i="12" s="1"/>
  <c r="N57" i="12"/>
  <c r="Z57" i="12" s="1"/>
  <c r="N62" i="12"/>
  <c r="Z62" i="12" s="1"/>
  <c r="N65" i="12"/>
  <c r="Z65" i="12" s="1"/>
  <c r="N69" i="12"/>
  <c r="Z69" i="12" s="1"/>
  <c r="N73" i="12"/>
  <c r="Z73" i="12" s="1"/>
  <c r="N76" i="12"/>
  <c r="Z76" i="12" s="1"/>
  <c r="N80" i="12"/>
  <c r="Z80" i="12" s="1"/>
  <c r="N84" i="12"/>
  <c r="Z84" i="12" s="1"/>
  <c r="N99" i="12"/>
  <c r="Z99" i="12" s="1"/>
  <c r="N93" i="12"/>
  <c r="Z93" i="12" s="1"/>
  <c r="N97" i="12"/>
  <c r="Z97" i="12" s="1"/>
  <c r="N102" i="12"/>
  <c r="Z102" i="12" s="1"/>
  <c r="N106" i="12"/>
  <c r="Z106" i="12" s="1"/>
  <c r="N110" i="12"/>
  <c r="Z110" i="12" s="1"/>
  <c r="N114" i="12"/>
  <c r="Z114" i="12" s="1"/>
  <c r="N118" i="12"/>
  <c r="Z118" i="12" s="1"/>
  <c r="N121" i="12"/>
  <c r="Z121" i="12" s="1"/>
  <c r="N127" i="12"/>
  <c r="Z127" i="12" s="1"/>
  <c r="N35" i="12"/>
  <c r="Z35" i="12" s="1"/>
  <c r="N44" i="12"/>
  <c r="Z44" i="12" s="1"/>
  <c r="N48" i="12"/>
  <c r="Z48" i="12" s="1"/>
  <c r="N51" i="12"/>
  <c r="Z51" i="12" s="1"/>
  <c r="N54" i="12"/>
  <c r="Z54" i="12" s="1"/>
  <c r="N71" i="12"/>
  <c r="Z71" i="12" s="1"/>
  <c r="N64" i="12"/>
  <c r="Z64" i="12" s="1"/>
  <c r="N67" i="12"/>
  <c r="Z67" i="12" s="1"/>
  <c r="N85" i="12"/>
  <c r="Z85" i="12" s="1"/>
  <c r="N78" i="12"/>
  <c r="Z78" i="12" s="1"/>
  <c r="N82" i="12"/>
  <c r="Z82" i="12" s="1"/>
  <c r="N87" i="12"/>
  <c r="Z87" i="12" s="1"/>
  <c r="N91" i="12"/>
  <c r="Z91" i="12" s="1"/>
  <c r="N95" i="12"/>
  <c r="Z95" i="12" s="1"/>
  <c r="N100" i="12"/>
  <c r="Z100" i="12" s="1"/>
  <c r="N104" i="12"/>
  <c r="Z104" i="12" s="1"/>
  <c r="N108" i="12"/>
  <c r="Z108" i="12" s="1"/>
  <c r="N112" i="12"/>
  <c r="Z112" i="12" s="1"/>
  <c r="N116" i="12"/>
  <c r="Z116" i="12" s="1"/>
  <c r="N123" i="12"/>
  <c r="Z123" i="12" s="1"/>
  <c r="N122" i="12"/>
  <c r="Z122" i="12" s="1"/>
  <c r="N72" i="12"/>
  <c r="Z72" i="12" s="1"/>
  <c r="N17" i="12"/>
  <c r="Z17" i="12" s="1"/>
  <c r="N119" i="12"/>
  <c r="Z119" i="12" s="1"/>
  <c r="N52" i="12"/>
  <c r="Z52" i="12" s="1"/>
  <c r="N32" i="12"/>
  <c r="Z32" i="12" s="1"/>
  <c r="N6" i="12"/>
  <c r="Z6" i="12" s="1"/>
  <c r="N89" i="12"/>
  <c r="Z89" i="12" s="1"/>
  <c r="N7" i="12"/>
  <c r="Z7" i="12" s="1"/>
  <c r="H119" i="12"/>
  <c r="F6" i="12"/>
  <c r="X6" i="12" s="1"/>
  <c r="F52" i="12"/>
  <c r="X52" i="12" s="1"/>
  <c r="F32" i="12"/>
  <c r="X32" i="12" s="1"/>
  <c r="T72" i="12"/>
  <c r="T89" i="12"/>
  <c r="T32" i="12"/>
  <c r="T17" i="12"/>
  <c r="T7" i="12"/>
  <c r="V11" i="12"/>
  <c r="AB11" i="12" s="1"/>
  <c r="V14" i="12"/>
  <c r="AB14" i="12" s="1"/>
  <c r="V13" i="12"/>
  <c r="AB13" i="12" s="1"/>
  <c r="V129" i="12"/>
  <c r="AB129" i="12" s="1"/>
  <c r="V23" i="12"/>
  <c r="AB23" i="12" s="1"/>
  <c r="V26" i="12"/>
  <c r="AB26" i="12" s="1"/>
  <c r="V30" i="12"/>
  <c r="AB30" i="12" s="1"/>
  <c r="V39" i="12"/>
  <c r="AB39" i="12" s="1"/>
  <c r="V42" i="12"/>
  <c r="AB42" i="12" s="1"/>
  <c r="V45" i="12"/>
  <c r="AB45" i="12" s="1"/>
  <c r="V49" i="12"/>
  <c r="AB49" i="12" s="1"/>
  <c r="V59" i="12"/>
  <c r="AB59" i="12" s="1"/>
  <c r="V58" i="12"/>
  <c r="AB58" i="12" s="1"/>
  <c r="V63" i="12"/>
  <c r="AB63" i="12" s="1"/>
  <c r="V66" i="12"/>
  <c r="AB66" i="12" s="1"/>
  <c r="V70" i="12"/>
  <c r="AB70" i="12" s="1"/>
  <c r="V75" i="12"/>
  <c r="AB75" i="12" s="1"/>
  <c r="V79" i="12"/>
  <c r="AB79" i="12" s="1"/>
  <c r="V83" i="12"/>
  <c r="AB83" i="12" s="1"/>
  <c r="V88" i="12"/>
  <c r="AB88" i="12" s="1"/>
  <c r="V90" i="12"/>
  <c r="AB90" i="12" s="1"/>
  <c r="V94" i="12"/>
  <c r="AB94" i="12" s="1"/>
  <c r="V98" i="12"/>
  <c r="AB98" i="12" s="1"/>
  <c r="V103" i="12"/>
  <c r="AB103" i="12" s="1"/>
  <c r="V107" i="12"/>
  <c r="AB107" i="12" s="1"/>
  <c r="V111" i="12"/>
  <c r="AB111" i="12" s="1"/>
  <c r="V115" i="12"/>
  <c r="AB115" i="12" s="1"/>
  <c r="V124" i="12"/>
  <c r="AB124" i="12" s="1"/>
  <c r="V126" i="12"/>
  <c r="AB126" i="12" s="1"/>
  <c r="V9" i="12"/>
  <c r="AB9" i="12" s="1"/>
  <c r="V16" i="12"/>
  <c r="AB16" i="12" s="1"/>
  <c r="V18" i="12"/>
  <c r="AB18" i="12" s="1"/>
  <c r="V22" i="12"/>
  <c r="AB22" i="12" s="1"/>
  <c r="V27" i="12"/>
  <c r="AB27" i="12" s="1"/>
  <c r="V20" i="12"/>
  <c r="AB20" i="12" s="1"/>
  <c r="V12" i="12"/>
  <c r="AB12" i="12" s="1"/>
  <c r="V8" i="12"/>
  <c r="AB8" i="12" s="1"/>
  <c r="V15" i="12"/>
  <c r="AB15" i="12" s="1"/>
  <c r="V21" i="12"/>
  <c r="AB21" i="12" s="1"/>
  <c r="V24" i="12"/>
  <c r="AB24" i="12" s="1"/>
  <c r="V28" i="12"/>
  <c r="AB28" i="12" s="1"/>
  <c r="V31" i="12"/>
  <c r="AB31" i="12" s="1"/>
  <c r="V33" i="12"/>
  <c r="AB33" i="12" s="1"/>
  <c r="V41" i="12"/>
  <c r="AB41" i="12" s="1"/>
  <c r="V43" i="12"/>
  <c r="AB43" i="12" s="1"/>
  <c r="V47" i="12"/>
  <c r="AB47" i="12" s="1"/>
  <c r="V37" i="12"/>
  <c r="AB37" i="12" s="1"/>
  <c r="V53" i="12"/>
  <c r="AB53" i="12" s="1"/>
  <c r="V60" i="12"/>
  <c r="AB60" i="12" s="1"/>
  <c r="V61" i="12"/>
  <c r="AB61" i="12" s="1"/>
  <c r="V55" i="12"/>
  <c r="AB55" i="12" s="1"/>
  <c r="V68" i="12"/>
  <c r="AB68" i="12" s="1"/>
  <c r="V74" i="12"/>
  <c r="AB74" i="12" s="1"/>
  <c r="V77" i="12"/>
  <c r="AB77" i="12" s="1"/>
  <c r="V81" i="12"/>
  <c r="AB81" i="12" s="1"/>
  <c r="V86" i="12"/>
  <c r="AB86" i="12" s="1"/>
  <c r="V92" i="12"/>
  <c r="AB92" i="12" s="1"/>
  <c r="V96" i="12"/>
  <c r="AB96" i="12" s="1"/>
  <c r="V101" i="12"/>
  <c r="AB101" i="12" s="1"/>
  <c r="V105" i="12"/>
  <c r="AB105" i="12" s="1"/>
  <c r="V109" i="12"/>
  <c r="AB109" i="12" s="1"/>
  <c r="V113" i="12"/>
  <c r="AB113" i="12" s="1"/>
  <c r="V117" i="12"/>
  <c r="AB117" i="12" s="1"/>
  <c r="V120" i="12"/>
  <c r="AB120" i="12" s="1"/>
  <c r="V125" i="12"/>
  <c r="AB125" i="12" s="1"/>
  <c r="V128" i="12"/>
  <c r="AB128" i="12" s="1"/>
  <c r="V10" i="12"/>
  <c r="AB10" i="12" s="1"/>
  <c r="V19" i="12"/>
  <c r="AB19" i="12" s="1"/>
  <c r="V25" i="12"/>
  <c r="AB25" i="12" s="1"/>
  <c r="V29" i="12"/>
  <c r="AB29" i="12" s="1"/>
  <c r="V36" i="12"/>
  <c r="AB36" i="12" s="1"/>
  <c r="V40" i="12"/>
  <c r="AB40" i="12" s="1"/>
  <c r="V35" i="12"/>
  <c r="AB35" i="12" s="1"/>
  <c r="V34" i="12"/>
  <c r="AB34" i="12" s="1"/>
  <c r="V46" i="12"/>
  <c r="AB46" i="12" s="1"/>
  <c r="V50" i="12"/>
  <c r="AB50" i="12" s="1"/>
  <c r="V56" i="12"/>
  <c r="AB56" i="12" s="1"/>
  <c r="V57" i="12"/>
  <c r="AB57" i="12" s="1"/>
  <c r="V62" i="12"/>
  <c r="AB62" i="12" s="1"/>
  <c r="V65" i="12"/>
  <c r="AB65" i="12" s="1"/>
  <c r="V69" i="12"/>
  <c r="AB69" i="12" s="1"/>
  <c r="V76" i="12"/>
  <c r="AB76" i="12" s="1"/>
  <c r="V80" i="12"/>
  <c r="AB80" i="12" s="1"/>
  <c r="V84" i="12"/>
  <c r="AB84" i="12" s="1"/>
  <c r="V99" i="12"/>
  <c r="AB99" i="12" s="1"/>
  <c r="V93" i="12"/>
  <c r="AB93" i="12" s="1"/>
  <c r="V97" i="12"/>
  <c r="AB97" i="12" s="1"/>
  <c r="V102" i="12"/>
  <c r="AB102" i="12" s="1"/>
  <c r="V106" i="12"/>
  <c r="AB106" i="12" s="1"/>
  <c r="V110" i="12"/>
  <c r="AB110" i="12" s="1"/>
  <c r="V114" i="12"/>
  <c r="AB114" i="12" s="1"/>
  <c r="V118" i="12"/>
  <c r="AB118" i="12" s="1"/>
  <c r="V121" i="12"/>
  <c r="AB121" i="12" s="1"/>
  <c r="V127" i="12"/>
  <c r="AB127" i="12" s="1"/>
  <c r="V38" i="12"/>
  <c r="AB38" i="12" s="1"/>
  <c r="V44" i="12"/>
  <c r="AB44" i="12" s="1"/>
  <c r="V48" i="12"/>
  <c r="AB48" i="12" s="1"/>
  <c r="V51" i="12"/>
  <c r="AB51" i="12" s="1"/>
  <c r="V54" i="12"/>
  <c r="AB54" i="12" s="1"/>
  <c r="V71" i="12"/>
  <c r="AB71" i="12" s="1"/>
  <c r="V64" i="12"/>
  <c r="AB64" i="12" s="1"/>
  <c r="V67" i="12"/>
  <c r="AB67" i="12" s="1"/>
  <c r="V85" i="12"/>
  <c r="AB85" i="12" s="1"/>
  <c r="V73" i="12"/>
  <c r="AB73" i="12" s="1"/>
  <c r="V78" i="12"/>
  <c r="AB78" i="12" s="1"/>
  <c r="V82" i="12"/>
  <c r="AB82" i="12" s="1"/>
  <c r="V87" i="12"/>
  <c r="AB87" i="12" s="1"/>
  <c r="V91" i="12"/>
  <c r="AB91" i="12" s="1"/>
  <c r="V95" i="12"/>
  <c r="AB95" i="12" s="1"/>
  <c r="V100" i="12"/>
  <c r="AB100" i="12" s="1"/>
  <c r="V104" i="12"/>
  <c r="AB104" i="12" s="1"/>
  <c r="V108" i="12"/>
  <c r="AB108" i="12" s="1"/>
  <c r="V112" i="12"/>
  <c r="AB112" i="12" s="1"/>
  <c r="V116" i="12"/>
  <c r="AB116" i="12" s="1"/>
  <c r="V123" i="12"/>
  <c r="AB123" i="12" s="1"/>
  <c r="V122" i="12"/>
  <c r="AB122" i="12" s="1"/>
  <c r="V72" i="12"/>
  <c r="AB72" i="12" s="1"/>
  <c r="V119" i="12"/>
  <c r="AB119" i="12" s="1"/>
  <c r="V52" i="12"/>
  <c r="AB52" i="12" s="1"/>
  <c r="V17" i="12"/>
  <c r="AB17" i="12" s="1"/>
  <c r="V89" i="12"/>
  <c r="AB89" i="12" s="1"/>
  <c r="V6" i="12"/>
  <c r="AB6" i="12" s="1"/>
  <c r="V32" i="12"/>
  <c r="AB32" i="12" s="1"/>
  <c r="V7" i="12"/>
  <c r="AB7" i="12" s="1"/>
  <c r="F72" i="12"/>
  <c r="X72" i="12" s="1"/>
  <c r="P119" i="12"/>
  <c r="P52" i="12"/>
  <c r="P32" i="12"/>
  <c r="P72" i="12"/>
  <c r="F108" i="12"/>
  <c r="X108" i="12" s="1"/>
  <c r="F100" i="12"/>
  <c r="X100" i="12" s="1"/>
  <c r="F91" i="12"/>
  <c r="X91" i="12" s="1"/>
  <c r="F82" i="12"/>
  <c r="X82" i="12" s="1"/>
  <c r="F73" i="12"/>
  <c r="X73" i="12" s="1"/>
  <c r="F67" i="12"/>
  <c r="X67" i="12" s="1"/>
  <c r="F44" i="12"/>
  <c r="X44" i="12" s="1"/>
  <c r="AC44" i="12" s="1"/>
  <c r="W44" i="12" s="1"/>
  <c r="F121" i="12"/>
  <c r="X121" i="12" s="1"/>
  <c r="F80" i="12"/>
  <c r="X80" i="12" s="1"/>
  <c r="F69" i="12"/>
  <c r="X69" i="12" s="1"/>
  <c r="AC69" i="12" s="1"/>
  <c r="W69" i="12" s="1"/>
  <c r="F62" i="12"/>
  <c r="X62" i="12" s="1"/>
  <c r="F46" i="12"/>
  <c r="X46" i="12" s="1"/>
  <c r="F36" i="12"/>
  <c r="X36" i="12" s="1"/>
  <c r="F92" i="12"/>
  <c r="X92" i="12" s="1"/>
  <c r="F81" i="12"/>
  <c r="X81" i="12" s="1"/>
  <c r="AC74" i="12"/>
  <c r="W74" i="12" s="1"/>
  <c r="F55" i="12"/>
  <c r="X55" i="12" s="1"/>
  <c r="F60" i="12"/>
  <c r="X60" i="12" s="1"/>
  <c r="AC60" i="12" s="1"/>
  <c r="W60" i="12" s="1"/>
  <c r="F37" i="12"/>
  <c r="X37" i="12" s="1"/>
  <c r="F43" i="12"/>
  <c r="X43" i="12" s="1"/>
  <c r="F33" i="12"/>
  <c r="X33" i="12" s="1"/>
  <c r="AC28" i="12"/>
  <c r="W28" i="12" s="1"/>
  <c r="F38" i="12"/>
  <c r="X38" i="12" s="1"/>
  <c r="AC9" i="12"/>
  <c r="W9" i="12" s="1"/>
  <c r="F79" i="12"/>
  <c r="X79" i="12" s="1"/>
  <c r="AC79" i="12" s="1"/>
  <c r="W79" i="12" s="1"/>
  <c r="F70" i="12"/>
  <c r="X70" i="12" s="1"/>
  <c r="F63" i="12"/>
  <c r="X63" i="12" s="1"/>
  <c r="AC63" i="12" s="1"/>
  <c r="W63" i="12" s="1"/>
  <c r="F45" i="12"/>
  <c r="X45" i="12" s="1"/>
  <c r="F39" i="12"/>
  <c r="X39" i="12" s="1"/>
  <c r="AC14" i="12"/>
  <c r="W14" i="12" s="1"/>
  <c r="L119" i="12"/>
  <c r="L52" i="12"/>
  <c r="L89" i="12"/>
  <c r="L17" i="12"/>
  <c r="AC116" i="12" l="1"/>
  <c r="W116" i="12" s="1"/>
  <c r="AC97" i="12"/>
  <c r="W97" i="12" s="1"/>
  <c r="AC21" i="12"/>
  <c r="W21" i="12" s="1"/>
  <c r="AC10" i="12"/>
  <c r="W10" i="12" s="1"/>
  <c r="AC8" i="12"/>
  <c r="W8" i="12" s="1"/>
  <c r="AC45" i="12"/>
  <c r="W45" i="12" s="1"/>
  <c r="AC85" i="12"/>
  <c r="W85" i="12" s="1"/>
  <c r="AC109" i="12"/>
  <c r="W109" i="12" s="1"/>
  <c r="AC101" i="12"/>
  <c r="W101" i="12" s="1"/>
  <c r="AC27" i="12"/>
  <c r="W27" i="12" s="1"/>
  <c r="AC73" i="12"/>
  <c r="W73" i="12" s="1"/>
  <c r="AC125" i="12"/>
  <c r="W125" i="12" s="1"/>
  <c r="AC103" i="12"/>
  <c r="W103" i="12" s="1"/>
  <c r="AC59" i="12"/>
  <c r="W59" i="12" s="1"/>
  <c r="AC26" i="12"/>
  <c r="W26" i="12" s="1"/>
  <c r="AC35" i="12"/>
  <c r="W35" i="12" s="1"/>
  <c r="AC25" i="12"/>
  <c r="W25" i="12" s="1"/>
  <c r="AC18" i="12"/>
  <c r="W18" i="12" s="1"/>
  <c r="AC129" i="12"/>
  <c r="W129" i="12" s="1"/>
  <c r="AC43" i="12"/>
  <c r="W43" i="12" s="1"/>
  <c r="AC36" i="12"/>
  <c r="W36" i="12" s="1"/>
  <c r="AC112" i="12"/>
  <c r="W112" i="12" s="1"/>
  <c r="AC104" i="12"/>
  <c r="W104" i="12" s="1"/>
  <c r="AC99" i="12"/>
  <c r="W99" i="12" s="1"/>
  <c r="AC56" i="12"/>
  <c r="W56" i="12" s="1"/>
  <c r="AC90" i="12"/>
  <c r="W90" i="12" s="1"/>
  <c r="AC75" i="12"/>
  <c r="W75" i="12" s="1"/>
  <c r="AC49" i="12"/>
  <c r="W49" i="12" s="1"/>
  <c r="U28" i="12"/>
  <c r="U128" i="12"/>
  <c r="U120" i="12"/>
  <c r="U107" i="12"/>
  <c r="U81" i="12"/>
  <c r="U57" i="12"/>
  <c r="U38" i="12"/>
  <c r="U6" i="12"/>
  <c r="U121" i="12"/>
  <c r="U114" i="12"/>
  <c r="U110" i="12"/>
  <c r="U106" i="12"/>
  <c r="U102" i="12"/>
  <c r="U97" i="12"/>
  <c r="U93" i="12"/>
  <c r="U99" i="12"/>
  <c r="U84" i="12"/>
  <c r="U80" i="12"/>
  <c r="U75" i="12"/>
  <c r="U70" i="12"/>
  <c r="U66" i="12"/>
  <c r="U63" i="12"/>
  <c r="U58" i="12"/>
  <c r="U59" i="12"/>
  <c r="U37" i="12"/>
  <c r="U47" i="12"/>
  <c r="U43" i="12"/>
  <c r="U41" i="12"/>
  <c r="U33" i="12"/>
  <c r="U30" i="12"/>
  <c r="U25" i="12"/>
  <c r="U19" i="12"/>
  <c r="U16" i="12"/>
  <c r="U12" i="12"/>
  <c r="U8" i="12"/>
  <c r="U109" i="12"/>
  <c r="U103" i="12"/>
  <c r="U94" i="12"/>
  <c r="U88" i="12"/>
  <c r="U83" i="12"/>
  <c r="U73" i="12"/>
  <c r="U67" i="12"/>
  <c r="U62" i="12"/>
  <c r="U54" i="12"/>
  <c r="U50" i="12"/>
  <c r="U44" i="12"/>
  <c r="U40" i="12"/>
  <c r="U20" i="12"/>
  <c r="U24" i="12"/>
  <c r="U129" i="12"/>
  <c r="U11" i="12"/>
  <c r="M128" i="12"/>
  <c r="M125" i="12"/>
  <c r="M120" i="12"/>
  <c r="M115" i="12"/>
  <c r="M111" i="12"/>
  <c r="M107" i="12"/>
  <c r="M103" i="12"/>
  <c r="M98" i="12"/>
  <c r="M94" i="12"/>
  <c r="M90" i="12"/>
  <c r="M86" i="12"/>
  <c r="M81" i="12"/>
  <c r="M76" i="12"/>
  <c r="M85" i="12"/>
  <c r="M67" i="12"/>
  <c r="M64" i="12"/>
  <c r="M71" i="12"/>
  <c r="M54" i="12"/>
  <c r="M51" i="12"/>
  <c r="M48" i="12"/>
  <c r="M44" i="12"/>
  <c r="M35" i="12"/>
  <c r="M38" i="12"/>
  <c r="M20" i="12"/>
  <c r="M26" i="12"/>
  <c r="M23" i="12"/>
  <c r="M129" i="12"/>
  <c r="M13" i="12"/>
  <c r="M9" i="12"/>
  <c r="M28" i="12"/>
  <c r="M122" i="12"/>
  <c r="M123" i="12"/>
  <c r="M116" i="12"/>
  <c r="M112" i="12"/>
  <c r="M108" i="12"/>
  <c r="AC39" i="12"/>
  <c r="W39" i="12" s="1"/>
  <c r="AC70" i="12"/>
  <c r="W70" i="12" s="1"/>
  <c r="AC38" i="12"/>
  <c r="W38" i="12" s="1"/>
  <c r="AC33" i="12"/>
  <c r="W33" i="12" s="1"/>
  <c r="AC37" i="12"/>
  <c r="W37" i="12" s="1"/>
  <c r="AC55" i="12"/>
  <c r="W55" i="12" s="1"/>
  <c r="AC81" i="12"/>
  <c r="W81" i="12" s="1"/>
  <c r="AC62" i="12"/>
  <c r="W62" i="12" s="1"/>
  <c r="AC121" i="12"/>
  <c r="W121" i="12" s="1"/>
  <c r="AC67" i="12"/>
  <c r="W67" i="12" s="1"/>
  <c r="AC100" i="12"/>
  <c r="W100" i="12" s="1"/>
  <c r="AC102" i="12"/>
  <c r="W102" i="12" s="1"/>
  <c r="AC128" i="12"/>
  <c r="W128" i="12" s="1"/>
  <c r="AC111" i="12"/>
  <c r="W111" i="12" s="1"/>
  <c r="AC94" i="12"/>
  <c r="W94" i="12" s="1"/>
  <c r="AC88" i="12"/>
  <c r="W88" i="12" s="1"/>
  <c r="M8" i="12"/>
  <c r="M12" i="12"/>
  <c r="M16" i="12"/>
  <c r="M19" i="12"/>
  <c r="M25" i="12"/>
  <c r="M30" i="12"/>
  <c r="M33" i="12"/>
  <c r="M41" i="12"/>
  <c r="M43" i="12"/>
  <c r="M47" i="12"/>
  <c r="M37" i="12"/>
  <c r="M59" i="12"/>
  <c r="M58" i="12"/>
  <c r="M63" i="12"/>
  <c r="M66" i="12"/>
  <c r="M70" i="12"/>
  <c r="M75" i="12"/>
  <c r="M80" i="12"/>
  <c r="M84" i="12"/>
  <c r="M99" i="12"/>
  <c r="M93" i="12"/>
  <c r="M97" i="12"/>
  <c r="M102" i="12"/>
  <c r="M106" i="12"/>
  <c r="M114" i="12"/>
  <c r="M121" i="12"/>
  <c r="M6" i="12"/>
  <c r="M15" i="12"/>
  <c r="M24" i="12"/>
  <c r="M36" i="12"/>
  <c r="M34" i="12"/>
  <c r="M50" i="12"/>
  <c r="M57" i="12"/>
  <c r="M65" i="12"/>
  <c r="M73" i="12"/>
  <c r="M83" i="12"/>
  <c r="M92" i="12"/>
  <c r="M101" i="12"/>
  <c r="M109" i="12"/>
  <c r="M117" i="12"/>
  <c r="M126" i="12"/>
  <c r="U15" i="12"/>
  <c r="U26" i="12"/>
  <c r="U35" i="12"/>
  <c r="U56" i="12"/>
  <c r="U65" i="12"/>
  <c r="U79" i="12"/>
  <c r="U92" i="12"/>
  <c r="U105" i="12"/>
  <c r="U10" i="12"/>
  <c r="U18" i="12"/>
  <c r="U27" i="12"/>
  <c r="U39" i="12"/>
  <c r="U45" i="12"/>
  <c r="U53" i="12"/>
  <c r="U61" i="12"/>
  <c r="U68" i="12"/>
  <c r="U77" i="12"/>
  <c r="U87" i="12"/>
  <c r="U95" i="12"/>
  <c r="U104" i="12"/>
  <c r="U112" i="12"/>
  <c r="U127" i="12"/>
  <c r="U48" i="12"/>
  <c r="U96" i="12"/>
  <c r="U125" i="12"/>
  <c r="AC95" i="12"/>
  <c r="W95" i="12" s="1"/>
  <c r="AC127" i="12"/>
  <c r="W127" i="12" s="1"/>
  <c r="AC84" i="12"/>
  <c r="W84" i="12" s="1"/>
  <c r="AC31" i="12"/>
  <c r="W31" i="12" s="1"/>
  <c r="AC24" i="12"/>
  <c r="W24" i="12" s="1"/>
  <c r="AC15" i="12"/>
  <c r="W15" i="12" s="1"/>
  <c r="AC20" i="12"/>
  <c r="W20" i="12" s="1"/>
  <c r="AC22" i="12"/>
  <c r="W22" i="12" s="1"/>
  <c r="AC11" i="12"/>
  <c r="W11" i="12" s="1"/>
  <c r="AC13" i="12"/>
  <c r="W13" i="12" s="1"/>
  <c r="U116" i="12"/>
  <c r="U123" i="12"/>
  <c r="U122" i="12"/>
  <c r="U78" i="12"/>
  <c r="U13" i="12"/>
  <c r="U29" i="12"/>
  <c r="U34" i="12"/>
  <c r="U51" i="12"/>
  <c r="U64" i="12"/>
  <c r="U76" i="12"/>
  <c r="U90" i="12"/>
  <c r="U101" i="12"/>
  <c r="U111" i="12"/>
  <c r="U117" i="12"/>
  <c r="U124" i="12"/>
  <c r="U126" i="12"/>
  <c r="AC17" i="12"/>
  <c r="W17" i="12" s="1"/>
  <c r="AC64" i="12"/>
  <c r="W64" i="12" s="1"/>
  <c r="AC29" i="12"/>
  <c r="W29" i="12" s="1"/>
  <c r="AC19" i="12"/>
  <c r="W19" i="12" s="1"/>
  <c r="AC120" i="12"/>
  <c r="W120" i="12" s="1"/>
  <c r="AC83" i="12"/>
  <c r="W83" i="12" s="1"/>
  <c r="AC53" i="12"/>
  <c r="W53" i="12" s="1"/>
  <c r="AC30" i="12"/>
  <c r="W30" i="12" s="1"/>
  <c r="AC23" i="12"/>
  <c r="W23" i="12" s="1"/>
  <c r="AC108" i="12"/>
  <c r="W108" i="12" s="1"/>
  <c r="AC91" i="12"/>
  <c r="W91" i="12" s="1"/>
  <c r="AC82" i="12"/>
  <c r="W82" i="12" s="1"/>
  <c r="AC52" i="12"/>
  <c r="W52" i="12" s="1"/>
  <c r="AC87" i="12"/>
  <c r="W87" i="12" s="1"/>
  <c r="AC51" i="12"/>
  <c r="W51" i="12" s="1"/>
  <c r="AC76" i="12"/>
  <c r="W76" i="12" s="1"/>
  <c r="AC46" i="12"/>
  <c r="W46" i="12" s="1"/>
  <c r="AC98" i="12"/>
  <c r="W98" i="12" s="1"/>
  <c r="AC66" i="12"/>
  <c r="W66" i="12" s="1"/>
  <c r="AC126" i="12"/>
  <c r="W126" i="12" s="1"/>
  <c r="AC12" i="12"/>
  <c r="W12" i="12" s="1"/>
  <c r="AC41" i="12"/>
  <c r="W41" i="12" s="1"/>
  <c r="AC68" i="12"/>
  <c r="W68" i="12" s="1"/>
  <c r="AC86" i="12"/>
  <c r="W86" i="12" s="1"/>
  <c r="AC34" i="12"/>
  <c r="W34" i="12" s="1"/>
  <c r="AC57" i="12"/>
  <c r="W57" i="12" s="1"/>
  <c r="AC48" i="12"/>
  <c r="W48" i="12" s="1"/>
  <c r="AC78" i="12"/>
  <c r="W78" i="12" s="1"/>
  <c r="Q28" i="12"/>
  <c r="Q127" i="12"/>
  <c r="Q122" i="12"/>
  <c r="Q121" i="12"/>
  <c r="Q123" i="12"/>
  <c r="Q118" i="12"/>
  <c r="Q116" i="12"/>
  <c r="Q114" i="12"/>
  <c r="Q112" i="12"/>
  <c r="Q110" i="12"/>
  <c r="Q108" i="12"/>
  <c r="Q106" i="12"/>
  <c r="Q104" i="12"/>
  <c r="Q102" i="12"/>
  <c r="Q100" i="12"/>
  <c r="Q97" i="12"/>
  <c r="Q95" i="12"/>
  <c r="Q93" i="12"/>
  <c r="Q91" i="12"/>
  <c r="Q99" i="12"/>
  <c r="Q87" i="12"/>
  <c r="Q84" i="12"/>
  <c r="Q82" i="12"/>
  <c r="Q80" i="12"/>
  <c r="Q77" i="12"/>
  <c r="Q75" i="12"/>
  <c r="Q74" i="12"/>
  <c r="Q70" i="12"/>
  <c r="Q68" i="12"/>
  <c r="Q66" i="12"/>
  <c r="Q55" i="12"/>
  <c r="Q63" i="12"/>
  <c r="Q61" i="12"/>
  <c r="Q58" i="12"/>
  <c r="Q60" i="12"/>
  <c r="Q59" i="12"/>
  <c r="Q53" i="12"/>
  <c r="Q37" i="12"/>
  <c r="Q49" i="12"/>
  <c r="Q47" i="12"/>
  <c r="Q45" i="12"/>
  <c r="Q43" i="12"/>
  <c r="Q42" i="12"/>
  <c r="Q41" i="12"/>
  <c r="Q39" i="12"/>
  <c r="Q33" i="12"/>
  <c r="Q31" i="12"/>
  <c r="Q30" i="12"/>
  <c r="Q27" i="12"/>
  <c r="Q25" i="12"/>
  <c r="Q22" i="12"/>
  <c r="Q19" i="12"/>
  <c r="Q18" i="12"/>
  <c r="Q16" i="12"/>
  <c r="Q14" i="12"/>
  <c r="Q12" i="12"/>
  <c r="Q10" i="12"/>
  <c r="Q8" i="12"/>
  <c r="Q78" i="12"/>
  <c r="Q128" i="12"/>
  <c r="Q126" i="12"/>
  <c r="Q125" i="12"/>
  <c r="Q124" i="12"/>
  <c r="Q120" i="12"/>
  <c r="Q117" i="12"/>
  <c r="Q115" i="12"/>
  <c r="Q113" i="12"/>
  <c r="Q111" i="12"/>
  <c r="Q109" i="12"/>
  <c r="Q107" i="12"/>
  <c r="Q105" i="12"/>
  <c r="Q103" i="12"/>
  <c r="Q101" i="12"/>
  <c r="Q98" i="12"/>
  <c r="Q96" i="12"/>
  <c r="Q94" i="12"/>
  <c r="Q92" i="12"/>
  <c r="Q90" i="12"/>
  <c r="Q88" i="12"/>
  <c r="Q86" i="12"/>
  <c r="Q83" i="12"/>
  <c r="Q81" i="12"/>
  <c r="Q79" i="12"/>
  <c r="Q76" i="12"/>
  <c r="Q73" i="12"/>
  <c r="Q85" i="12"/>
  <c r="Q69" i="12"/>
  <c r="Q67" i="12"/>
  <c r="Q65" i="12"/>
  <c r="Q64" i="12"/>
  <c r="Q62" i="12"/>
  <c r="Q71" i="12"/>
  <c r="Q57" i="12"/>
  <c r="Q54" i="12"/>
  <c r="Q56" i="12"/>
  <c r="Q51" i="12"/>
  <c r="Q50" i="12"/>
  <c r="Q48" i="12"/>
  <c r="Q46" i="12"/>
  <c r="Q44" i="12"/>
  <c r="Q34" i="12"/>
  <c r="Q35" i="12"/>
  <c r="Q40" i="12"/>
  <c r="Q38" i="12"/>
  <c r="Q36" i="12"/>
  <c r="Q20" i="12"/>
  <c r="Q29" i="12"/>
  <c r="Q26" i="12"/>
  <c r="Q24" i="12"/>
  <c r="Q23" i="12"/>
  <c r="Q21" i="12"/>
  <c r="Q129" i="12"/>
  <c r="Q15" i="12"/>
  <c r="Q13" i="12"/>
  <c r="Q11" i="12"/>
  <c r="Q9" i="12"/>
  <c r="Q6" i="12"/>
  <c r="AC7" i="12"/>
  <c r="W7" i="12" s="1"/>
  <c r="AC89" i="12"/>
  <c r="W89" i="12" s="1"/>
  <c r="AC113" i="12"/>
  <c r="W113" i="12" s="1"/>
  <c r="AC105" i="12"/>
  <c r="W105" i="12" s="1"/>
  <c r="AC96" i="12"/>
  <c r="W96" i="12" s="1"/>
  <c r="AC118" i="12"/>
  <c r="W118" i="12" s="1"/>
  <c r="AC110" i="12"/>
  <c r="W110" i="12" s="1"/>
  <c r="AC93" i="12"/>
  <c r="W93" i="12" s="1"/>
  <c r="AC71" i="12"/>
  <c r="W71" i="12" s="1"/>
  <c r="AC72" i="12"/>
  <c r="W72" i="12" s="1"/>
  <c r="AC80" i="12"/>
  <c r="W80" i="12" s="1"/>
  <c r="AC92" i="12"/>
  <c r="W92" i="12" s="1"/>
  <c r="AC32" i="12"/>
  <c r="W32" i="12" s="1"/>
  <c r="AC6" i="12"/>
  <c r="W6" i="12" s="1"/>
  <c r="AC122" i="12"/>
  <c r="W122" i="12" s="1"/>
  <c r="AC42" i="12"/>
  <c r="W42" i="12" s="1"/>
  <c r="AC58" i="12"/>
  <c r="W58" i="12" s="1"/>
  <c r="AC16" i="12"/>
  <c r="W16" i="12" s="1"/>
  <c r="AC47" i="12"/>
  <c r="W47" i="12" s="1"/>
  <c r="AC61" i="12"/>
  <c r="W61" i="12" s="1"/>
  <c r="AC77" i="12"/>
  <c r="W77" i="12" s="1"/>
  <c r="AC40" i="12"/>
  <c r="W40" i="12" s="1"/>
  <c r="AC50" i="12"/>
  <c r="W50" i="12" s="1"/>
  <c r="AC65" i="12"/>
  <c r="W65" i="12" s="1"/>
  <c r="AC54" i="12"/>
  <c r="W54" i="12" s="1"/>
  <c r="AC123" i="12"/>
  <c r="W123" i="12" s="1"/>
  <c r="I78" i="12"/>
  <c r="I127" i="12"/>
  <c r="I122" i="12"/>
  <c r="I121" i="12"/>
  <c r="I123" i="12"/>
  <c r="I118" i="12"/>
  <c r="I116" i="12"/>
  <c r="I114" i="12"/>
  <c r="I112" i="12"/>
  <c r="I110" i="12"/>
  <c r="I108" i="12"/>
  <c r="I106" i="12"/>
  <c r="I104" i="12"/>
  <c r="I102" i="12"/>
  <c r="I100" i="12"/>
  <c r="I97" i="12"/>
  <c r="I95" i="12"/>
  <c r="I93" i="12"/>
  <c r="I91" i="12"/>
  <c r="I99" i="12"/>
  <c r="I87" i="12"/>
  <c r="I84" i="12"/>
  <c r="I82" i="12"/>
  <c r="I80" i="12"/>
  <c r="I77" i="12"/>
  <c r="I75" i="12"/>
  <c r="I74" i="12"/>
  <c r="I70" i="12"/>
  <c r="I68" i="12"/>
  <c r="I66" i="12"/>
  <c r="I55" i="12"/>
  <c r="I63" i="12"/>
  <c r="I61" i="12"/>
  <c r="I58" i="12"/>
  <c r="I60" i="12"/>
  <c r="I59" i="12"/>
  <c r="I53" i="12"/>
  <c r="I37" i="12"/>
  <c r="I49" i="12"/>
  <c r="I47" i="12"/>
  <c r="I45" i="12"/>
  <c r="I43" i="12"/>
  <c r="I42" i="12"/>
  <c r="I41" i="12"/>
  <c r="I39" i="12"/>
  <c r="I33" i="12"/>
  <c r="I31" i="12"/>
  <c r="I30" i="12"/>
  <c r="I27" i="12"/>
  <c r="I25" i="12"/>
  <c r="I22" i="12"/>
  <c r="I19" i="12"/>
  <c r="I18" i="12"/>
  <c r="I16" i="12"/>
  <c r="I14" i="12"/>
  <c r="I12" i="12"/>
  <c r="I10" i="12"/>
  <c r="I8" i="12"/>
  <c r="I28" i="12"/>
  <c r="I128" i="12"/>
  <c r="I126" i="12"/>
  <c r="I125" i="12"/>
  <c r="I124" i="12"/>
  <c r="I120" i="12"/>
  <c r="I117" i="12"/>
  <c r="I115" i="12"/>
  <c r="I113" i="12"/>
  <c r="I111" i="12"/>
  <c r="I109" i="12"/>
  <c r="I107" i="12"/>
  <c r="I105" i="12"/>
  <c r="I103" i="12"/>
  <c r="I101" i="12"/>
  <c r="I98" i="12"/>
  <c r="I96" i="12"/>
  <c r="I94" i="12"/>
  <c r="I92" i="12"/>
  <c r="I90" i="12"/>
  <c r="I88" i="12"/>
  <c r="I86" i="12"/>
  <c r="I83" i="12"/>
  <c r="I81" i="12"/>
  <c r="I79" i="12"/>
  <c r="I76" i="12"/>
  <c r="I73" i="12"/>
  <c r="I85" i="12"/>
  <c r="I69" i="12"/>
  <c r="I67" i="12"/>
  <c r="I65" i="12"/>
  <c r="I64" i="12"/>
  <c r="I62" i="12"/>
  <c r="I71" i="12"/>
  <c r="I57" i="12"/>
  <c r="I54" i="12"/>
  <c r="I56" i="12"/>
  <c r="I51" i="12"/>
  <c r="I50" i="12"/>
  <c r="I48" i="12"/>
  <c r="I46" i="12"/>
  <c r="I44" i="12"/>
  <c r="I34" i="12"/>
  <c r="I35" i="12"/>
  <c r="I40" i="12"/>
  <c r="I38" i="12"/>
  <c r="I36" i="12"/>
  <c r="I20" i="12"/>
  <c r="I29" i="12"/>
  <c r="I26" i="12"/>
  <c r="I24" i="12"/>
  <c r="I23" i="12"/>
  <c r="I21" i="12"/>
  <c r="I129" i="12"/>
  <c r="I15" i="12"/>
  <c r="I13" i="12"/>
  <c r="I11" i="12"/>
  <c r="I9" i="12"/>
  <c r="I6" i="12"/>
  <c r="AC119" i="12"/>
  <c r="W119" i="12" s="1"/>
  <c r="AC124" i="12"/>
  <c r="W124" i="12" s="1"/>
  <c r="AC117" i="12"/>
  <c r="W117" i="12" s="1"/>
  <c r="AC115" i="12"/>
  <c r="W115" i="12" s="1"/>
  <c r="AC107" i="12"/>
  <c r="W107" i="12" s="1"/>
  <c r="AC114" i="12"/>
  <c r="W114" i="12" s="1"/>
  <c r="AC106" i="12"/>
  <c r="W106" i="12" s="1"/>
</calcChain>
</file>

<file path=xl/sharedStrings.xml><?xml version="1.0" encoding="utf-8"?>
<sst xmlns="http://schemas.openxmlformats.org/spreadsheetml/2006/main" count="327" uniqueCount="227">
  <si>
    <t>Железнодорожный район</t>
  </si>
  <si>
    <t>МБОУ СШ № 13</t>
  </si>
  <si>
    <t>МБОУ СШ № 16</t>
  </si>
  <si>
    <t>МБОУ СШ № 17</t>
  </si>
  <si>
    <t>МБОУ СШ № 18</t>
  </si>
  <si>
    <t>МБОУ СШ № 19</t>
  </si>
  <si>
    <t>Кировский район</t>
  </si>
  <si>
    <t>МБОУ СШ № 88</t>
  </si>
  <si>
    <t>МБОУ СШ № 89</t>
  </si>
  <si>
    <t>МБОУ СШ № 90</t>
  </si>
  <si>
    <t>МБОУ СШ № 91</t>
  </si>
  <si>
    <t>МБОУ СШ № 92</t>
  </si>
  <si>
    <t>МБОУ СШ № 93</t>
  </si>
  <si>
    <t>МБОУ СШ № 94</t>
  </si>
  <si>
    <t>МБОУ СШ № 95</t>
  </si>
  <si>
    <t>МБОУ СШ № 46</t>
  </si>
  <si>
    <t>МБОУ СШ № 49</t>
  </si>
  <si>
    <t>МБОУ СШ № 63</t>
  </si>
  <si>
    <t>МБОУ СШ № 81</t>
  </si>
  <si>
    <t>МБОУ СШ № 135</t>
  </si>
  <si>
    <t>Ленинский район</t>
  </si>
  <si>
    <t>МБОУ СШ № 31</t>
  </si>
  <si>
    <t>МБОУ СШ № 44</t>
  </si>
  <si>
    <t>МБОУ СШ № 47</t>
  </si>
  <si>
    <t>МБОУ СШ № 50</t>
  </si>
  <si>
    <t>МБОУ СШ № 51</t>
  </si>
  <si>
    <t>МБОУ СШ № 53</t>
  </si>
  <si>
    <t>МБОУ СШ № 56</t>
  </si>
  <si>
    <t>МБОУ СШ № 62</t>
  </si>
  <si>
    <t>МБОУ СШ № 64</t>
  </si>
  <si>
    <t>МБОУ СШ № 65</t>
  </si>
  <si>
    <t>МБОУ СШ № 79</t>
  </si>
  <si>
    <t>Октябрьский район</t>
  </si>
  <si>
    <t>МБОУ СШ № 3</t>
  </si>
  <si>
    <t>МБОУ СШ № 21</t>
  </si>
  <si>
    <t>МБОУ СШ № 30</t>
  </si>
  <si>
    <t>МБОУ СШ № 36</t>
  </si>
  <si>
    <t>МБОУ СШ № 39</t>
  </si>
  <si>
    <t>МБОУ СШ № 73</t>
  </si>
  <si>
    <t>МБОУ СШ № 82</t>
  </si>
  <si>
    <t>МБОУ СШ № 84</t>
  </si>
  <si>
    <t>МБОУ СШ № 99</t>
  </si>
  <si>
    <t>МБОУ СШ № 133</t>
  </si>
  <si>
    <t>Свердловский район</t>
  </si>
  <si>
    <t>МБОУ СШ № 6</t>
  </si>
  <si>
    <t>МБОУ СШ № 7</t>
  </si>
  <si>
    <t>МБОУ СШ № 24</t>
  </si>
  <si>
    <t>МБОУ СШ № 34</t>
  </si>
  <si>
    <t>МБОУ СШ № 42</t>
  </si>
  <si>
    <t>МБОУ СШ № 45</t>
  </si>
  <si>
    <t>МБОУ СШ № 76</t>
  </si>
  <si>
    <t>МБОУ СШ № 78</t>
  </si>
  <si>
    <t>МБОУ СШ № 97</t>
  </si>
  <si>
    <t>Советский район</t>
  </si>
  <si>
    <t>МБОУ СШ № 1</t>
  </si>
  <si>
    <t>МБОУ СШ № 2</t>
  </si>
  <si>
    <t>МБОУ СШ № 4</t>
  </si>
  <si>
    <t>МБОУ СШ № 5</t>
  </si>
  <si>
    <t>МБОУ СШ № 27</t>
  </si>
  <si>
    <t>МБОУ СШ № 66</t>
  </si>
  <si>
    <t>МБОУ СШ № 69</t>
  </si>
  <si>
    <t>МБОУ СШ № 70</t>
  </si>
  <si>
    <t>МБОУ СШ № 85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</si>
  <si>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</si>
  <si>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</si>
  <si>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</si>
  <si>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</si>
  <si>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</si>
  <si>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</si>
  <si>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</si>
  <si>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</si>
  <si>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</si>
  <si>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</si>
  <si>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</si>
  <si>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Центральный район</t>
  </si>
  <si>
    <t>МБОУ СШ № 153</t>
  </si>
  <si>
    <t>№</t>
  </si>
  <si>
    <t>Общая балансовая стоимость недвижимого имущества</t>
  </si>
  <si>
    <t>Общая балансовая стоимость движимого имущества</t>
  </si>
  <si>
    <t>Остаточная балансовая стоимость недвижимого имущества</t>
  </si>
  <si>
    <t>Стоимость основных средств</t>
  </si>
  <si>
    <t>Примечение</t>
  </si>
  <si>
    <t>Наименование ОУ (кратко)</t>
  </si>
  <si>
    <t>Код ОУ по КИАСУО</t>
  </si>
  <si>
    <t>Субсидии на выполнение МЗ</t>
  </si>
  <si>
    <t>Стоимость материальных запасов</t>
  </si>
  <si>
    <t>Заработная плата и начисления на выплаты по оплате труда</t>
  </si>
  <si>
    <t>МБОУ Лицей № 28</t>
  </si>
  <si>
    <t>МБОУ Гимназия № 8</t>
  </si>
  <si>
    <t>МАОУ СШ № 32</t>
  </si>
  <si>
    <t>МАОУ Гимназия № 5</t>
  </si>
  <si>
    <t>МБОУ Прогимназия  № 131</t>
  </si>
  <si>
    <t>МАОУ Лицей № 7</t>
  </si>
  <si>
    <t>МАОУ Гимназия №  9</t>
  </si>
  <si>
    <t>МБОУ СШ  № 12</t>
  </si>
  <si>
    <t>МАОУ Гимназия № 4</t>
  </si>
  <si>
    <t>МАОУ Гимназия № 6</t>
  </si>
  <si>
    <t>МБОУ СШ № 8 "Созидание"</t>
  </si>
  <si>
    <t>МАОУ Лицей № 11</t>
  </si>
  <si>
    <t>МАОУ СШ № 55</t>
  </si>
  <si>
    <t>МБОУ СШ № 80</t>
  </si>
  <si>
    <t>МАОУ Гимназия № 10</t>
  </si>
  <si>
    <t>МБОУ Лицей № 3</t>
  </si>
  <si>
    <t>МБОУ Гимназия № 7</t>
  </si>
  <si>
    <t>МАОУ Гимназия № 15</t>
  </si>
  <si>
    <t>МАОУ Лицей № 12</t>
  </si>
  <si>
    <t>МАОУ СШ № 148</t>
  </si>
  <si>
    <t>МАОУ Лицей № 6 "Перспектива"</t>
  </si>
  <si>
    <t>МАОУ «КУГ № 1 – Универс»</t>
  </si>
  <si>
    <t>МАОУ Лицей № 1</t>
  </si>
  <si>
    <t>МБОУ Гимназия № 3</t>
  </si>
  <si>
    <t>МБОУ Лицей № 8</t>
  </si>
  <si>
    <t>МБОУ Лицей № 10</t>
  </si>
  <si>
    <t>МАОУ Гимназия № 13 "Академ"</t>
  </si>
  <si>
    <t>МАОУ СШ № 23</t>
  </si>
  <si>
    <t>МБОУ ОШ № 25</t>
  </si>
  <si>
    <t>МАОУ СШ № 137</t>
  </si>
  <si>
    <t>МАОУ Лицей № 9 "Лидер"</t>
  </si>
  <si>
    <t>МАОУ Гимназия № 14</t>
  </si>
  <si>
    <t>МАОУ Гимназия № 2</t>
  </si>
  <si>
    <t>МБОУ Лицей № 2</t>
  </si>
  <si>
    <t>МБОУ  Гимназия № 16</t>
  </si>
  <si>
    <t xml:space="preserve">План ФХД на 29.06.2016 г. </t>
  </si>
  <si>
    <t>План ФХД на 15.06.2016 г.</t>
  </si>
  <si>
    <t xml:space="preserve">План ФХД на 29.04.2016 г. </t>
  </si>
  <si>
    <t xml:space="preserve">План ФХД на 15.06.2016 г. </t>
  </si>
  <si>
    <t xml:space="preserve">План ФХД на 30.04.2016 г. </t>
  </si>
  <si>
    <t xml:space="preserve">План ФХД на 30.06.2016 г. </t>
  </si>
  <si>
    <t xml:space="preserve">План ФХД на 14.06.2016 г. </t>
  </si>
  <si>
    <t xml:space="preserve">План ФХД на 27.05.2016 г. </t>
  </si>
  <si>
    <t xml:space="preserve">План ФХД на 28.06.2016 г. </t>
  </si>
  <si>
    <t xml:space="preserve">План ФХД на 08.06.2016 г. </t>
  </si>
  <si>
    <t xml:space="preserve">План ФХД на 29.06.2016 г. Нет сведений об остаточной балансовой стоимости имущества
</t>
  </si>
  <si>
    <t xml:space="preserve">План ФХД на 24.05.2015 г. </t>
  </si>
  <si>
    <t xml:space="preserve">План ФХД на 30.05.2016 г. </t>
  </si>
  <si>
    <t xml:space="preserve">План ФХД на 01.07.2016 г. </t>
  </si>
  <si>
    <t xml:space="preserve">План ФХД на 05.05.2016 г. </t>
  </si>
  <si>
    <t xml:space="preserve">План ФХД на 22.03.2016 г. </t>
  </si>
  <si>
    <t xml:space="preserve">План ФХД на 29.04.2016 г.  </t>
  </si>
  <si>
    <t xml:space="preserve">План ФХД на 24.06.2016 г. </t>
  </si>
  <si>
    <t xml:space="preserve">План ФХД на 27.06.2016 г. </t>
  </si>
  <si>
    <t xml:space="preserve">План ФХД на 03.06.2016 г. </t>
  </si>
  <si>
    <t xml:space="preserve">План ФХД на 22.06.2016 г. </t>
  </si>
  <si>
    <t>План ФХД на 01.07.2016 г.</t>
  </si>
  <si>
    <t>План ФХД на 01.07.2016 г.  Документ бледный</t>
  </si>
  <si>
    <t>МАОУ СШ № 149</t>
  </si>
  <si>
    <t>МАОУ СШ № 143</t>
  </si>
  <si>
    <t>МАОУ СШ № 145</t>
  </si>
  <si>
    <t>МАОУ СШ № 150</t>
  </si>
  <si>
    <t>МАОУ СШ № 22</t>
  </si>
  <si>
    <t>ИНФРАСТУКТУРНОЕ ОБЕСПЕЧЕНИЕ ОБЩЕОБРАЗОВАТЕЛЬНЫХ УЧРЕЖДЕНИЙ</t>
  </si>
  <si>
    <t>A</t>
  </si>
  <si>
    <t>C</t>
  </si>
  <si>
    <t>B</t>
  </si>
  <si>
    <t>D</t>
  </si>
  <si>
    <t>Движимое имущество на 1 уч-ся</t>
  </si>
  <si>
    <t>Субсидии муницип. задания на 1 уч-ся</t>
  </si>
  <si>
    <t>Стоимость увеличения мат.запаса на 1 уч-ся</t>
  </si>
  <si>
    <t>Размер оплаты труда на 1 сотрудника</t>
  </si>
  <si>
    <t>Итог</t>
  </si>
  <si>
    <t>МАОУ Гимназия № 11</t>
  </si>
  <si>
    <t>МБОУ Школа-интернат № 1</t>
  </si>
  <si>
    <t>МБОУ СШ № 10</t>
  </si>
  <si>
    <t>Среднее значение по городу</t>
  </si>
  <si>
    <t>Максимальное значение по городу</t>
  </si>
  <si>
    <t>Минимальное значение по городу</t>
  </si>
  <si>
    <t>Значение границы A-B</t>
  </si>
  <si>
    <t>Значение границы C-D</t>
  </si>
  <si>
    <t>План ФХД на 29.06.2016 г.</t>
  </si>
  <si>
    <t>План ФХД на 14.06.2016 г. Нет сведений об остаточной балансовой стоимости имущества</t>
  </si>
  <si>
    <t>План ФХД на 27.05.2015 г. Нет сведений об остаточной балансовой стоимости имущества</t>
  </si>
  <si>
    <t>План ФХД на 14.06.2016 г.  Нет сведений об остаточной балансовой стоимости имущества</t>
  </si>
  <si>
    <t xml:space="preserve">План ФХД на 14.06.2016 г.  </t>
  </si>
  <si>
    <t xml:space="preserve">План ФХД на 28.06.2016 г.  </t>
  </si>
  <si>
    <t>План ФХД на 24.06.2016 г. Нет точных сведений об остаточной балансовой стоимости имущества (документ нечитаемый)</t>
  </si>
  <si>
    <t xml:space="preserve">План ФХД на27.06.2016 г. </t>
  </si>
  <si>
    <t>План ФХД на 28.06.2016 г. Нет сведений об остаточной балансовой стоимости имущества</t>
  </si>
  <si>
    <t>по городу Красноярску</t>
  </si>
  <si>
    <t xml:space="preserve">МАОУ СШ № 152 </t>
  </si>
  <si>
    <t xml:space="preserve">МБОУ СШ № 14 </t>
  </si>
  <si>
    <t xml:space="preserve">МБОУ СШ № 86 </t>
  </si>
  <si>
    <t xml:space="preserve">МБОУ СШ № 72 </t>
  </si>
  <si>
    <t>Среднее значение</t>
  </si>
  <si>
    <t>отлично</t>
  </si>
  <si>
    <t>хорошо</t>
  </si>
  <si>
    <t>нормально</t>
  </si>
  <si>
    <t>критично</t>
  </si>
  <si>
    <t>Среднее по городу</t>
  </si>
  <si>
    <t>Cреднее по городу</t>
  </si>
  <si>
    <t>Вспомогательные значения</t>
  </si>
  <si>
    <t>Цифра 1</t>
  </si>
  <si>
    <t>Цифра 2</t>
  </si>
  <si>
    <t>Цифра 3</t>
  </si>
  <si>
    <t>Цифра 4</t>
  </si>
  <si>
    <t>Цифра 5</t>
  </si>
  <si>
    <t>ИНФРАСТУКТУРНОЕ ОБЕСПЕЧЕНИЕ ДОСТИЖЕНИЯ ОБРАЗОВАТЕЛЬНЫХ РЕЗУЛЬТАТОВ</t>
  </si>
  <si>
    <t>на начало 2016-2017 учебного года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</si>
  <si>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</si>
  <si>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</si>
  <si>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</si>
  <si>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</si>
  <si>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</si>
  <si>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</si>
  <si>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</si>
  <si>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>Коэффициент состояния основных фондов Кф</t>
  </si>
  <si>
    <t>Коэффициент оснащения (отношение к max) Ко</t>
  </si>
  <si>
    <t>Индекс состояния Iф</t>
  </si>
  <si>
    <t>Коэффициент обеспечения  (отношение к max) Кмз</t>
  </si>
  <si>
    <t>Коэффициент увеличения (отношение к max) Кумо</t>
  </si>
  <si>
    <t>Коэффициент оплаты труда (отношение к max) Кот</t>
  </si>
  <si>
    <t>Обеспечение муниципальным заданием</t>
  </si>
  <si>
    <t>Увеличение материальных запасов и основных средств</t>
  </si>
  <si>
    <t>Обеспечение оплатой труда</t>
  </si>
  <si>
    <r>
      <t>Оснащенность на 1 учащегося</t>
    </r>
    <r>
      <rPr>
        <b/>
        <sz val="12"/>
        <color theme="1"/>
        <rFont val="Calibri"/>
        <family val="2"/>
        <charset val="204"/>
        <scheme val="minor"/>
      </rPr>
      <t/>
    </r>
  </si>
  <si>
    <r>
      <t>Коэффициент состояния основных фондов К</t>
    </r>
    <r>
      <rPr>
        <b/>
        <vertAlign val="subscript"/>
        <sz val="11"/>
        <color theme="1"/>
        <rFont val="Calibri"/>
        <family val="2"/>
        <charset val="204"/>
        <scheme val="minor"/>
      </rPr>
      <t>ф</t>
    </r>
  </si>
  <si>
    <t>Общее          количество обучающихся</t>
  </si>
  <si>
    <t>Количество работников</t>
  </si>
  <si>
    <t>Индекс оснащения Iо</t>
  </si>
  <si>
    <t>Индекс обеспечения Iмз</t>
  </si>
  <si>
    <t>Индекс увеличения Iумо</t>
  </si>
  <si>
    <t>Индекс оплаты Iумо</t>
  </si>
  <si>
    <t>МБОУ Гимназия № 12 "МиТ"</t>
  </si>
  <si>
    <t>По городу Красноярску</t>
  </si>
  <si>
    <t xml:space="preserve"> - верхняя половина интервала между средним значением и максимальным</t>
  </si>
  <si>
    <t xml:space="preserve"> - нижняя половина интервала между средним значением и максимальным</t>
  </si>
  <si>
    <t xml:space="preserve"> - верхняя половина интервала между средним значением и минимальным</t>
  </si>
  <si>
    <t xml:space="preserve"> - нижняя половина интервала между средним значением и минимальным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</si>
</sst>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vertAlign val="subscript"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rgb="FFFFCCCC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FFFF66"/>
        <bgColor rgb="FF000000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313">
    <xf numFmtId="0" fontId="0" fillId="0" borderId="0" xfId="0"/>
    <xf numFmtId="0" fontId="0" fillId="0" borderId="0" xfId="0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6" xfId="0" applyFont="1" applyBorder="1" applyAlignment="1"/>
    <xf numFmtId="0" fontId="4" fillId="0" borderId="21" xfId="0" applyFont="1" applyBorder="1" applyAlignment="1">
      <alignment horizontal="center"/>
    </xf>
    <xf numFmtId="0" fontId="4" fillId="0" borderId="13" xfId="0" applyFont="1" applyFill="1" applyBorder="1" applyAlignment="1">
      <alignment horizontal="right"/>
    </xf>
    <xf numFmtId="0" fontId="4" fillId="0" borderId="2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6" fillId="3" borderId="24" xfId="0" applyFont="1" applyFill="1" applyBorder="1" applyAlignment="1">
      <alignment wrapText="1"/>
    </xf>
    <xf numFmtId="0" fontId="6" fillId="2" borderId="14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wrapText="1"/>
    </xf>
    <xf numFmtId="0" fontId="6" fillId="2" borderId="17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wrapText="1"/>
    </xf>
    <xf numFmtId="4" fontId="0" fillId="0" borderId="11" xfId="0" applyNumberFormat="1" applyFont="1" applyBorder="1" applyAlignment="1">
      <alignment horizontal="center"/>
    </xf>
    <xf numFmtId="0" fontId="3" fillId="0" borderId="0" xfId="0" applyFont="1"/>
    <xf numFmtId="3" fontId="8" fillId="0" borderId="17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9" fillId="0" borderId="21" xfId="0" applyFont="1" applyBorder="1"/>
    <xf numFmtId="0" fontId="9" fillId="0" borderId="23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6" fillId="3" borderId="10" xfId="0" applyFont="1" applyFill="1" applyBorder="1" applyAlignment="1">
      <alignment wrapText="1"/>
    </xf>
    <xf numFmtId="0" fontId="6" fillId="3" borderId="18" xfId="0" applyFont="1" applyFill="1" applyBorder="1" applyAlignment="1">
      <alignment wrapText="1"/>
    </xf>
    <xf numFmtId="0" fontId="10" fillId="0" borderId="27" xfId="0" applyFont="1" applyBorder="1" applyAlignment="1">
      <alignment vertical="top" wrapText="1"/>
    </xf>
    <xf numFmtId="0" fontId="0" fillId="0" borderId="0" xfId="0" applyBorder="1"/>
    <xf numFmtId="0" fontId="7" fillId="3" borderId="5" xfId="0" applyFont="1" applyFill="1" applyBorder="1" applyAlignment="1">
      <alignment wrapText="1"/>
    </xf>
    <xf numFmtId="3" fontId="11" fillId="0" borderId="17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11" fillId="0" borderId="24" xfId="0" applyNumberFormat="1" applyFont="1" applyBorder="1" applyAlignment="1">
      <alignment horizontal="center"/>
    </xf>
    <xf numFmtId="4" fontId="12" fillId="0" borderId="24" xfId="0" applyNumberFormat="1" applyFont="1" applyBorder="1" applyAlignment="1">
      <alignment horizontal="center"/>
    </xf>
    <xf numFmtId="0" fontId="6" fillId="0" borderId="0" xfId="0" applyFont="1"/>
    <xf numFmtId="2" fontId="4" fillId="0" borderId="0" xfId="0" applyNumberFormat="1" applyFont="1" applyBorder="1" applyAlignment="1">
      <alignment horizontal="center" vertical="center"/>
    </xf>
    <xf numFmtId="2" fontId="4" fillId="0" borderId="48" xfId="0" applyNumberFormat="1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left" vertical="center"/>
    </xf>
    <xf numFmtId="4" fontId="4" fillId="0" borderId="13" xfId="0" applyNumberFormat="1" applyFont="1" applyBorder="1" applyAlignment="1">
      <alignment horizontal="left"/>
    </xf>
    <xf numFmtId="2" fontId="4" fillId="0" borderId="21" xfId="0" applyNumberFormat="1" applyFont="1" applyBorder="1" applyAlignment="1">
      <alignment horizontal="left" vertical="center"/>
    </xf>
    <xf numFmtId="4" fontId="4" fillId="0" borderId="3" xfId="0" applyNumberFormat="1" applyFont="1" applyBorder="1" applyAlignment="1">
      <alignment horizontal="left"/>
    </xf>
    <xf numFmtId="0" fontId="6" fillId="3" borderId="49" xfId="0" applyFont="1" applyFill="1" applyBorder="1" applyAlignment="1">
      <alignment wrapText="1"/>
    </xf>
    <xf numFmtId="2" fontId="4" fillId="0" borderId="18" xfId="0" applyNumberFormat="1" applyFont="1" applyBorder="1" applyAlignment="1">
      <alignment horizontal="center" vertical="center"/>
    </xf>
    <xf numFmtId="2" fontId="4" fillId="0" borderId="50" xfId="0" applyNumberFormat="1" applyFont="1" applyBorder="1" applyAlignment="1">
      <alignment horizontal="center" vertical="center"/>
    </xf>
    <xf numFmtId="2" fontId="4" fillId="0" borderId="2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right"/>
    </xf>
    <xf numFmtId="0" fontId="6" fillId="3" borderId="4" xfId="0" applyFont="1" applyFill="1" applyBorder="1" applyAlignment="1">
      <alignment wrapText="1"/>
    </xf>
    <xf numFmtId="2" fontId="4" fillId="0" borderId="10" xfId="0" applyNumberFormat="1" applyFont="1" applyBorder="1" applyAlignment="1">
      <alignment horizontal="center" vertical="center"/>
    </xf>
    <xf numFmtId="2" fontId="4" fillId="0" borderId="51" xfId="0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26" xfId="0" applyNumberFormat="1" applyFont="1" applyBorder="1" applyAlignment="1">
      <alignment horizontal="center" vertical="center"/>
    </xf>
    <xf numFmtId="2" fontId="4" fillId="0" borderId="25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6" fillId="3" borderId="7" xfId="0" applyFont="1" applyFill="1" applyBorder="1" applyAlignment="1">
      <alignment wrapText="1"/>
    </xf>
    <xf numFmtId="2" fontId="4" fillId="0" borderId="53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/>
    </xf>
    <xf numFmtId="2" fontId="0" fillId="0" borderId="17" xfId="0" applyNumberFormat="1" applyBorder="1"/>
    <xf numFmtId="2" fontId="0" fillId="0" borderId="0" xfId="0" applyNumberFormat="1" applyBorder="1"/>
    <xf numFmtId="2" fontId="0" fillId="0" borderId="1" xfId="0" applyNumberFormat="1" applyBorder="1"/>
    <xf numFmtId="0" fontId="0" fillId="0" borderId="0" xfId="0" applyAlignment="1">
      <alignment horizontal="right"/>
    </xf>
    <xf numFmtId="0" fontId="7" fillId="0" borderId="0" xfId="0" applyFont="1"/>
    <xf numFmtId="0" fontId="1" fillId="0" borderId="11" xfId="0" applyFont="1" applyBorder="1" applyAlignment="1">
      <alignment horizontal="right"/>
    </xf>
    <xf numFmtId="4" fontId="1" fillId="0" borderId="11" xfId="0" applyNumberFormat="1" applyFont="1" applyBorder="1" applyAlignment="1">
      <alignment horizontal="center"/>
    </xf>
    <xf numFmtId="4" fontId="1" fillId="0" borderId="24" xfId="0" applyNumberFormat="1" applyFont="1" applyBorder="1" applyAlignment="1">
      <alignment horizontal="center"/>
    </xf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right"/>
    </xf>
    <xf numFmtId="2" fontId="1" fillId="0" borderId="25" xfId="0" applyNumberFormat="1" applyFont="1" applyBorder="1"/>
    <xf numFmtId="0" fontId="1" fillId="0" borderId="24" xfId="0" applyFont="1" applyBorder="1" applyAlignment="1">
      <alignment horizontal="center"/>
    </xf>
    <xf numFmtId="0" fontId="1" fillId="0" borderId="13" xfId="0" applyFont="1" applyBorder="1" applyAlignment="1">
      <alignment horizontal="right"/>
    </xf>
    <xf numFmtId="4" fontId="1" fillId="0" borderId="19" xfId="0" applyNumberFormat="1" applyFont="1" applyBorder="1" applyAlignment="1">
      <alignment horizontal="center"/>
    </xf>
    <xf numFmtId="0" fontId="1" fillId="0" borderId="12" xfId="0" applyFont="1" applyBorder="1" applyAlignment="1">
      <alignment horizontal="right"/>
    </xf>
    <xf numFmtId="4" fontId="1" fillId="0" borderId="12" xfId="0" applyNumberFormat="1" applyFon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2" fontId="1" fillId="0" borderId="7" xfId="0" applyNumberFormat="1" applyFont="1" applyBorder="1"/>
    <xf numFmtId="3" fontId="1" fillId="0" borderId="1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right"/>
    </xf>
    <xf numFmtId="2" fontId="1" fillId="0" borderId="18" xfId="0" applyNumberFormat="1" applyFont="1" applyBorder="1"/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4" fontId="1" fillId="0" borderId="9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/>
    <xf numFmtId="3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right"/>
    </xf>
    <xf numFmtId="2" fontId="1" fillId="0" borderId="10" xfId="0" applyNumberFormat="1" applyFont="1" applyBorder="1"/>
    <xf numFmtId="0" fontId="1" fillId="0" borderId="1" xfId="0" applyFont="1" applyBorder="1" applyAlignment="1">
      <alignment horizontal="center"/>
    </xf>
    <xf numFmtId="3" fontId="1" fillId="0" borderId="24" xfId="0" applyNumberFormat="1" applyFont="1" applyBorder="1" applyAlignment="1">
      <alignment horizontal="center"/>
    </xf>
    <xf numFmtId="0" fontId="1" fillId="0" borderId="13" xfId="0" applyFont="1" applyBorder="1"/>
    <xf numFmtId="0" fontId="10" fillId="0" borderId="27" xfId="0" applyFont="1" applyBorder="1" applyAlignment="1">
      <alignment vertical="center" wrapText="1"/>
    </xf>
    <xf numFmtId="0" fontId="11" fillId="3" borderId="1" xfId="0" applyFont="1" applyFill="1" applyBorder="1" applyAlignment="1">
      <alignment wrapText="1"/>
    </xf>
    <xf numFmtId="0" fontId="9" fillId="0" borderId="23" xfId="0" applyFont="1" applyBorder="1" applyAlignment="1">
      <alignment vertical="top" wrapText="1"/>
    </xf>
    <xf numFmtId="0" fontId="1" fillId="0" borderId="12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4" fontId="1" fillId="0" borderId="34" xfId="0" applyNumberFormat="1" applyFont="1" applyBorder="1" applyAlignment="1">
      <alignment horizontal="center"/>
    </xf>
    <xf numFmtId="4" fontId="1" fillId="0" borderId="32" xfId="0" applyNumberFormat="1" applyFont="1" applyBorder="1" applyAlignment="1">
      <alignment horizontal="center"/>
    </xf>
    <xf numFmtId="4" fontId="1" fillId="0" borderId="42" xfId="0" applyNumberFormat="1" applyFont="1" applyFill="1" applyBorder="1" applyAlignment="1">
      <alignment horizontal="center"/>
    </xf>
    <xf numFmtId="4" fontId="11" fillId="0" borderId="32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" fillId="0" borderId="35" xfId="0" applyNumberFormat="1" applyFont="1" applyBorder="1" applyAlignment="1">
      <alignment horizontal="center"/>
    </xf>
    <xf numFmtId="4" fontId="1" fillId="0" borderId="29" xfId="0" applyNumberFormat="1" applyFont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4" fillId="7" borderId="0" xfId="0" applyFont="1" applyFill="1" applyAlignment="1">
      <alignment horizontal="center"/>
    </xf>
    <xf numFmtId="0" fontId="1" fillId="0" borderId="39" xfId="0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0" fontId="1" fillId="0" borderId="0" xfId="0" applyFont="1" applyBorder="1"/>
    <xf numFmtId="4" fontId="1" fillId="0" borderId="46" xfId="0" applyNumberFormat="1" applyFont="1" applyBorder="1" applyAlignment="1">
      <alignment horizontal="right"/>
    </xf>
    <xf numFmtId="4" fontId="1" fillId="0" borderId="47" xfId="0" applyNumberFormat="1" applyFont="1" applyBorder="1" applyAlignment="1">
      <alignment horizontal="right"/>
    </xf>
    <xf numFmtId="4" fontId="1" fillId="0" borderId="19" xfId="0" applyNumberFormat="1" applyFont="1" applyBorder="1"/>
    <xf numFmtId="4" fontId="1" fillId="0" borderId="19" xfId="0" applyNumberFormat="1" applyFont="1" applyBorder="1" applyAlignment="1">
      <alignment horizontal="right"/>
    </xf>
    <xf numFmtId="4" fontId="1" fillId="0" borderId="17" xfId="0" applyNumberFormat="1" applyFont="1" applyBorder="1"/>
    <xf numFmtId="4" fontId="1" fillId="0" borderId="50" xfId="0" applyNumberFormat="1" applyFont="1" applyBorder="1"/>
    <xf numFmtId="4" fontId="1" fillId="0" borderId="29" xfId="0" applyNumberFormat="1" applyFont="1" applyBorder="1"/>
    <xf numFmtId="4" fontId="1" fillId="0" borderId="7" xfId="0" applyNumberFormat="1" applyFont="1" applyBorder="1"/>
    <xf numFmtId="4" fontId="1" fillId="0" borderId="34" xfId="0" applyNumberFormat="1" applyFont="1" applyBorder="1"/>
    <xf numFmtId="4" fontId="1" fillId="0" borderId="29" xfId="0" applyNumberFormat="1" applyFont="1" applyBorder="1" applyAlignment="1">
      <alignment horizontal="right"/>
    </xf>
    <xf numFmtId="4" fontId="1" fillId="0" borderId="17" xfId="0" applyNumberFormat="1" applyFont="1" applyBorder="1" applyAlignment="1">
      <alignment horizontal="right"/>
    </xf>
    <xf numFmtId="4" fontId="1" fillId="0" borderId="1" xfId="0" applyNumberFormat="1" applyFont="1" applyBorder="1"/>
    <xf numFmtId="4" fontId="1" fillId="0" borderId="51" xfId="0" applyNumberFormat="1" applyFont="1" applyBorder="1"/>
    <xf numFmtId="4" fontId="1" fillId="0" borderId="30" xfId="0" applyNumberFormat="1" applyFont="1" applyBorder="1"/>
    <xf numFmtId="4" fontId="1" fillId="0" borderId="4" xfId="0" applyNumberFormat="1" applyFont="1" applyBorder="1"/>
    <xf numFmtId="4" fontId="1" fillId="0" borderId="32" xfId="0" applyNumberFormat="1" applyFont="1" applyBorder="1"/>
    <xf numFmtId="4" fontId="1" fillId="0" borderId="30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4" xfId="0" applyNumberFormat="1" applyFont="1" applyBorder="1"/>
    <xf numFmtId="4" fontId="1" fillId="0" borderId="15" xfId="0" applyNumberFormat="1" applyFont="1" applyBorder="1"/>
    <xf numFmtId="4" fontId="1" fillId="0" borderId="31" xfId="0" applyNumberFormat="1" applyFont="1" applyBorder="1"/>
    <xf numFmtId="4" fontId="1" fillId="0" borderId="5" xfId="0" applyNumberFormat="1" applyFont="1" applyBorder="1"/>
    <xf numFmtId="4" fontId="1" fillId="0" borderId="35" xfId="0" applyNumberFormat="1" applyFont="1" applyBorder="1"/>
    <xf numFmtId="4" fontId="1" fillId="0" borderId="31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2" fontId="1" fillId="9" borderId="30" xfId="0" applyNumberFormat="1" applyFont="1" applyFill="1" applyBorder="1"/>
    <xf numFmtId="2" fontId="4" fillId="9" borderId="13" xfId="0" applyNumberFormat="1" applyFont="1" applyFill="1" applyBorder="1" applyAlignment="1">
      <alignment horizontal="left"/>
    </xf>
    <xf numFmtId="2" fontId="1" fillId="9" borderId="29" xfId="0" applyNumberFormat="1" applyFont="1" applyFill="1" applyBorder="1"/>
    <xf numFmtId="2" fontId="1" fillId="9" borderId="31" xfId="0" applyNumberFormat="1" applyFont="1" applyFill="1" applyBorder="1"/>
    <xf numFmtId="4" fontId="1" fillId="8" borderId="51" xfId="0" applyNumberFormat="1" applyFont="1" applyFill="1" applyBorder="1"/>
    <xf numFmtId="4" fontId="1" fillId="0" borderId="39" xfId="0" applyNumberFormat="1" applyFont="1" applyBorder="1" applyAlignment="1">
      <alignment horizontal="center"/>
    </xf>
    <xf numFmtId="4" fontId="1" fillId="0" borderId="42" xfId="0" applyNumberFormat="1" applyFont="1" applyBorder="1" applyAlignment="1">
      <alignment horizontal="center"/>
    </xf>
    <xf numFmtId="2" fontId="1" fillId="0" borderId="44" xfId="0" applyNumberFormat="1" applyFont="1" applyBorder="1"/>
    <xf numFmtId="164" fontId="1" fillId="0" borderId="39" xfId="0" applyNumberFormat="1" applyFont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2" fontId="1" fillId="0" borderId="44" xfId="0" applyNumberFormat="1" applyFont="1" applyBorder="1" applyAlignment="1">
      <alignment horizontal="right"/>
    </xf>
    <xf numFmtId="2" fontId="1" fillId="0" borderId="43" xfId="0" applyNumberFormat="1" applyFont="1" applyBorder="1"/>
    <xf numFmtId="0" fontId="1" fillId="0" borderId="42" xfId="0" applyFont="1" applyBorder="1" applyAlignment="1">
      <alignment horizontal="center"/>
    </xf>
    <xf numFmtId="2" fontId="1" fillId="0" borderId="43" xfId="0" applyNumberFormat="1" applyFont="1" applyBorder="1" applyAlignment="1">
      <alignment horizontal="center"/>
    </xf>
    <xf numFmtId="0" fontId="9" fillId="0" borderId="45" xfId="0" applyFont="1" applyBorder="1"/>
    <xf numFmtId="0" fontId="4" fillId="0" borderId="3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right"/>
    </xf>
    <xf numFmtId="0" fontId="1" fillId="0" borderId="33" xfId="0" applyFont="1" applyBorder="1" applyAlignment="1">
      <alignment horizontal="right"/>
    </xf>
    <xf numFmtId="0" fontId="6" fillId="2" borderId="42" xfId="0" applyFont="1" applyFill="1" applyBorder="1" applyAlignment="1">
      <alignment horizontal="center" wrapText="1"/>
    </xf>
    <xf numFmtId="0" fontId="6" fillId="3" borderId="42" xfId="0" applyFont="1" applyFill="1" applyBorder="1" applyAlignment="1">
      <alignment wrapText="1"/>
    </xf>
    <xf numFmtId="4" fontId="11" fillId="0" borderId="1" xfId="0" applyNumberFormat="1" applyFont="1" applyBorder="1" applyAlignment="1">
      <alignment horizontal="center"/>
    </xf>
    <xf numFmtId="164" fontId="1" fillId="0" borderId="40" xfId="0" applyNumberFormat="1" applyFont="1" applyBorder="1" applyAlignment="1">
      <alignment horizontal="center"/>
    </xf>
    <xf numFmtId="0" fontId="10" fillId="0" borderId="23" xfId="0" applyFont="1" applyBorder="1" applyAlignment="1">
      <alignment wrapText="1"/>
    </xf>
    <xf numFmtId="0" fontId="14" fillId="0" borderId="0" xfId="0" applyFont="1"/>
    <xf numFmtId="0" fontId="4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textRotation="90"/>
    </xf>
    <xf numFmtId="0" fontId="18" fillId="0" borderId="19" xfId="0" applyFont="1" applyBorder="1" applyAlignment="1">
      <alignment textRotation="90"/>
    </xf>
    <xf numFmtId="0" fontId="18" fillId="0" borderId="20" xfId="0" applyFont="1" applyBorder="1" applyAlignment="1">
      <alignment textRotation="90" wrapText="1"/>
    </xf>
    <xf numFmtId="2" fontId="17" fillId="0" borderId="20" xfId="0" applyNumberFormat="1" applyFont="1" applyBorder="1"/>
    <xf numFmtId="2" fontId="17" fillId="0" borderId="18" xfId="0" applyNumberFormat="1" applyFont="1" applyBorder="1"/>
    <xf numFmtId="2" fontId="17" fillId="0" borderId="10" xfId="0" applyNumberFormat="1" applyFont="1" applyBorder="1"/>
    <xf numFmtId="2" fontId="17" fillId="0" borderId="25" xfId="0" applyNumberFormat="1" applyFont="1" applyBorder="1"/>
    <xf numFmtId="2" fontId="4" fillId="0" borderId="16" xfId="0" applyNumberFormat="1" applyFont="1" applyBorder="1" applyAlignment="1">
      <alignment horizontal="left" vertical="center"/>
    </xf>
    <xf numFmtId="2" fontId="4" fillId="0" borderId="13" xfId="0" applyNumberFormat="1" applyFont="1" applyBorder="1" applyAlignment="1">
      <alignment horizontal="left" vertical="center"/>
    </xf>
    <xf numFmtId="2" fontId="4" fillId="8" borderId="50" xfId="0" applyNumberFormat="1" applyFont="1" applyFill="1" applyBorder="1" applyAlignment="1">
      <alignment horizontal="center" vertical="center"/>
    </xf>
    <xf numFmtId="2" fontId="14" fillId="4" borderId="50" xfId="0" applyNumberFormat="1" applyFont="1" applyFill="1" applyBorder="1" applyAlignment="1">
      <alignment horizontal="center" vertical="center"/>
    </xf>
    <xf numFmtId="2" fontId="14" fillId="10" borderId="50" xfId="0" applyNumberFormat="1" applyFont="1" applyFill="1" applyBorder="1" applyAlignment="1">
      <alignment horizontal="center" vertical="center"/>
    </xf>
    <xf numFmtId="2" fontId="14" fillId="7" borderId="50" xfId="0" applyNumberFormat="1" applyFont="1" applyFill="1" applyBorder="1" applyAlignment="1">
      <alignment horizontal="center" vertical="center"/>
    </xf>
    <xf numFmtId="165" fontId="19" fillId="0" borderId="3" xfId="0" applyNumberFormat="1" applyFont="1" applyBorder="1"/>
    <xf numFmtId="165" fontId="19" fillId="0" borderId="19" xfId="0" applyNumberFormat="1" applyFont="1" applyBorder="1"/>
    <xf numFmtId="165" fontId="19" fillId="0" borderId="12" xfId="0" applyNumberFormat="1" applyFont="1" applyBorder="1"/>
    <xf numFmtId="165" fontId="19" fillId="0" borderId="17" xfId="0" applyNumberFormat="1" applyFont="1" applyBorder="1"/>
    <xf numFmtId="165" fontId="19" fillId="0" borderId="9" xfId="0" applyNumberFormat="1" applyFont="1" applyBorder="1"/>
    <xf numFmtId="165" fontId="19" fillId="0" borderId="1" xfId="0" applyNumberFormat="1" applyFont="1" applyBorder="1"/>
    <xf numFmtId="165" fontId="19" fillId="0" borderId="11" xfId="0" applyNumberFormat="1" applyFont="1" applyBorder="1"/>
    <xf numFmtId="165" fontId="19" fillId="0" borderId="24" xfId="0" applyNumberFormat="1" applyFont="1" applyBorder="1"/>
    <xf numFmtId="165" fontId="17" fillId="0" borderId="1" xfId="0" applyNumberFormat="1" applyFont="1" applyBorder="1"/>
    <xf numFmtId="2" fontId="4" fillId="0" borderId="30" xfId="0" applyNumberFormat="1" applyFont="1" applyBorder="1" applyAlignment="1">
      <alignment horizontal="center" vertical="center"/>
    </xf>
    <xf numFmtId="165" fontId="19" fillId="0" borderId="37" xfId="0" applyNumberFormat="1" applyFont="1" applyBorder="1"/>
    <xf numFmtId="165" fontId="19" fillId="0" borderId="47" xfId="0" applyNumberFormat="1" applyFont="1" applyBorder="1"/>
    <xf numFmtId="2" fontId="17" fillId="0" borderId="56" xfId="0" applyNumberFormat="1" applyFont="1" applyBorder="1"/>
    <xf numFmtId="165" fontId="17" fillId="0" borderId="9" xfId="0" applyNumberFormat="1" applyFont="1" applyBorder="1"/>
    <xf numFmtId="4" fontId="4" fillId="0" borderId="19" xfId="0" applyNumberFormat="1" applyFont="1" applyBorder="1" applyAlignment="1">
      <alignment horizontal="left"/>
    </xf>
    <xf numFmtId="4" fontId="4" fillId="0" borderId="6" xfId="0" applyNumberFormat="1" applyFont="1" applyBorder="1" applyAlignment="1">
      <alignment horizontal="left"/>
    </xf>
    <xf numFmtId="0" fontId="0" fillId="0" borderId="16" xfId="0" applyBorder="1"/>
    <xf numFmtId="0" fontId="4" fillId="0" borderId="21" xfId="0" applyFont="1" applyBorder="1" applyAlignment="1"/>
    <xf numFmtId="4" fontId="1" fillId="0" borderId="8" xfId="0" applyNumberFormat="1" applyFont="1" applyBorder="1"/>
    <xf numFmtId="2" fontId="4" fillId="0" borderId="59" xfId="0" applyNumberFormat="1" applyFont="1" applyBorder="1" applyAlignment="1">
      <alignment horizontal="center" vertical="center"/>
    </xf>
    <xf numFmtId="4" fontId="1" fillId="0" borderId="58" xfId="0" applyNumberFormat="1" applyFont="1" applyBorder="1"/>
    <xf numFmtId="2" fontId="4" fillId="0" borderId="60" xfId="0" applyNumberFormat="1" applyFont="1" applyBorder="1" applyAlignment="1">
      <alignment horizontal="center" vertical="center"/>
    </xf>
    <xf numFmtId="4" fontId="1" fillId="0" borderId="49" xfId="0" applyNumberFormat="1" applyFont="1" applyBorder="1"/>
    <xf numFmtId="2" fontId="4" fillId="0" borderId="61" xfId="0" applyNumberFormat="1" applyFont="1" applyBorder="1" applyAlignment="1">
      <alignment horizontal="center" vertical="center"/>
    </xf>
    <xf numFmtId="4" fontId="1" fillId="0" borderId="62" xfId="0" applyNumberFormat="1" applyFont="1" applyBorder="1"/>
    <xf numFmtId="2" fontId="4" fillId="0" borderId="49" xfId="0" applyNumberFormat="1" applyFont="1" applyBorder="1" applyAlignment="1">
      <alignment horizontal="center" vertical="center"/>
    </xf>
    <xf numFmtId="4" fontId="1" fillId="0" borderId="58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2" fontId="14" fillId="4" borderId="27" xfId="0" applyNumberFormat="1" applyFont="1" applyFill="1" applyBorder="1" applyAlignment="1">
      <alignment horizontal="center" vertical="center"/>
    </xf>
    <xf numFmtId="4" fontId="1" fillId="0" borderId="63" xfId="0" applyNumberFormat="1" applyFont="1" applyBorder="1"/>
    <xf numFmtId="4" fontId="1" fillId="6" borderId="28" xfId="0" applyNumberFormat="1" applyFont="1" applyFill="1" applyBorder="1"/>
    <xf numFmtId="2" fontId="4" fillId="0" borderId="28" xfId="0" applyNumberFormat="1" applyFont="1" applyBorder="1" applyAlignment="1">
      <alignment horizontal="center" vertical="center"/>
    </xf>
    <xf numFmtId="4" fontId="1" fillId="0" borderId="52" xfId="0" applyNumberFormat="1" applyFont="1" applyBorder="1"/>
    <xf numFmtId="4" fontId="1" fillId="0" borderId="57" xfId="0" applyNumberFormat="1" applyFont="1" applyBorder="1"/>
    <xf numFmtId="2" fontId="4" fillId="0" borderId="64" xfId="0" applyNumberFormat="1" applyFont="1" applyBorder="1" applyAlignment="1">
      <alignment horizontal="center" vertical="center"/>
    </xf>
    <xf numFmtId="4" fontId="1" fillId="0" borderId="65" xfId="0" applyNumberFormat="1" applyFont="1" applyBorder="1"/>
    <xf numFmtId="2" fontId="4" fillId="0" borderId="57" xfId="0" applyNumberFormat="1" applyFont="1" applyBorder="1" applyAlignment="1">
      <alignment horizontal="center" vertical="center"/>
    </xf>
    <xf numFmtId="4" fontId="1" fillId="0" borderId="52" xfId="0" applyNumberFormat="1" applyFont="1" applyBorder="1" applyAlignment="1">
      <alignment horizontal="right"/>
    </xf>
    <xf numFmtId="4" fontId="1" fillId="0" borderId="63" xfId="0" applyNumberFormat="1" applyFont="1" applyBorder="1" applyAlignment="1">
      <alignment horizontal="right"/>
    </xf>
    <xf numFmtId="0" fontId="4" fillId="0" borderId="21" xfId="0" applyFont="1" applyFill="1" applyBorder="1" applyAlignment="1"/>
    <xf numFmtId="0" fontId="14" fillId="11" borderId="0" xfId="0" applyFont="1" applyFill="1" applyAlignment="1">
      <alignment horizontal="center"/>
    </xf>
    <xf numFmtId="0" fontId="1" fillId="0" borderId="37" xfId="0" applyFont="1" applyBorder="1" applyAlignment="1">
      <alignment horizontal="right"/>
    </xf>
    <xf numFmtId="0" fontId="1" fillId="0" borderId="22" xfId="0" applyFont="1" applyBorder="1" applyAlignment="1">
      <alignment horizontal="center"/>
    </xf>
    <xf numFmtId="0" fontId="1" fillId="0" borderId="55" xfId="0" applyFont="1" applyBorder="1"/>
    <xf numFmtId="2" fontId="1" fillId="9" borderId="46" xfId="0" applyNumberFormat="1" applyFont="1" applyFill="1" applyBorder="1"/>
    <xf numFmtId="4" fontId="1" fillId="0" borderId="47" xfId="0" applyNumberFormat="1" applyFont="1" applyBorder="1"/>
    <xf numFmtId="2" fontId="4" fillId="0" borderId="56" xfId="0" applyNumberFormat="1" applyFont="1" applyBorder="1" applyAlignment="1">
      <alignment horizontal="center" vertical="center"/>
    </xf>
    <xf numFmtId="4" fontId="1" fillId="0" borderId="55" xfId="0" applyNumberFormat="1" applyFont="1" applyBorder="1"/>
    <xf numFmtId="2" fontId="4" fillId="0" borderId="55" xfId="0" applyNumberFormat="1" applyFont="1" applyBorder="1" applyAlignment="1">
      <alignment horizontal="center" vertical="center"/>
    </xf>
    <xf numFmtId="4" fontId="1" fillId="0" borderId="46" xfId="0" applyNumberFormat="1" applyFont="1" applyBorder="1"/>
    <xf numFmtId="4" fontId="1" fillId="0" borderId="38" xfId="0" applyNumberFormat="1" applyFont="1" applyBorder="1"/>
    <xf numFmtId="4" fontId="1" fillId="0" borderId="22" xfId="0" applyNumberFormat="1" applyFont="1" applyBorder="1"/>
    <xf numFmtId="2" fontId="4" fillId="0" borderId="38" xfId="0" applyNumberFormat="1" applyFont="1" applyBorder="1" applyAlignment="1">
      <alignment horizontal="center" vertical="center"/>
    </xf>
    <xf numFmtId="165" fontId="19" fillId="0" borderId="66" xfId="0" applyNumberFormat="1" applyFont="1" applyBorder="1"/>
    <xf numFmtId="165" fontId="19" fillId="0" borderId="63" xfId="0" applyNumberFormat="1" applyFont="1" applyBorder="1"/>
    <xf numFmtId="2" fontId="17" fillId="0" borderId="53" xfId="0" applyNumberFormat="1" applyFont="1" applyBorder="1"/>
    <xf numFmtId="0" fontId="4" fillId="0" borderId="16" xfId="0" applyFont="1" applyFill="1" applyBorder="1" applyAlignment="1">
      <alignment horizontal="left"/>
    </xf>
    <xf numFmtId="0" fontId="13" fillId="0" borderId="0" xfId="0" applyFont="1" applyBorder="1" applyAlignment="1"/>
    <xf numFmtId="0" fontId="4" fillId="0" borderId="16" xfId="0" applyFont="1" applyFill="1" applyBorder="1" applyAlignment="1"/>
    <xf numFmtId="0" fontId="4" fillId="0" borderId="0" xfId="0" applyFont="1" applyBorder="1" applyAlignment="1"/>
    <xf numFmtId="0" fontId="4" fillId="0" borderId="0" xfId="0" applyFont="1"/>
    <xf numFmtId="0" fontId="5" fillId="0" borderId="28" xfId="0" applyFont="1" applyBorder="1" applyAlignment="1"/>
    <xf numFmtId="2" fontId="1" fillId="9" borderId="60" xfId="0" applyNumberFormat="1" applyFont="1" applyFill="1" applyBorder="1"/>
    <xf numFmtId="2" fontId="1" fillId="9" borderId="51" xfId="0" applyNumberFormat="1" applyFont="1" applyFill="1" applyBorder="1"/>
    <xf numFmtId="2" fontId="1" fillId="9" borderId="28" xfId="0" applyNumberFormat="1" applyFont="1" applyFill="1" applyBorder="1"/>
    <xf numFmtId="0" fontId="0" fillId="0" borderId="55" xfId="0" applyBorder="1"/>
    <xf numFmtId="0" fontId="4" fillId="0" borderId="48" xfId="0" applyFont="1" applyBorder="1" applyAlignment="1"/>
    <xf numFmtId="0" fontId="1" fillId="0" borderId="46" xfId="0" applyFont="1" applyBorder="1"/>
    <xf numFmtId="0" fontId="6" fillId="3" borderId="59" xfId="0" applyFont="1" applyFill="1" applyBorder="1" applyAlignment="1">
      <alignment wrapText="1"/>
    </xf>
    <xf numFmtId="0" fontId="6" fillId="3" borderId="25" xfId="0" applyFont="1" applyFill="1" applyBorder="1" applyAlignment="1">
      <alignment wrapText="1"/>
    </xf>
    <xf numFmtId="0" fontId="4" fillId="0" borderId="3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4" fontId="1" fillId="0" borderId="9" xfId="0" applyNumberFormat="1" applyFont="1" applyBorder="1"/>
    <xf numFmtId="4" fontId="1" fillId="0" borderId="40" xfId="0" applyNumberFormat="1" applyFont="1" applyBorder="1" applyAlignment="1">
      <alignment horizontal="center"/>
    </xf>
    <xf numFmtId="4" fontId="12" fillId="0" borderId="32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2" fontId="4" fillId="0" borderId="20" xfId="0" applyNumberFormat="1" applyFont="1" applyBorder="1" applyAlignment="1">
      <alignment horizontal="left" vertical="center" wrapText="1"/>
    </xf>
    <xf numFmtId="2" fontId="4" fillId="0" borderId="36" xfId="0" applyNumberFormat="1" applyFont="1" applyBorder="1" applyAlignment="1">
      <alignment horizontal="left" vertical="center" wrapText="1"/>
    </xf>
    <xf numFmtId="1" fontId="4" fillId="0" borderId="19" xfId="0" applyNumberFormat="1" applyFont="1" applyFill="1" applyBorder="1" applyAlignment="1">
      <alignment horizontal="left" vertical="center" wrapText="1"/>
    </xf>
    <xf numFmtId="2" fontId="4" fillId="0" borderId="3" xfId="0" applyNumberFormat="1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2" fontId="4" fillId="0" borderId="19" xfId="0" applyNumberFormat="1" applyFont="1" applyFill="1" applyBorder="1" applyAlignment="1">
      <alignment horizontal="left" vertical="center" wrapText="1"/>
    </xf>
    <xf numFmtId="2" fontId="4" fillId="0" borderId="6" xfId="0" applyNumberFormat="1" applyFont="1" applyBorder="1" applyAlignment="1">
      <alignment horizontal="left"/>
    </xf>
    <xf numFmtId="2" fontId="4" fillId="0" borderId="20" xfId="0" applyNumberFormat="1" applyFont="1" applyBorder="1" applyAlignment="1">
      <alignment horizontal="left"/>
    </xf>
    <xf numFmtId="2" fontId="4" fillId="0" borderId="19" xfId="0" applyNumberFormat="1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4" fontId="4" fillId="0" borderId="36" xfId="0" applyNumberFormat="1" applyFont="1" applyBorder="1" applyAlignment="1">
      <alignment horizontal="left"/>
    </xf>
    <xf numFmtId="3" fontId="4" fillId="0" borderId="19" xfId="0" applyNumberFormat="1" applyFont="1" applyBorder="1" applyAlignment="1">
      <alignment horizontal="left"/>
    </xf>
    <xf numFmtId="3" fontId="8" fillId="0" borderId="24" xfId="0" applyNumberFormat="1" applyFont="1" applyBorder="1" applyAlignment="1">
      <alignment horizontal="center"/>
    </xf>
    <xf numFmtId="2" fontId="4" fillId="0" borderId="36" xfId="0" applyNumberFormat="1" applyFont="1" applyBorder="1" applyAlignment="1">
      <alignment horizontal="left"/>
    </xf>
    <xf numFmtId="4" fontId="0" fillId="0" borderId="34" xfId="0" applyNumberFormat="1" applyBorder="1" applyAlignment="1">
      <alignment horizontal="center"/>
    </xf>
    <xf numFmtId="4" fontId="1" fillId="0" borderId="66" xfId="0" applyNumberFormat="1" applyFont="1" applyBorder="1" applyAlignment="1">
      <alignment horizontal="center"/>
    </xf>
    <xf numFmtId="4" fontId="1" fillId="0" borderId="63" xfId="0" applyNumberFormat="1" applyFont="1" applyBorder="1" applyAlignment="1">
      <alignment horizontal="center"/>
    </xf>
    <xf numFmtId="4" fontId="0" fillId="0" borderId="41" xfId="0" applyNumberFormat="1" applyBorder="1" applyAlignment="1">
      <alignment horizontal="center"/>
    </xf>
    <xf numFmtId="2" fontId="4" fillId="0" borderId="36" xfId="0" applyNumberFormat="1" applyFont="1" applyFill="1" applyBorder="1" applyAlignment="1">
      <alignment horizontal="left" vertical="center" wrapText="1"/>
    </xf>
    <xf numFmtId="2" fontId="4" fillId="0" borderId="3" xfId="0" applyNumberFormat="1" applyFont="1" applyBorder="1" applyAlignment="1">
      <alignment horizontal="left"/>
    </xf>
    <xf numFmtId="2" fontId="1" fillId="0" borderId="18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2" fontId="16" fillId="0" borderId="16" xfId="0" applyNumberFormat="1" applyFont="1" applyBorder="1"/>
    <xf numFmtId="4" fontId="4" fillId="0" borderId="16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4" fontId="16" fillId="0" borderId="16" xfId="0" applyNumberFormat="1" applyFont="1" applyBorder="1"/>
    <xf numFmtId="4" fontId="16" fillId="0" borderId="13" xfId="0" applyNumberFormat="1" applyFont="1" applyBorder="1"/>
    <xf numFmtId="4" fontId="16" fillId="0" borderId="6" xfId="0" applyNumberFormat="1" applyFont="1" applyBorder="1"/>
    <xf numFmtId="4" fontId="16" fillId="0" borderId="20" xfId="0" applyNumberFormat="1" applyFont="1" applyBorder="1"/>
    <xf numFmtId="0" fontId="21" fillId="0" borderId="21" xfId="0" applyFont="1" applyBorder="1" applyAlignment="1">
      <alignment horizontal="right"/>
    </xf>
    <xf numFmtId="2" fontId="16" fillId="0" borderId="54" xfId="0" applyNumberFormat="1" applyFont="1" applyBorder="1"/>
    <xf numFmtId="2" fontId="16" fillId="0" borderId="0" xfId="0" applyNumberFormat="1" applyFont="1" applyBorder="1"/>
    <xf numFmtId="2" fontId="16" fillId="0" borderId="57" xfId="0" applyNumberFormat="1" applyFont="1" applyBorder="1"/>
    <xf numFmtId="4" fontId="16" fillId="0" borderId="54" xfId="0" applyNumberFormat="1" applyFont="1" applyBorder="1"/>
    <xf numFmtId="4" fontId="16" fillId="0" borderId="0" xfId="0" applyNumberFormat="1" applyFont="1" applyBorder="1"/>
    <xf numFmtId="4" fontId="16" fillId="0" borderId="54" xfId="0" applyNumberFormat="1" applyFont="1" applyBorder="1" applyAlignment="1">
      <alignment horizontal="right"/>
    </xf>
    <xf numFmtId="0" fontId="17" fillId="0" borderId="46" xfId="0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6" fillId="3" borderId="55" xfId="0" applyFont="1" applyFill="1" applyBorder="1" applyAlignment="1">
      <alignment horizontal="right" wrapText="1"/>
    </xf>
    <xf numFmtId="0" fontId="6" fillId="3" borderId="22" xfId="0" applyFont="1" applyFill="1" applyBorder="1" applyAlignment="1">
      <alignment horizontal="right" wrapText="1"/>
    </xf>
    <xf numFmtId="0" fontId="6" fillId="3" borderId="0" xfId="0" applyFont="1" applyFill="1" applyBorder="1" applyAlignment="1">
      <alignment horizontal="right" wrapText="1"/>
    </xf>
    <xf numFmtId="0" fontId="6" fillId="3" borderId="40" xfId="0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0" fontId="16" fillId="0" borderId="13" xfId="0" applyFont="1" applyFill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</cellXfs>
  <cellStyles count="3">
    <cellStyle name="Excel Built-in Normal" xfId="1"/>
    <cellStyle name="Excel Built-in Normal 2" xfId="2"/>
    <cellStyle name="Обычный" xfId="0" builtinId="0"/>
  </cellStyles>
  <dxfs count="208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5D9F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99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CCFF99"/>
      <color rgb="FFFFCCCC"/>
      <color rgb="FFFFFF66"/>
      <color rgb="FFCCFFCC"/>
      <color rgb="FFC5D9F1"/>
      <color rgb="FFB3FFB3"/>
      <color rgb="FF99FF99"/>
      <color rgb="FFFFFF99"/>
      <color rgb="FF66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оснащённости ОУ (общая</a:t>
            </a:r>
            <a:r>
              <a:rPr lang="ru-RU" b="1" baseline="0"/>
              <a:t> балансовая стоимость движимого муниципального имущества на 1 обучающегося) относительно максимального значения</a:t>
            </a:r>
            <a:endParaRPr lang="ru-RU" b="1"/>
          </a:p>
        </c:rich>
      </c:tx>
      <c:layout>
        <c:manualLayout>
          <c:xMode val="edge"/>
          <c:yMode val="edge"/>
          <c:x val="0.13575329782806275"/>
          <c:y val="7.7071290944123313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377308146437499E-2"/>
          <c:y val="8.0905638240306665E-2"/>
          <c:w val="0.98134456082892252"/>
          <c:h val="0.56682556298959741"/>
        </c:manualLayout>
      </c:layout>
      <c:lineChart>
        <c:grouping val="standard"/>
        <c:varyColors val="0"/>
        <c:ser>
          <c:idx val="0"/>
          <c:order val="0"/>
          <c:tx>
            <c:v>Коэфициент оснащённости ОУ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'2016-2017 свод'!$C$5:$C$129</c:f>
              <c:strCache>
                <c:ptCount val="125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 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80</c:v>
                </c:pt>
                <c:pt idx="24">
                  <c:v>МБОУ СШ № 81</c:v>
                </c:pt>
                <c:pt idx="25">
                  <c:v>МБОУ СШ № 90</c:v>
                </c:pt>
                <c:pt idx="26">
                  <c:v>МБОУ СШ № 135</c:v>
                </c:pt>
                <c:pt idx="27">
                  <c:v>ЛЕНИНСКИЙ РАЙОН</c:v>
                </c:pt>
                <c:pt idx="28">
                  <c:v>МБОУ Гимназия № 7</c:v>
                </c:pt>
                <c:pt idx="29">
                  <c:v>МАОУ Гимназия № 11</c:v>
                </c:pt>
                <c:pt idx="30">
                  <c:v>МАОУ Гимназия № 15</c:v>
                </c:pt>
                <c:pt idx="31">
                  <c:v>МБОУ Лицей № 3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МБОУ СШ № 16</c:v>
                </c:pt>
                <c:pt idx="35">
                  <c:v>МБОУ СШ № 31</c:v>
                </c:pt>
                <c:pt idx="36">
                  <c:v>МБОУ СШ № 44</c:v>
                </c:pt>
                <c:pt idx="37">
                  <c:v>МБОУ СШ № 47</c:v>
                </c:pt>
                <c:pt idx="38">
                  <c:v>МБОУ СШ № 50</c:v>
                </c:pt>
                <c:pt idx="39">
                  <c:v>МБОУ СШ № 53</c:v>
                </c:pt>
                <c:pt idx="40">
                  <c:v>МБОУ СШ № 64</c:v>
                </c:pt>
                <c:pt idx="41">
                  <c:v>МБОУ СШ № 65</c:v>
                </c:pt>
                <c:pt idx="42">
                  <c:v>МБОУ СШ № 79</c:v>
                </c:pt>
                <c:pt idx="43">
                  <c:v>МБОУ СШ № 88</c:v>
                </c:pt>
                <c:pt idx="44">
                  <c:v>МБОУ СШ № 89</c:v>
                </c:pt>
                <c:pt idx="45">
                  <c:v>МБОУ СШ № 94</c:v>
                </c:pt>
                <c:pt idx="46">
                  <c:v>МАОУ СШ № 148</c:v>
                </c:pt>
                <c:pt idx="47">
                  <c:v>ОКТЯБРЬСКИЙ РАЙОН</c:v>
                </c:pt>
                <c:pt idx="48">
                  <c:v>МАОУ «КУГ № 1 – Универс»</c:v>
                </c:pt>
                <c:pt idx="49">
                  <c:v>МБОУ Гимназия № 3</c:v>
                </c:pt>
                <c:pt idx="50">
                  <c:v>МАОУ Гимназия № 13 "Академ"</c:v>
                </c:pt>
                <c:pt idx="51">
                  <c:v>МАОУ Лицей № 1</c:v>
                </c:pt>
                <c:pt idx="52">
                  <c:v>МБОУ Лицей № 8</c:v>
                </c:pt>
                <c:pt idx="53">
                  <c:v>МБОУ Лицей № 10</c:v>
                </c:pt>
                <c:pt idx="54">
                  <c:v>МБОУ Школа-интернат № 1</c:v>
                </c:pt>
                <c:pt idx="55">
                  <c:v>МБОУ СШ № 3</c:v>
                </c:pt>
                <c:pt idx="56">
                  <c:v>МБОУ СШ № 21</c:v>
                </c:pt>
                <c:pt idx="57">
                  <c:v>МБОУ СШ № 30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72 </c:v>
                </c:pt>
                <c:pt idx="61">
                  <c:v>МБОУ СШ № 73</c:v>
                </c:pt>
                <c:pt idx="62">
                  <c:v>МБОУ СШ № 82</c:v>
                </c:pt>
                <c:pt idx="63">
                  <c:v>МБОУ СШ № 84</c:v>
                </c:pt>
                <c:pt idx="64">
                  <c:v>МБОУ СШ № 95</c:v>
                </c:pt>
                <c:pt idx="65">
                  <c:v>МБОУ СШ № 99</c:v>
                </c:pt>
                <c:pt idx="66">
                  <c:v>МБОУ СШ № 133</c:v>
                </c:pt>
                <c:pt idx="67">
                  <c:v>СВЕРДЛОВСКИЙ РАЙОН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МБОУ СШ № 6</c:v>
                </c:pt>
                <c:pt idx="71">
                  <c:v>МБОУ СШ № 17</c:v>
                </c:pt>
                <c:pt idx="72">
                  <c:v>МАОУ СШ № 23</c:v>
                </c:pt>
                <c:pt idx="73">
                  <c:v>МБОУ ОШ № 25</c:v>
                </c:pt>
                <c:pt idx="74">
                  <c:v>МБОУ СШ № 34</c:v>
                </c:pt>
                <c:pt idx="75">
                  <c:v>МБОУ СШ № 42</c:v>
                </c:pt>
                <c:pt idx="76">
                  <c:v>МБОУ СШ № 45</c:v>
                </c:pt>
                <c:pt idx="77">
                  <c:v>МБОУ СШ № 62</c:v>
                </c:pt>
                <c:pt idx="78">
                  <c:v>МБОУ СШ № 76</c:v>
                </c:pt>
                <c:pt idx="79">
                  <c:v>МБОУ СШ № 78</c:v>
                </c:pt>
                <c:pt idx="80">
                  <c:v>МБОУ СШ № 92</c:v>
                </c:pt>
                <c:pt idx="81">
                  <c:v>МБОУ СШ № 93</c:v>
                </c:pt>
                <c:pt idx="82">
                  <c:v>МБОУ СШ № 97</c:v>
                </c:pt>
                <c:pt idx="83">
                  <c:v>МАОУ СШ № 137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МАОУ СШ № 143</c:v>
                </c:pt>
                <c:pt idx="107">
                  <c:v>МБОУ СШ № 144</c:v>
                </c:pt>
                <c:pt idx="108">
                  <c:v>МАОУ СШ № 145</c:v>
                </c:pt>
                <c:pt idx="109">
                  <c:v>МБОУ СШ № 147</c:v>
                </c:pt>
                <c:pt idx="110">
                  <c:v>МАОУ СШ № 149</c:v>
                </c:pt>
                <c:pt idx="111">
                  <c:v>МАОУ СШ № 150</c:v>
                </c:pt>
                <c:pt idx="112">
                  <c:v>МАОУ СШ № 151</c:v>
                </c:pt>
                <c:pt idx="113">
                  <c:v>МАОУ СШ № 152 </c:v>
                </c:pt>
                <c:pt idx="114">
                  <c:v>ЦЕНТРАЛЬНЫЙ РАЙОН</c:v>
                </c:pt>
                <c:pt idx="115">
                  <c:v>МАОУ Гимназия № 2</c:v>
                </c:pt>
                <c:pt idx="116">
                  <c:v>МБОУ Гимназия № 12 "МиТ"</c:v>
                </c:pt>
                <c:pt idx="117">
                  <c:v>МБОУ  Гимназия № 16</c:v>
                </c:pt>
                <c:pt idx="118">
                  <c:v>МБОУ Лицей № 2</c:v>
                </c:pt>
                <c:pt idx="119">
                  <c:v>МБОУ СШ № 4</c:v>
                </c:pt>
                <c:pt idx="120">
                  <c:v>МБОУ СШ № 10</c:v>
                </c:pt>
                <c:pt idx="121">
                  <c:v>МБОУ СШ № 14 </c:v>
                </c:pt>
                <c:pt idx="122">
                  <c:v>МБОУ СШ № 27</c:v>
                </c:pt>
                <c:pt idx="123">
                  <c:v>МБОУ СШ № 51</c:v>
                </c:pt>
                <c:pt idx="124">
                  <c:v>МБОУ СШ № 153</c:v>
                </c:pt>
              </c:strCache>
            </c:strRef>
          </c:cat>
          <c:val>
            <c:numRef>
              <c:f>'2016-2017 свод'!$H$5:$H$129</c:f>
              <c:numCache>
                <c:formatCode>#,##0.00</c:formatCode>
                <c:ptCount val="125"/>
                <c:pt idx="0">
                  <c:v>7.061331197788169E-2</c:v>
                </c:pt>
                <c:pt idx="1">
                  <c:v>0.30258486348421781</c:v>
                </c:pt>
                <c:pt idx="2">
                  <c:v>0.22225049970352018</c:v>
                </c:pt>
                <c:pt idx="3">
                  <c:v>0.1321382459301523</c:v>
                </c:pt>
                <c:pt idx="4">
                  <c:v>0.16704240734133347</c:v>
                </c:pt>
                <c:pt idx="5">
                  <c:v>0.39110143400581632</c:v>
                </c:pt>
                <c:pt idx="6">
                  <c:v>0.30501150247197922</c:v>
                </c:pt>
                <c:pt idx="7">
                  <c:v>0.19978499300649169</c:v>
                </c:pt>
                <c:pt idx="8">
                  <c:v>0.26190084786443657</c:v>
                </c:pt>
                <c:pt idx="9">
                  <c:v>0.12252986992927507</c:v>
                </c:pt>
                <c:pt idx="10">
                  <c:v>0.18586776248398523</c:v>
                </c:pt>
                <c:pt idx="11">
                  <c:v>0.23487743429821142</c:v>
                </c:pt>
                <c:pt idx="12">
                  <c:v>0.2003478282200187</c:v>
                </c:pt>
                <c:pt idx="13">
                  <c:v>0.10800553967131971</c:v>
                </c:pt>
                <c:pt idx="14">
                  <c:v>0.20902897165560122</c:v>
                </c:pt>
                <c:pt idx="15">
                  <c:v>0.14109097305924501</c:v>
                </c:pt>
                <c:pt idx="16">
                  <c:v>0.20994226757766254</c:v>
                </c:pt>
                <c:pt idx="17">
                  <c:v>0.26585082801796683</c:v>
                </c:pt>
                <c:pt idx="18">
                  <c:v>0.25458407489094559</c:v>
                </c:pt>
                <c:pt idx="19">
                  <c:v>0.10919294254554497</c:v>
                </c:pt>
                <c:pt idx="20">
                  <c:v>0.19354352349213108</c:v>
                </c:pt>
                <c:pt idx="21">
                  <c:v>0.40667724273269434</c:v>
                </c:pt>
                <c:pt idx="22">
                  <c:v>0.19163085984961867</c:v>
                </c:pt>
                <c:pt idx="23">
                  <c:v>0.19658085502114397</c:v>
                </c:pt>
                <c:pt idx="24">
                  <c:v>0.21323673745893013</c:v>
                </c:pt>
                <c:pt idx="25">
                  <c:v>0.11256464058917978</c:v>
                </c:pt>
                <c:pt idx="26">
                  <c:v>0.19294013851827826</c:v>
                </c:pt>
                <c:pt idx="27">
                  <c:v>0.15686128723550744</c:v>
                </c:pt>
                <c:pt idx="28">
                  <c:v>0.1507454971144021</c:v>
                </c:pt>
                <c:pt idx="29">
                  <c:v>0.24244837735199087</c:v>
                </c:pt>
                <c:pt idx="30">
                  <c:v>0.19531556952393517</c:v>
                </c:pt>
                <c:pt idx="31">
                  <c:v>0.17481625872340054</c:v>
                </c:pt>
                <c:pt idx="32">
                  <c:v>0.11877392127696443</c:v>
                </c:pt>
                <c:pt idx="33">
                  <c:v>0.17012569224049026</c:v>
                </c:pt>
                <c:pt idx="34">
                  <c:v>0.15001678703345186</c:v>
                </c:pt>
                <c:pt idx="35">
                  <c:v>0.1451514527888404</c:v>
                </c:pt>
                <c:pt idx="36">
                  <c:v>0.13563417357761123</c:v>
                </c:pt>
                <c:pt idx="37">
                  <c:v>0.19035807768193758</c:v>
                </c:pt>
                <c:pt idx="38">
                  <c:v>0.27594114704305522</c:v>
                </c:pt>
                <c:pt idx="39">
                  <c:v>0.11700828696855695</c:v>
                </c:pt>
                <c:pt idx="40">
                  <c:v>0.11043108352731804</c:v>
                </c:pt>
                <c:pt idx="41">
                  <c:v>0.14599522766476927</c:v>
                </c:pt>
                <c:pt idx="42">
                  <c:v>9.6801209080291481E-2</c:v>
                </c:pt>
                <c:pt idx="43">
                  <c:v>0.12254955682171348</c:v>
                </c:pt>
                <c:pt idx="44">
                  <c:v>9.7255589922696506E-2</c:v>
                </c:pt>
                <c:pt idx="45">
                  <c:v>0.15120885250284111</c:v>
                </c:pt>
                <c:pt idx="46">
                  <c:v>0.18978769663037443</c:v>
                </c:pt>
                <c:pt idx="47">
                  <c:v>0.2276128717723781</c:v>
                </c:pt>
                <c:pt idx="48">
                  <c:v>0.45826986999919744</c:v>
                </c:pt>
                <c:pt idx="49">
                  <c:v>0.14762019024724432</c:v>
                </c:pt>
                <c:pt idx="50">
                  <c:v>0.2855054466353375</c:v>
                </c:pt>
                <c:pt idx="51">
                  <c:v>0.22286349280391149</c:v>
                </c:pt>
                <c:pt idx="52">
                  <c:v>0.1049329859411912</c:v>
                </c:pt>
                <c:pt idx="53">
                  <c:v>0.14161669841132746</c:v>
                </c:pt>
                <c:pt idx="54">
                  <c:v>0.45246856696036342</c:v>
                </c:pt>
                <c:pt idx="55">
                  <c:v>0.10164001407845276</c:v>
                </c:pt>
                <c:pt idx="56">
                  <c:v>0.18883062388777663</c:v>
                </c:pt>
                <c:pt idx="57">
                  <c:v>0.1900763699376728</c:v>
                </c:pt>
                <c:pt idx="58">
                  <c:v>0.12687132582869207</c:v>
                </c:pt>
                <c:pt idx="59">
                  <c:v>0.43410299230059157</c:v>
                </c:pt>
                <c:pt idx="60">
                  <c:v>0.16488987754188383</c:v>
                </c:pt>
                <c:pt idx="61">
                  <c:v>0.54278009719592746</c:v>
                </c:pt>
                <c:pt idx="62">
                  <c:v>0.10796699728084866</c:v>
                </c:pt>
                <c:pt idx="63">
                  <c:v>0.10246810015119262</c:v>
                </c:pt>
                <c:pt idx="64">
                  <c:v>0.1305582459591807</c:v>
                </c:pt>
                <c:pt idx="65">
                  <c:v>0.14161537382717465</c:v>
                </c:pt>
                <c:pt idx="66">
                  <c:v>0.27956729468721786</c:v>
                </c:pt>
                <c:pt idx="67">
                  <c:v>0.29061421987094699</c:v>
                </c:pt>
                <c:pt idx="68">
                  <c:v>0.27727582388464195</c:v>
                </c:pt>
                <c:pt idx="69">
                  <c:v>0.20128387264727884</c:v>
                </c:pt>
                <c:pt idx="70">
                  <c:v>0.18350424638595456</c:v>
                </c:pt>
                <c:pt idx="71">
                  <c:v>0.23129014442071297</c:v>
                </c:pt>
                <c:pt idx="72">
                  <c:v>0.18302734634810597</c:v>
                </c:pt>
                <c:pt idx="73">
                  <c:v>1</c:v>
                </c:pt>
                <c:pt idx="74">
                  <c:v>0.27204910832468954</c:v>
                </c:pt>
                <c:pt idx="75">
                  <c:v>0.24982924747569116</c:v>
                </c:pt>
                <c:pt idx="76">
                  <c:v>0.52895761874545266</c:v>
                </c:pt>
                <c:pt idx="77">
                  <c:v>0.206841401374943</c:v>
                </c:pt>
                <c:pt idx="78">
                  <c:v>0.13361650387251756</c:v>
                </c:pt>
                <c:pt idx="79">
                  <c:v>0.53824569188277072</c:v>
                </c:pt>
                <c:pt idx="80">
                  <c:v>0.17407367797394172</c:v>
                </c:pt>
                <c:pt idx="81">
                  <c:v>0.13147956136018607</c:v>
                </c:pt>
                <c:pt idx="82">
                  <c:v>0.20768965441195936</c:v>
                </c:pt>
                <c:pt idx="83">
                  <c:v>0.13066361882630464</c:v>
                </c:pt>
                <c:pt idx="84">
                  <c:v>0.15236407491954451</c:v>
                </c:pt>
                <c:pt idx="85">
                  <c:v>0.18489417649969381</c:v>
                </c:pt>
                <c:pt idx="86">
                  <c:v>0.18629462624093016</c:v>
                </c:pt>
                <c:pt idx="87">
                  <c:v>0.13982294780047375</c:v>
                </c:pt>
                <c:pt idx="88">
                  <c:v>0.12912274465105364</c:v>
                </c:pt>
                <c:pt idx="89">
                  <c:v>0.12871151310011233</c:v>
                </c:pt>
                <c:pt idx="90">
                  <c:v>0.18096019879719405</c:v>
                </c:pt>
                <c:pt idx="91">
                  <c:v>0.15416629971456927</c:v>
                </c:pt>
                <c:pt idx="92">
                  <c:v>0.18072934950939093</c:v>
                </c:pt>
                <c:pt idx="93">
                  <c:v>0.10798165741289237</c:v>
                </c:pt>
                <c:pt idx="94">
                  <c:v>0.13601750279849512</c:v>
                </c:pt>
                <c:pt idx="95">
                  <c:v>9.9016735693716329E-2</c:v>
                </c:pt>
                <c:pt idx="96">
                  <c:v>0.13414788255615609</c:v>
                </c:pt>
                <c:pt idx="97">
                  <c:v>0.15133590967891286</c:v>
                </c:pt>
                <c:pt idx="98">
                  <c:v>0.1216916977657807</c:v>
                </c:pt>
                <c:pt idx="99">
                  <c:v>0.15995201233439699</c:v>
                </c:pt>
                <c:pt idx="100">
                  <c:v>0.13430347177264304</c:v>
                </c:pt>
                <c:pt idx="101">
                  <c:v>0.21854730529377692</c:v>
                </c:pt>
                <c:pt idx="102">
                  <c:v>0.18710833224386966</c:v>
                </c:pt>
                <c:pt idx="103">
                  <c:v>9.1907880316065116E-2</c:v>
                </c:pt>
                <c:pt idx="104">
                  <c:v>7.601107946922217E-2</c:v>
                </c:pt>
                <c:pt idx="105">
                  <c:v>0.18659039376050671</c:v>
                </c:pt>
                <c:pt idx="106">
                  <c:v>0.10391143130811629</c:v>
                </c:pt>
                <c:pt idx="107">
                  <c:v>6.630335310168628E-2</c:v>
                </c:pt>
                <c:pt idx="108">
                  <c:v>0.13161057887634964</c:v>
                </c:pt>
                <c:pt idx="109">
                  <c:v>0.15506590827331479</c:v>
                </c:pt>
                <c:pt idx="110">
                  <c:v>0.21001002931894233</c:v>
                </c:pt>
                <c:pt idx="111">
                  <c:v>7.796596381222777E-2</c:v>
                </c:pt>
                <c:pt idx="112">
                  <c:v>0.31395129750215056</c:v>
                </c:pt>
                <c:pt idx="113">
                  <c:v>0.27042589306415082</c:v>
                </c:pt>
                <c:pt idx="114">
                  <c:v>0.22440360202226742</c:v>
                </c:pt>
                <c:pt idx="115">
                  <c:v>0.21017457445218365</c:v>
                </c:pt>
                <c:pt idx="116">
                  <c:v>0.1536406611604334</c:v>
                </c:pt>
                <c:pt idx="117">
                  <c:v>0.24259469642047135</c:v>
                </c:pt>
                <c:pt idx="118">
                  <c:v>0.21301833508157375</c:v>
                </c:pt>
                <c:pt idx="119">
                  <c:v>0.48503029958668559</c:v>
                </c:pt>
                <c:pt idx="120">
                  <c:v>0.25027759904504643</c:v>
                </c:pt>
                <c:pt idx="121">
                  <c:v>0.27059036660679447</c:v>
                </c:pt>
                <c:pt idx="122">
                  <c:v>0.19307399934374489</c:v>
                </c:pt>
                <c:pt idx="123">
                  <c:v>0.21884221018748765</c:v>
                </c:pt>
                <c:pt idx="124">
                  <c:v>6.7932783382529316E-3</c:v>
                </c:pt>
              </c:numCache>
            </c:numRef>
          </c:val>
          <c:smooth val="0"/>
        </c:ser>
        <c:ser>
          <c:idx val="1"/>
          <c:order val="1"/>
          <c:tx>
            <c:v>Средний коэффициент оснащённости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'2016-2017 свод'!$C$5:$C$129</c:f>
              <c:strCache>
                <c:ptCount val="125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 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80</c:v>
                </c:pt>
                <c:pt idx="24">
                  <c:v>МБОУ СШ № 81</c:v>
                </c:pt>
                <c:pt idx="25">
                  <c:v>МБОУ СШ № 90</c:v>
                </c:pt>
                <c:pt idx="26">
                  <c:v>МБОУ СШ № 135</c:v>
                </c:pt>
                <c:pt idx="27">
                  <c:v>ЛЕНИНСКИЙ РАЙОН</c:v>
                </c:pt>
                <c:pt idx="28">
                  <c:v>МБОУ Гимназия № 7</c:v>
                </c:pt>
                <c:pt idx="29">
                  <c:v>МАОУ Гимназия № 11</c:v>
                </c:pt>
                <c:pt idx="30">
                  <c:v>МАОУ Гимназия № 15</c:v>
                </c:pt>
                <c:pt idx="31">
                  <c:v>МБОУ Лицей № 3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МБОУ СШ № 16</c:v>
                </c:pt>
                <c:pt idx="35">
                  <c:v>МБОУ СШ № 31</c:v>
                </c:pt>
                <c:pt idx="36">
                  <c:v>МБОУ СШ № 44</c:v>
                </c:pt>
                <c:pt idx="37">
                  <c:v>МБОУ СШ № 47</c:v>
                </c:pt>
                <c:pt idx="38">
                  <c:v>МБОУ СШ № 50</c:v>
                </c:pt>
                <c:pt idx="39">
                  <c:v>МБОУ СШ № 53</c:v>
                </c:pt>
                <c:pt idx="40">
                  <c:v>МБОУ СШ № 64</c:v>
                </c:pt>
                <c:pt idx="41">
                  <c:v>МБОУ СШ № 65</c:v>
                </c:pt>
                <c:pt idx="42">
                  <c:v>МБОУ СШ № 79</c:v>
                </c:pt>
                <c:pt idx="43">
                  <c:v>МБОУ СШ № 88</c:v>
                </c:pt>
                <c:pt idx="44">
                  <c:v>МБОУ СШ № 89</c:v>
                </c:pt>
                <c:pt idx="45">
                  <c:v>МБОУ СШ № 94</c:v>
                </c:pt>
                <c:pt idx="46">
                  <c:v>МАОУ СШ № 148</c:v>
                </c:pt>
                <c:pt idx="47">
                  <c:v>ОКТЯБРЬСКИЙ РАЙОН</c:v>
                </c:pt>
                <c:pt idx="48">
                  <c:v>МАОУ «КУГ № 1 – Универс»</c:v>
                </c:pt>
                <c:pt idx="49">
                  <c:v>МБОУ Гимназия № 3</c:v>
                </c:pt>
                <c:pt idx="50">
                  <c:v>МАОУ Гимназия № 13 "Академ"</c:v>
                </c:pt>
                <c:pt idx="51">
                  <c:v>МАОУ Лицей № 1</c:v>
                </c:pt>
                <c:pt idx="52">
                  <c:v>МБОУ Лицей № 8</c:v>
                </c:pt>
                <c:pt idx="53">
                  <c:v>МБОУ Лицей № 10</c:v>
                </c:pt>
                <c:pt idx="54">
                  <c:v>МБОУ Школа-интернат № 1</c:v>
                </c:pt>
                <c:pt idx="55">
                  <c:v>МБОУ СШ № 3</c:v>
                </c:pt>
                <c:pt idx="56">
                  <c:v>МБОУ СШ № 21</c:v>
                </c:pt>
                <c:pt idx="57">
                  <c:v>МБОУ СШ № 30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72 </c:v>
                </c:pt>
                <c:pt idx="61">
                  <c:v>МБОУ СШ № 73</c:v>
                </c:pt>
                <c:pt idx="62">
                  <c:v>МБОУ СШ № 82</c:v>
                </c:pt>
                <c:pt idx="63">
                  <c:v>МБОУ СШ № 84</c:v>
                </c:pt>
                <c:pt idx="64">
                  <c:v>МБОУ СШ № 95</c:v>
                </c:pt>
                <c:pt idx="65">
                  <c:v>МБОУ СШ № 99</c:v>
                </c:pt>
                <c:pt idx="66">
                  <c:v>МБОУ СШ № 133</c:v>
                </c:pt>
                <c:pt idx="67">
                  <c:v>СВЕРДЛОВСКИЙ РАЙОН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МБОУ СШ № 6</c:v>
                </c:pt>
                <c:pt idx="71">
                  <c:v>МБОУ СШ № 17</c:v>
                </c:pt>
                <c:pt idx="72">
                  <c:v>МАОУ СШ № 23</c:v>
                </c:pt>
                <c:pt idx="73">
                  <c:v>МБОУ ОШ № 25</c:v>
                </c:pt>
                <c:pt idx="74">
                  <c:v>МБОУ СШ № 34</c:v>
                </c:pt>
                <c:pt idx="75">
                  <c:v>МБОУ СШ № 42</c:v>
                </c:pt>
                <c:pt idx="76">
                  <c:v>МБОУ СШ № 45</c:v>
                </c:pt>
                <c:pt idx="77">
                  <c:v>МБОУ СШ № 62</c:v>
                </c:pt>
                <c:pt idx="78">
                  <c:v>МБОУ СШ № 76</c:v>
                </c:pt>
                <c:pt idx="79">
                  <c:v>МБОУ СШ № 78</c:v>
                </c:pt>
                <c:pt idx="80">
                  <c:v>МБОУ СШ № 92</c:v>
                </c:pt>
                <c:pt idx="81">
                  <c:v>МБОУ СШ № 93</c:v>
                </c:pt>
                <c:pt idx="82">
                  <c:v>МБОУ СШ № 97</c:v>
                </c:pt>
                <c:pt idx="83">
                  <c:v>МАОУ СШ № 137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МАОУ СШ № 143</c:v>
                </c:pt>
                <c:pt idx="107">
                  <c:v>МБОУ СШ № 144</c:v>
                </c:pt>
                <c:pt idx="108">
                  <c:v>МАОУ СШ № 145</c:v>
                </c:pt>
                <c:pt idx="109">
                  <c:v>МБОУ СШ № 147</c:v>
                </c:pt>
                <c:pt idx="110">
                  <c:v>МАОУ СШ № 149</c:v>
                </c:pt>
                <c:pt idx="111">
                  <c:v>МАОУ СШ № 150</c:v>
                </c:pt>
                <c:pt idx="112">
                  <c:v>МАОУ СШ № 151</c:v>
                </c:pt>
                <c:pt idx="113">
                  <c:v>МАОУ СШ № 152 </c:v>
                </c:pt>
                <c:pt idx="114">
                  <c:v>ЦЕНТРАЛЬНЫЙ РАЙОН</c:v>
                </c:pt>
                <c:pt idx="115">
                  <c:v>МАОУ Гимназия № 2</c:v>
                </c:pt>
                <c:pt idx="116">
                  <c:v>МБОУ Гимназия № 12 "МиТ"</c:v>
                </c:pt>
                <c:pt idx="117">
                  <c:v>МБОУ  Гимназия № 16</c:v>
                </c:pt>
                <c:pt idx="118">
                  <c:v>МБОУ Лицей № 2</c:v>
                </c:pt>
                <c:pt idx="119">
                  <c:v>МБОУ СШ № 4</c:v>
                </c:pt>
                <c:pt idx="120">
                  <c:v>МБОУ СШ № 10</c:v>
                </c:pt>
                <c:pt idx="121">
                  <c:v>МБОУ СШ № 14 </c:v>
                </c:pt>
                <c:pt idx="122">
                  <c:v>МБОУ СШ № 27</c:v>
                </c:pt>
                <c:pt idx="123">
                  <c:v>МБОУ СШ № 51</c:v>
                </c:pt>
                <c:pt idx="124">
                  <c:v>МБОУ СШ № 153</c:v>
                </c:pt>
              </c:strCache>
            </c:strRef>
          </c:cat>
          <c:val>
            <c:numRef>
              <c:f>'2016-2017 свод'!$I$5:$I$129</c:f>
              <c:numCache>
                <c:formatCode>#,##0.00</c:formatCode>
                <c:ptCount val="125"/>
                <c:pt idx="0">
                  <c:v>0.20277897169120163</c:v>
                </c:pt>
                <c:pt idx="1">
                  <c:v>0.20277897169120163</c:v>
                </c:pt>
                <c:pt idx="3">
                  <c:v>0.20277897169120163</c:v>
                </c:pt>
                <c:pt idx="4">
                  <c:v>0.20277897169120163</c:v>
                </c:pt>
                <c:pt idx="5">
                  <c:v>0.20277897169120163</c:v>
                </c:pt>
                <c:pt idx="6">
                  <c:v>0.20277897169120163</c:v>
                </c:pt>
                <c:pt idx="7">
                  <c:v>0.20277897169120163</c:v>
                </c:pt>
                <c:pt idx="8">
                  <c:v>0.20277897169120163</c:v>
                </c:pt>
                <c:pt idx="9">
                  <c:v>0.20277897169120163</c:v>
                </c:pt>
                <c:pt idx="10">
                  <c:v>0.20277897169120163</c:v>
                </c:pt>
                <c:pt idx="11">
                  <c:v>0.20277897169120163</c:v>
                </c:pt>
                <c:pt idx="13">
                  <c:v>0.20277897169120163</c:v>
                </c:pt>
                <c:pt idx="14">
                  <c:v>0.20277897169120163</c:v>
                </c:pt>
                <c:pt idx="15">
                  <c:v>0.20277897169120163</c:v>
                </c:pt>
                <c:pt idx="16">
                  <c:v>0.20277897169120163</c:v>
                </c:pt>
                <c:pt idx="17">
                  <c:v>0.20277897169120163</c:v>
                </c:pt>
                <c:pt idx="18">
                  <c:v>0.20277897169120163</c:v>
                </c:pt>
                <c:pt idx="19">
                  <c:v>0.20277897169120163</c:v>
                </c:pt>
                <c:pt idx="20">
                  <c:v>0.20277897169120163</c:v>
                </c:pt>
                <c:pt idx="21">
                  <c:v>0.20277897169120163</c:v>
                </c:pt>
                <c:pt idx="22">
                  <c:v>0.20277897169120163</c:v>
                </c:pt>
                <c:pt idx="23">
                  <c:v>0.20277897169120163</c:v>
                </c:pt>
                <c:pt idx="24">
                  <c:v>0.20277897169120163</c:v>
                </c:pt>
                <c:pt idx="25">
                  <c:v>0.20277897169120163</c:v>
                </c:pt>
                <c:pt idx="26">
                  <c:v>0.20277897169120163</c:v>
                </c:pt>
                <c:pt idx="28">
                  <c:v>0.20277897169120163</c:v>
                </c:pt>
                <c:pt idx="29">
                  <c:v>0.20277897169120163</c:v>
                </c:pt>
                <c:pt idx="30">
                  <c:v>0.20277897169120163</c:v>
                </c:pt>
                <c:pt idx="31">
                  <c:v>0.20277897169120163</c:v>
                </c:pt>
                <c:pt idx="32">
                  <c:v>0.20277897169120163</c:v>
                </c:pt>
                <c:pt idx="33">
                  <c:v>0.20277897169120163</c:v>
                </c:pt>
                <c:pt idx="34">
                  <c:v>0.20277897169120163</c:v>
                </c:pt>
                <c:pt idx="35">
                  <c:v>0.20277897169120163</c:v>
                </c:pt>
                <c:pt idx="36">
                  <c:v>0.20277897169120163</c:v>
                </c:pt>
                <c:pt idx="37">
                  <c:v>0.20277897169120163</c:v>
                </c:pt>
                <c:pt idx="38">
                  <c:v>0.20277897169120163</c:v>
                </c:pt>
                <c:pt idx="39">
                  <c:v>0.20277897169120163</c:v>
                </c:pt>
                <c:pt idx="40">
                  <c:v>0.20277897169120163</c:v>
                </c:pt>
                <c:pt idx="41">
                  <c:v>0.20277897169120163</c:v>
                </c:pt>
                <c:pt idx="42">
                  <c:v>0.20277897169120163</c:v>
                </c:pt>
                <c:pt idx="43">
                  <c:v>0.20277897169120163</c:v>
                </c:pt>
                <c:pt idx="44">
                  <c:v>0.20277897169120163</c:v>
                </c:pt>
                <c:pt idx="45">
                  <c:v>0.20277897169120163</c:v>
                </c:pt>
                <c:pt idx="46">
                  <c:v>0.20277897169120163</c:v>
                </c:pt>
                <c:pt idx="48">
                  <c:v>0.20277897169120163</c:v>
                </c:pt>
                <c:pt idx="49">
                  <c:v>0.20277897169120163</c:v>
                </c:pt>
                <c:pt idx="50">
                  <c:v>0.20277897169120163</c:v>
                </c:pt>
                <c:pt idx="51">
                  <c:v>0.20277897169120163</c:v>
                </c:pt>
                <c:pt idx="52">
                  <c:v>0.20277897169120163</c:v>
                </c:pt>
                <c:pt idx="53">
                  <c:v>0.20277897169120163</c:v>
                </c:pt>
                <c:pt idx="54">
                  <c:v>0.20277897169120163</c:v>
                </c:pt>
                <c:pt idx="55">
                  <c:v>0.20277897169120163</c:v>
                </c:pt>
                <c:pt idx="56">
                  <c:v>0.20277897169120163</c:v>
                </c:pt>
                <c:pt idx="57">
                  <c:v>0.20277897169120163</c:v>
                </c:pt>
                <c:pt idx="58">
                  <c:v>0.20277897169120163</c:v>
                </c:pt>
                <c:pt idx="59">
                  <c:v>0.20277897169120163</c:v>
                </c:pt>
                <c:pt idx="60">
                  <c:v>0.20277897169120163</c:v>
                </c:pt>
                <c:pt idx="61">
                  <c:v>0.20277897169120163</c:v>
                </c:pt>
                <c:pt idx="62">
                  <c:v>0.20277897169120163</c:v>
                </c:pt>
                <c:pt idx="63">
                  <c:v>0.20277897169120163</c:v>
                </c:pt>
                <c:pt idx="64">
                  <c:v>0.20277897169120163</c:v>
                </c:pt>
                <c:pt idx="65">
                  <c:v>0.20277897169120163</c:v>
                </c:pt>
                <c:pt idx="66">
                  <c:v>0.20277897169120163</c:v>
                </c:pt>
                <c:pt idx="68">
                  <c:v>0.20277897169120163</c:v>
                </c:pt>
                <c:pt idx="69">
                  <c:v>0.20277897169120163</c:v>
                </c:pt>
                <c:pt idx="70">
                  <c:v>0.20277897169120163</c:v>
                </c:pt>
                <c:pt idx="71">
                  <c:v>0.20277897169120163</c:v>
                </c:pt>
                <c:pt idx="72">
                  <c:v>0.20277897169120163</c:v>
                </c:pt>
                <c:pt idx="73">
                  <c:v>0.20277897169120163</c:v>
                </c:pt>
                <c:pt idx="74">
                  <c:v>0.20277897169120163</c:v>
                </c:pt>
                <c:pt idx="75">
                  <c:v>0.20277897169120163</c:v>
                </c:pt>
                <c:pt idx="76">
                  <c:v>0.20277897169120163</c:v>
                </c:pt>
                <c:pt idx="77">
                  <c:v>0.20277897169120163</c:v>
                </c:pt>
                <c:pt idx="78">
                  <c:v>0.20277897169120163</c:v>
                </c:pt>
                <c:pt idx="79">
                  <c:v>0.20277897169120163</c:v>
                </c:pt>
                <c:pt idx="80">
                  <c:v>0.20277897169120163</c:v>
                </c:pt>
                <c:pt idx="81">
                  <c:v>0.20277897169120163</c:v>
                </c:pt>
                <c:pt idx="82">
                  <c:v>0.20277897169120163</c:v>
                </c:pt>
                <c:pt idx="83">
                  <c:v>0.20277897169120163</c:v>
                </c:pt>
                <c:pt idx="85">
                  <c:v>0.20277897169120163</c:v>
                </c:pt>
                <c:pt idx="86">
                  <c:v>0.20277897169120163</c:v>
                </c:pt>
                <c:pt idx="87">
                  <c:v>0.20277897169120163</c:v>
                </c:pt>
                <c:pt idx="88">
                  <c:v>0.20277897169120163</c:v>
                </c:pt>
                <c:pt idx="89">
                  <c:v>0.20277897169120163</c:v>
                </c:pt>
                <c:pt idx="90">
                  <c:v>0.20277897169120163</c:v>
                </c:pt>
                <c:pt idx="91">
                  <c:v>0.20277897169120163</c:v>
                </c:pt>
                <c:pt idx="92">
                  <c:v>0.20277897169120163</c:v>
                </c:pt>
                <c:pt idx="93">
                  <c:v>0.20277897169120163</c:v>
                </c:pt>
                <c:pt idx="94">
                  <c:v>0.20277897169120163</c:v>
                </c:pt>
                <c:pt idx="95">
                  <c:v>0.20277897169120163</c:v>
                </c:pt>
                <c:pt idx="96">
                  <c:v>0.20277897169120163</c:v>
                </c:pt>
                <c:pt idx="97">
                  <c:v>0.20277897169120163</c:v>
                </c:pt>
                <c:pt idx="98">
                  <c:v>0.20277897169120163</c:v>
                </c:pt>
                <c:pt idx="99">
                  <c:v>0.20277897169120163</c:v>
                </c:pt>
                <c:pt idx="100">
                  <c:v>0.20277897169120163</c:v>
                </c:pt>
                <c:pt idx="101">
                  <c:v>0.20277897169120163</c:v>
                </c:pt>
                <c:pt idx="102">
                  <c:v>0.20277897169120163</c:v>
                </c:pt>
                <c:pt idx="103">
                  <c:v>0.20277897169120163</c:v>
                </c:pt>
                <c:pt idx="104">
                  <c:v>0.20277897169120163</c:v>
                </c:pt>
                <c:pt idx="105">
                  <c:v>0.20277897169120163</c:v>
                </c:pt>
                <c:pt idx="106">
                  <c:v>0.20277897169120163</c:v>
                </c:pt>
                <c:pt idx="107">
                  <c:v>0.20277897169120163</c:v>
                </c:pt>
                <c:pt idx="108">
                  <c:v>0.20277897169120163</c:v>
                </c:pt>
                <c:pt idx="109">
                  <c:v>0.20277897169120163</c:v>
                </c:pt>
                <c:pt idx="110">
                  <c:v>0.20277897169120163</c:v>
                </c:pt>
                <c:pt idx="111">
                  <c:v>0.20277897169120163</c:v>
                </c:pt>
                <c:pt idx="112">
                  <c:v>0.20277897169120163</c:v>
                </c:pt>
                <c:pt idx="113">
                  <c:v>0.20277897169120163</c:v>
                </c:pt>
                <c:pt idx="115">
                  <c:v>0.20277897169120163</c:v>
                </c:pt>
                <c:pt idx="116">
                  <c:v>0.20277897169120163</c:v>
                </c:pt>
                <c:pt idx="117">
                  <c:v>0.20277897169120163</c:v>
                </c:pt>
                <c:pt idx="118">
                  <c:v>0.20277897169120163</c:v>
                </c:pt>
                <c:pt idx="119">
                  <c:v>0.20277897169120163</c:v>
                </c:pt>
                <c:pt idx="120">
                  <c:v>0.20277897169120163</c:v>
                </c:pt>
                <c:pt idx="121">
                  <c:v>0.20277897169120163</c:v>
                </c:pt>
                <c:pt idx="122">
                  <c:v>0.20277897169120163</c:v>
                </c:pt>
                <c:pt idx="123">
                  <c:v>0.20277897169120163</c:v>
                </c:pt>
                <c:pt idx="124">
                  <c:v>0.20277897169120163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9360"/>
        <c:axId val="132633008"/>
      </c:lineChart>
      <c:catAx>
        <c:axId val="20171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633008"/>
        <c:crosses val="autoZero"/>
        <c:auto val="1"/>
        <c:lblAlgn val="ctr"/>
        <c:lblOffset val="100"/>
        <c:noMultiLvlLbl val="0"/>
      </c:catAx>
      <c:valAx>
        <c:axId val="13263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171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Состояние основных фондов ОУ (отношение остаточной к общей балансовой стоимости недвижимого муниципального имущества)</a:t>
            </a:r>
          </a:p>
        </c:rich>
      </c:tx>
      <c:layout>
        <c:manualLayout>
          <c:xMode val="edge"/>
          <c:yMode val="edge"/>
          <c:x val="0.20918954941953011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377307114685531E-2"/>
          <c:y val="4.4697566213314242E-2"/>
          <c:w val="0.98126663578817352"/>
          <c:h val="0.60516384315596916"/>
        </c:manualLayout>
      </c:layout>
      <c:lineChart>
        <c:grouping val="standard"/>
        <c:varyColors val="0"/>
        <c:ser>
          <c:idx val="0"/>
          <c:order val="0"/>
          <c:tx>
            <c:v>Коэффициент состояния основных фондов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'2016-2017 свод'!$C$5:$C$129</c:f>
              <c:strCache>
                <c:ptCount val="125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 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80</c:v>
                </c:pt>
                <c:pt idx="24">
                  <c:v>МБОУ СШ № 81</c:v>
                </c:pt>
                <c:pt idx="25">
                  <c:v>МБОУ СШ № 90</c:v>
                </c:pt>
                <c:pt idx="26">
                  <c:v>МБОУ СШ № 135</c:v>
                </c:pt>
                <c:pt idx="27">
                  <c:v>ЛЕНИНСКИЙ РАЙОН</c:v>
                </c:pt>
                <c:pt idx="28">
                  <c:v>МБОУ Гимназия № 7</c:v>
                </c:pt>
                <c:pt idx="29">
                  <c:v>МАОУ Гимназия № 11</c:v>
                </c:pt>
                <c:pt idx="30">
                  <c:v>МАОУ Гимназия № 15</c:v>
                </c:pt>
                <c:pt idx="31">
                  <c:v>МБОУ Лицей № 3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МБОУ СШ № 16</c:v>
                </c:pt>
                <c:pt idx="35">
                  <c:v>МБОУ СШ № 31</c:v>
                </c:pt>
                <c:pt idx="36">
                  <c:v>МБОУ СШ № 44</c:v>
                </c:pt>
                <c:pt idx="37">
                  <c:v>МБОУ СШ № 47</c:v>
                </c:pt>
                <c:pt idx="38">
                  <c:v>МБОУ СШ № 50</c:v>
                </c:pt>
                <c:pt idx="39">
                  <c:v>МБОУ СШ № 53</c:v>
                </c:pt>
                <c:pt idx="40">
                  <c:v>МБОУ СШ № 64</c:v>
                </c:pt>
                <c:pt idx="41">
                  <c:v>МБОУ СШ № 65</c:v>
                </c:pt>
                <c:pt idx="42">
                  <c:v>МБОУ СШ № 79</c:v>
                </c:pt>
                <c:pt idx="43">
                  <c:v>МБОУ СШ № 88</c:v>
                </c:pt>
                <c:pt idx="44">
                  <c:v>МБОУ СШ № 89</c:v>
                </c:pt>
                <c:pt idx="45">
                  <c:v>МБОУ СШ № 94</c:v>
                </c:pt>
                <c:pt idx="46">
                  <c:v>МАОУ СШ № 148</c:v>
                </c:pt>
                <c:pt idx="47">
                  <c:v>ОКТЯБРЬСКИЙ РАЙОН</c:v>
                </c:pt>
                <c:pt idx="48">
                  <c:v>МАОУ «КУГ № 1 – Универс»</c:v>
                </c:pt>
                <c:pt idx="49">
                  <c:v>МБОУ Гимназия № 3</c:v>
                </c:pt>
                <c:pt idx="50">
                  <c:v>МАОУ Гимназия № 13 "Академ"</c:v>
                </c:pt>
                <c:pt idx="51">
                  <c:v>МАОУ Лицей № 1</c:v>
                </c:pt>
                <c:pt idx="52">
                  <c:v>МБОУ Лицей № 8</c:v>
                </c:pt>
                <c:pt idx="53">
                  <c:v>МБОУ Лицей № 10</c:v>
                </c:pt>
                <c:pt idx="54">
                  <c:v>МБОУ Школа-интернат № 1</c:v>
                </c:pt>
                <c:pt idx="55">
                  <c:v>МБОУ СШ № 3</c:v>
                </c:pt>
                <c:pt idx="56">
                  <c:v>МБОУ СШ № 21</c:v>
                </c:pt>
                <c:pt idx="57">
                  <c:v>МБОУ СШ № 30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72 </c:v>
                </c:pt>
                <c:pt idx="61">
                  <c:v>МБОУ СШ № 73</c:v>
                </c:pt>
                <c:pt idx="62">
                  <c:v>МБОУ СШ № 82</c:v>
                </c:pt>
                <c:pt idx="63">
                  <c:v>МБОУ СШ № 84</c:v>
                </c:pt>
                <c:pt idx="64">
                  <c:v>МБОУ СШ № 95</c:v>
                </c:pt>
                <c:pt idx="65">
                  <c:v>МБОУ СШ № 99</c:v>
                </c:pt>
                <c:pt idx="66">
                  <c:v>МБОУ СШ № 133</c:v>
                </c:pt>
                <c:pt idx="67">
                  <c:v>СВЕРДЛОВСКИЙ РАЙОН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МБОУ СШ № 6</c:v>
                </c:pt>
                <c:pt idx="71">
                  <c:v>МБОУ СШ № 17</c:v>
                </c:pt>
                <c:pt idx="72">
                  <c:v>МАОУ СШ № 23</c:v>
                </c:pt>
                <c:pt idx="73">
                  <c:v>МБОУ ОШ № 25</c:v>
                </c:pt>
                <c:pt idx="74">
                  <c:v>МБОУ СШ № 34</c:v>
                </c:pt>
                <c:pt idx="75">
                  <c:v>МБОУ СШ № 42</c:v>
                </c:pt>
                <c:pt idx="76">
                  <c:v>МБОУ СШ № 45</c:v>
                </c:pt>
                <c:pt idx="77">
                  <c:v>МБОУ СШ № 62</c:v>
                </c:pt>
                <c:pt idx="78">
                  <c:v>МБОУ СШ № 76</c:v>
                </c:pt>
                <c:pt idx="79">
                  <c:v>МБОУ СШ № 78</c:v>
                </c:pt>
                <c:pt idx="80">
                  <c:v>МБОУ СШ № 92</c:v>
                </c:pt>
                <c:pt idx="81">
                  <c:v>МБОУ СШ № 93</c:v>
                </c:pt>
                <c:pt idx="82">
                  <c:v>МБОУ СШ № 97</c:v>
                </c:pt>
                <c:pt idx="83">
                  <c:v>МАОУ СШ № 137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МАОУ СШ № 143</c:v>
                </c:pt>
                <c:pt idx="107">
                  <c:v>МБОУ СШ № 144</c:v>
                </c:pt>
                <c:pt idx="108">
                  <c:v>МАОУ СШ № 145</c:v>
                </c:pt>
                <c:pt idx="109">
                  <c:v>МБОУ СШ № 147</c:v>
                </c:pt>
                <c:pt idx="110">
                  <c:v>МАОУ СШ № 149</c:v>
                </c:pt>
                <c:pt idx="111">
                  <c:v>МАОУ СШ № 150</c:v>
                </c:pt>
                <c:pt idx="112">
                  <c:v>МАОУ СШ № 151</c:v>
                </c:pt>
                <c:pt idx="113">
                  <c:v>МАОУ СШ № 152 </c:v>
                </c:pt>
                <c:pt idx="114">
                  <c:v>ЦЕНТРАЛЬНЫЙ РАЙОН</c:v>
                </c:pt>
                <c:pt idx="115">
                  <c:v>МАОУ Гимназия № 2</c:v>
                </c:pt>
                <c:pt idx="116">
                  <c:v>МБОУ Гимназия № 12 "МиТ"</c:v>
                </c:pt>
                <c:pt idx="117">
                  <c:v>МБОУ  Гимназия № 16</c:v>
                </c:pt>
                <c:pt idx="118">
                  <c:v>МБОУ Лицей № 2</c:v>
                </c:pt>
                <c:pt idx="119">
                  <c:v>МБОУ СШ № 4</c:v>
                </c:pt>
                <c:pt idx="120">
                  <c:v>МБОУ СШ № 10</c:v>
                </c:pt>
                <c:pt idx="121">
                  <c:v>МБОУ СШ № 14 </c:v>
                </c:pt>
                <c:pt idx="122">
                  <c:v>МБОУ СШ № 27</c:v>
                </c:pt>
                <c:pt idx="123">
                  <c:v>МБОУ СШ № 51</c:v>
                </c:pt>
                <c:pt idx="124">
                  <c:v>МБОУ СШ № 153</c:v>
                </c:pt>
              </c:strCache>
            </c:strRef>
          </c:cat>
          <c:val>
            <c:numRef>
              <c:f>'2016-2017 свод'!$D$5:$D$129</c:f>
              <c:numCache>
                <c:formatCode>0.00</c:formatCode>
                <c:ptCount val="125"/>
                <c:pt idx="0">
                  <c:v>0.51250360822583885</c:v>
                </c:pt>
                <c:pt idx="1">
                  <c:v>0.60997072881800907</c:v>
                </c:pt>
                <c:pt idx="2">
                  <c:v>0.57482044341538374</c:v>
                </c:pt>
                <c:pt idx="3">
                  <c:v>0.66385001276459565</c:v>
                </c:pt>
                <c:pt idx="4">
                  <c:v>0.72987385840188646</c:v>
                </c:pt>
                <c:pt idx="5">
                  <c:v>0.91333084295051603</c:v>
                </c:pt>
                <c:pt idx="6">
                  <c:v>0.62589030152521652</c:v>
                </c:pt>
                <c:pt idx="7">
                  <c:v>7.251951838133211E-2</c:v>
                </c:pt>
                <c:pt idx="8">
                  <c:v>0.4828889601126084</c:v>
                </c:pt>
                <c:pt idx="9">
                  <c:v>0.61361891617342079</c:v>
                </c:pt>
                <c:pt idx="10">
                  <c:v>0.61650458066111002</c:v>
                </c:pt>
                <c:pt idx="11">
                  <c:v>0.45490699976776666</c:v>
                </c:pt>
                <c:pt idx="12">
                  <c:v>0.83427748403249269</c:v>
                </c:pt>
                <c:pt idx="13">
                  <c:v>0.88574423518297751</c:v>
                </c:pt>
                <c:pt idx="14">
                  <c:v>0.89529904334932087</c:v>
                </c:pt>
                <c:pt idx="15">
                  <c:v>0.83645163002104073</c:v>
                </c:pt>
                <c:pt idx="16">
                  <c:v>0.55910572425572691</c:v>
                </c:pt>
                <c:pt idx="17">
                  <c:v>0.75454072466652033</c:v>
                </c:pt>
                <c:pt idx="18">
                  <c:v>0.94112168450812372</c:v>
                </c:pt>
                <c:pt idx="19">
                  <c:v>0.89975874092404307</c:v>
                </c:pt>
                <c:pt idx="20">
                  <c:v>0.656417554623833</c:v>
                </c:pt>
                <c:pt idx="21">
                  <c:v>0.90159744679420617</c:v>
                </c:pt>
                <c:pt idx="22">
                  <c:v>0.8275059527691363</c:v>
                </c:pt>
                <c:pt idx="23">
                  <c:v>0.89443817931200575</c:v>
                </c:pt>
                <c:pt idx="24">
                  <c:v>0.84703577398638963</c:v>
                </c:pt>
                <c:pt idx="25">
                  <c:v>0.91438774409228785</c:v>
                </c:pt>
                <c:pt idx="26">
                  <c:v>0.86648034196928503</c:v>
                </c:pt>
                <c:pt idx="27">
                  <c:v>9.8463354978159473E-2</c:v>
                </c:pt>
                <c:pt idx="28">
                  <c:v>0</c:v>
                </c:pt>
                <c:pt idx="29">
                  <c:v>0</c:v>
                </c:pt>
                <c:pt idx="30">
                  <c:v>0.72762921627974775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0.43119581054240574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0.71197871776287636</c:v>
                </c:pt>
                <c:pt idx="47">
                  <c:v>0.46833600597395986</c:v>
                </c:pt>
                <c:pt idx="48">
                  <c:v>0.60239859166234166</c:v>
                </c:pt>
                <c:pt idx="49">
                  <c:v>0.35609490721974668</c:v>
                </c:pt>
                <c:pt idx="50">
                  <c:v>0.49797917519578538</c:v>
                </c:pt>
                <c:pt idx="51">
                  <c:v>0.69937004072748021</c:v>
                </c:pt>
                <c:pt idx="52">
                  <c:v>0.17297973876848549</c:v>
                </c:pt>
                <c:pt idx="53">
                  <c:v>0.4661528840523444</c:v>
                </c:pt>
                <c:pt idx="54">
                  <c:v>0.72211568722899311</c:v>
                </c:pt>
                <c:pt idx="55">
                  <c:v>0.49870998428300745</c:v>
                </c:pt>
                <c:pt idx="56">
                  <c:v>0.33811093467551528</c:v>
                </c:pt>
                <c:pt idx="57">
                  <c:v>0.50883826276176847</c:v>
                </c:pt>
                <c:pt idx="58">
                  <c:v>0.21628193741923948</c:v>
                </c:pt>
                <c:pt idx="59">
                  <c:v>0.55235664894634562</c:v>
                </c:pt>
                <c:pt idx="60">
                  <c:v>0.3943322217871893</c:v>
                </c:pt>
                <c:pt idx="61">
                  <c:v>0.46910865130609802</c:v>
                </c:pt>
                <c:pt idx="62">
                  <c:v>0.44321977044135408</c:v>
                </c:pt>
                <c:pt idx="63">
                  <c:v>0.33571318787096499</c:v>
                </c:pt>
                <c:pt idx="64">
                  <c:v>0.45692779583662418</c:v>
                </c:pt>
                <c:pt idx="65">
                  <c:v>0.51264010955140205</c:v>
                </c:pt>
                <c:pt idx="66">
                  <c:v>0.65505358377054845</c:v>
                </c:pt>
                <c:pt idx="67">
                  <c:v>0.47111704850026459</c:v>
                </c:pt>
                <c:pt idx="68">
                  <c:v>0.39687624565137902</c:v>
                </c:pt>
                <c:pt idx="69">
                  <c:v>0.92197470950328575</c:v>
                </c:pt>
                <c:pt idx="70">
                  <c:v>0.36947913457677278</c:v>
                </c:pt>
                <c:pt idx="71">
                  <c:v>0.54704507472948694</c:v>
                </c:pt>
                <c:pt idx="72">
                  <c:v>0.36928807428653265</c:v>
                </c:pt>
                <c:pt idx="73">
                  <c:v>0.3950833109686277</c:v>
                </c:pt>
                <c:pt idx="74">
                  <c:v>0.46568471025579827</c:v>
                </c:pt>
                <c:pt idx="75">
                  <c:v>0.39155446362108498</c:v>
                </c:pt>
                <c:pt idx="76">
                  <c:v>0.32999711423280981</c:v>
                </c:pt>
                <c:pt idx="77">
                  <c:v>0.32403046673824554</c:v>
                </c:pt>
                <c:pt idx="78">
                  <c:v>0.54611759707035534</c:v>
                </c:pt>
                <c:pt idx="79">
                  <c:v>0.6544421586401763</c:v>
                </c:pt>
                <c:pt idx="80">
                  <c:v>0.37922884393470457</c:v>
                </c:pt>
                <c:pt idx="81">
                  <c:v>0.36581478853587457</c:v>
                </c:pt>
                <c:pt idx="82">
                  <c:v>0.46417327772407874</c:v>
                </c:pt>
                <c:pt idx="83">
                  <c:v>0.61708280553502082</c:v>
                </c:pt>
                <c:pt idx="84">
                  <c:v>0.64887785086084326</c:v>
                </c:pt>
                <c:pt idx="85">
                  <c:v>0.6510107595737793</c:v>
                </c:pt>
                <c:pt idx="86">
                  <c:v>0.3772196489149362</c:v>
                </c:pt>
                <c:pt idx="87">
                  <c:v>0.33575401214227085</c:v>
                </c:pt>
                <c:pt idx="88">
                  <c:v>0.61602168754023601</c:v>
                </c:pt>
                <c:pt idx="89">
                  <c:v>0.81341575548546408</c:v>
                </c:pt>
                <c:pt idx="90">
                  <c:v>0.52807329629963229</c:v>
                </c:pt>
                <c:pt idx="91">
                  <c:v>0.82958802443602908</c:v>
                </c:pt>
                <c:pt idx="92">
                  <c:v>0.55608897024468662</c:v>
                </c:pt>
                <c:pt idx="93">
                  <c:v>0.56636549117406432</c:v>
                </c:pt>
                <c:pt idx="94">
                  <c:v>0.6894854809923836</c:v>
                </c:pt>
                <c:pt idx="95">
                  <c:v>0.32943864465575184</c:v>
                </c:pt>
                <c:pt idx="96">
                  <c:v>0.64840671090391266</c:v>
                </c:pt>
                <c:pt idx="97">
                  <c:v>0.60082247677145195</c:v>
                </c:pt>
                <c:pt idx="98">
                  <c:v>0.52648931620986728</c:v>
                </c:pt>
                <c:pt idx="99">
                  <c:v>0.5444974469991597</c:v>
                </c:pt>
                <c:pt idx="100">
                  <c:v>0.69903673074682005</c:v>
                </c:pt>
                <c:pt idx="101">
                  <c:v>0.68442806856687388</c:v>
                </c:pt>
                <c:pt idx="102">
                  <c:v>0.63010377893603298</c:v>
                </c:pt>
                <c:pt idx="103">
                  <c:v>0.49308389977941197</c:v>
                </c:pt>
                <c:pt idx="104">
                  <c:v>0.65469204470057307</c:v>
                </c:pt>
                <c:pt idx="105">
                  <c:v>0.57912590067231096</c:v>
                </c:pt>
                <c:pt idx="106">
                  <c:v>0.65032213728084154</c:v>
                </c:pt>
                <c:pt idx="107">
                  <c:v>0.76004183442827944</c:v>
                </c:pt>
                <c:pt idx="108">
                  <c:v>0.73150954132470614</c:v>
                </c:pt>
                <c:pt idx="109">
                  <c:v>0.73838490528728329</c:v>
                </c:pt>
                <c:pt idx="110">
                  <c:v>0.73772264429850065</c:v>
                </c:pt>
                <c:pt idx="111">
                  <c:v>0.92766358987160047</c:v>
                </c:pt>
                <c:pt idx="112">
                  <c:v>0.957927993409326</c:v>
                </c:pt>
                <c:pt idx="113">
                  <c:v>0.96073688331827145</c:v>
                </c:pt>
                <c:pt idx="114">
                  <c:v>0.53751643573528496</c:v>
                </c:pt>
                <c:pt idx="115">
                  <c:v>0.58632105470163753</c:v>
                </c:pt>
                <c:pt idx="116">
                  <c:v>0.23954994404288596</c:v>
                </c:pt>
                <c:pt idx="117">
                  <c:v>0.785516983708616</c:v>
                </c:pt>
                <c:pt idx="118">
                  <c:v>0.26058264732058334</c:v>
                </c:pt>
                <c:pt idx="119">
                  <c:v>0.84842727810620899</c:v>
                </c:pt>
                <c:pt idx="120">
                  <c:v>0.70352701543736929</c:v>
                </c:pt>
                <c:pt idx="121">
                  <c:v>4.9831898211251696E-2</c:v>
                </c:pt>
                <c:pt idx="122">
                  <c:v>0.60882116008207066</c:v>
                </c:pt>
                <c:pt idx="123">
                  <c:v>0.30647526463003189</c:v>
                </c:pt>
                <c:pt idx="124">
                  <c:v>0.98611111111219463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коэффициента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'2016-2017 свод'!$C$5:$C$129</c:f>
              <c:strCache>
                <c:ptCount val="125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 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80</c:v>
                </c:pt>
                <c:pt idx="24">
                  <c:v>МБОУ СШ № 81</c:v>
                </c:pt>
                <c:pt idx="25">
                  <c:v>МБОУ СШ № 90</c:v>
                </c:pt>
                <c:pt idx="26">
                  <c:v>МБОУ СШ № 135</c:v>
                </c:pt>
                <c:pt idx="27">
                  <c:v>ЛЕНИНСКИЙ РАЙОН</c:v>
                </c:pt>
                <c:pt idx="28">
                  <c:v>МБОУ Гимназия № 7</c:v>
                </c:pt>
                <c:pt idx="29">
                  <c:v>МАОУ Гимназия № 11</c:v>
                </c:pt>
                <c:pt idx="30">
                  <c:v>МАОУ Гимназия № 15</c:v>
                </c:pt>
                <c:pt idx="31">
                  <c:v>МБОУ Лицей № 3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МБОУ СШ № 16</c:v>
                </c:pt>
                <c:pt idx="35">
                  <c:v>МБОУ СШ № 31</c:v>
                </c:pt>
                <c:pt idx="36">
                  <c:v>МБОУ СШ № 44</c:v>
                </c:pt>
                <c:pt idx="37">
                  <c:v>МБОУ СШ № 47</c:v>
                </c:pt>
                <c:pt idx="38">
                  <c:v>МБОУ СШ № 50</c:v>
                </c:pt>
                <c:pt idx="39">
                  <c:v>МБОУ СШ № 53</c:v>
                </c:pt>
                <c:pt idx="40">
                  <c:v>МБОУ СШ № 64</c:v>
                </c:pt>
                <c:pt idx="41">
                  <c:v>МБОУ СШ № 65</c:v>
                </c:pt>
                <c:pt idx="42">
                  <c:v>МБОУ СШ № 79</c:v>
                </c:pt>
                <c:pt idx="43">
                  <c:v>МБОУ СШ № 88</c:v>
                </c:pt>
                <c:pt idx="44">
                  <c:v>МБОУ СШ № 89</c:v>
                </c:pt>
                <c:pt idx="45">
                  <c:v>МБОУ СШ № 94</c:v>
                </c:pt>
                <c:pt idx="46">
                  <c:v>МАОУ СШ № 148</c:v>
                </c:pt>
                <c:pt idx="47">
                  <c:v>ОКТЯБРЬСКИЙ РАЙОН</c:v>
                </c:pt>
                <c:pt idx="48">
                  <c:v>МАОУ «КУГ № 1 – Универс»</c:v>
                </c:pt>
                <c:pt idx="49">
                  <c:v>МБОУ Гимназия № 3</c:v>
                </c:pt>
                <c:pt idx="50">
                  <c:v>МАОУ Гимназия № 13 "Академ"</c:v>
                </c:pt>
                <c:pt idx="51">
                  <c:v>МАОУ Лицей № 1</c:v>
                </c:pt>
                <c:pt idx="52">
                  <c:v>МБОУ Лицей № 8</c:v>
                </c:pt>
                <c:pt idx="53">
                  <c:v>МБОУ Лицей № 10</c:v>
                </c:pt>
                <c:pt idx="54">
                  <c:v>МБОУ Школа-интернат № 1</c:v>
                </c:pt>
                <c:pt idx="55">
                  <c:v>МБОУ СШ № 3</c:v>
                </c:pt>
                <c:pt idx="56">
                  <c:v>МБОУ СШ № 21</c:v>
                </c:pt>
                <c:pt idx="57">
                  <c:v>МБОУ СШ № 30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72 </c:v>
                </c:pt>
                <c:pt idx="61">
                  <c:v>МБОУ СШ № 73</c:v>
                </c:pt>
                <c:pt idx="62">
                  <c:v>МБОУ СШ № 82</c:v>
                </c:pt>
                <c:pt idx="63">
                  <c:v>МБОУ СШ № 84</c:v>
                </c:pt>
                <c:pt idx="64">
                  <c:v>МБОУ СШ № 95</c:v>
                </c:pt>
                <c:pt idx="65">
                  <c:v>МБОУ СШ № 99</c:v>
                </c:pt>
                <c:pt idx="66">
                  <c:v>МБОУ СШ № 133</c:v>
                </c:pt>
                <c:pt idx="67">
                  <c:v>СВЕРДЛОВСКИЙ РАЙОН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МБОУ СШ № 6</c:v>
                </c:pt>
                <c:pt idx="71">
                  <c:v>МБОУ СШ № 17</c:v>
                </c:pt>
                <c:pt idx="72">
                  <c:v>МАОУ СШ № 23</c:v>
                </c:pt>
                <c:pt idx="73">
                  <c:v>МБОУ ОШ № 25</c:v>
                </c:pt>
                <c:pt idx="74">
                  <c:v>МБОУ СШ № 34</c:v>
                </c:pt>
                <c:pt idx="75">
                  <c:v>МБОУ СШ № 42</c:v>
                </c:pt>
                <c:pt idx="76">
                  <c:v>МБОУ СШ № 45</c:v>
                </c:pt>
                <c:pt idx="77">
                  <c:v>МБОУ СШ № 62</c:v>
                </c:pt>
                <c:pt idx="78">
                  <c:v>МБОУ СШ № 76</c:v>
                </c:pt>
                <c:pt idx="79">
                  <c:v>МБОУ СШ № 78</c:v>
                </c:pt>
                <c:pt idx="80">
                  <c:v>МБОУ СШ № 92</c:v>
                </c:pt>
                <c:pt idx="81">
                  <c:v>МБОУ СШ № 93</c:v>
                </c:pt>
                <c:pt idx="82">
                  <c:v>МБОУ СШ № 97</c:v>
                </c:pt>
                <c:pt idx="83">
                  <c:v>МАОУ СШ № 137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МАОУ СШ № 143</c:v>
                </c:pt>
                <c:pt idx="107">
                  <c:v>МБОУ СШ № 144</c:v>
                </c:pt>
                <c:pt idx="108">
                  <c:v>МАОУ СШ № 145</c:v>
                </c:pt>
                <c:pt idx="109">
                  <c:v>МБОУ СШ № 147</c:v>
                </c:pt>
                <c:pt idx="110">
                  <c:v>МАОУ СШ № 149</c:v>
                </c:pt>
                <c:pt idx="111">
                  <c:v>МАОУ СШ № 150</c:v>
                </c:pt>
                <c:pt idx="112">
                  <c:v>МАОУ СШ № 151</c:v>
                </c:pt>
                <c:pt idx="113">
                  <c:v>МАОУ СШ № 152 </c:v>
                </c:pt>
                <c:pt idx="114">
                  <c:v>ЦЕНТРАЛЬНЫЙ РАЙОН</c:v>
                </c:pt>
                <c:pt idx="115">
                  <c:v>МАОУ Гимназия № 2</c:v>
                </c:pt>
                <c:pt idx="116">
                  <c:v>МБОУ Гимназия № 12 "МиТ"</c:v>
                </c:pt>
                <c:pt idx="117">
                  <c:v>МБОУ  Гимназия № 16</c:v>
                </c:pt>
                <c:pt idx="118">
                  <c:v>МБОУ Лицей № 2</c:v>
                </c:pt>
                <c:pt idx="119">
                  <c:v>МБОУ СШ № 4</c:v>
                </c:pt>
                <c:pt idx="120">
                  <c:v>МБОУ СШ № 10</c:v>
                </c:pt>
                <c:pt idx="121">
                  <c:v>МБОУ СШ № 14 </c:v>
                </c:pt>
                <c:pt idx="122">
                  <c:v>МБОУ СШ № 27</c:v>
                </c:pt>
                <c:pt idx="123">
                  <c:v>МБОУ СШ № 51</c:v>
                </c:pt>
                <c:pt idx="124">
                  <c:v>МБОУ СШ № 153</c:v>
                </c:pt>
              </c:strCache>
            </c:strRef>
          </c:cat>
          <c:val>
            <c:numRef>
              <c:f>'2016-2017 свод'!$E$5:$E$129</c:f>
              <c:numCache>
                <c:formatCode>#,##0.00</c:formatCode>
                <c:ptCount val="125"/>
                <c:pt idx="0">
                  <c:v>0.51250360822583885</c:v>
                </c:pt>
                <c:pt idx="1">
                  <c:v>0.51250360822583885</c:v>
                </c:pt>
                <c:pt idx="3">
                  <c:v>0.51250360822583885</c:v>
                </c:pt>
                <c:pt idx="4">
                  <c:v>0.51250360822583885</c:v>
                </c:pt>
                <c:pt idx="5">
                  <c:v>0.51250360822583885</c:v>
                </c:pt>
                <c:pt idx="6">
                  <c:v>0.51250360822583885</c:v>
                </c:pt>
                <c:pt idx="7">
                  <c:v>0.51250360822583885</c:v>
                </c:pt>
                <c:pt idx="8">
                  <c:v>0.51250360822583885</c:v>
                </c:pt>
                <c:pt idx="9">
                  <c:v>0.51250360822583885</c:v>
                </c:pt>
                <c:pt idx="10">
                  <c:v>0.51250360822583885</c:v>
                </c:pt>
                <c:pt idx="11">
                  <c:v>0.51250360822583885</c:v>
                </c:pt>
                <c:pt idx="13">
                  <c:v>0.51250360822583885</c:v>
                </c:pt>
                <c:pt idx="14">
                  <c:v>0.51250360822583885</c:v>
                </c:pt>
                <c:pt idx="15">
                  <c:v>0.51250360822583885</c:v>
                </c:pt>
                <c:pt idx="16">
                  <c:v>0.51250360822583885</c:v>
                </c:pt>
                <c:pt idx="17">
                  <c:v>0.51250360822583885</c:v>
                </c:pt>
                <c:pt idx="18">
                  <c:v>0.51250360822583885</c:v>
                </c:pt>
                <c:pt idx="19">
                  <c:v>0.51250360822583885</c:v>
                </c:pt>
                <c:pt idx="20">
                  <c:v>0.51250360822583885</c:v>
                </c:pt>
                <c:pt idx="21">
                  <c:v>0.51250360822583885</c:v>
                </c:pt>
                <c:pt idx="22">
                  <c:v>0.51250360822583885</c:v>
                </c:pt>
                <c:pt idx="23">
                  <c:v>0.51250360822583885</c:v>
                </c:pt>
                <c:pt idx="24">
                  <c:v>0.51250360822583885</c:v>
                </c:pt>
                <c:pt idx="25">
                  <c:v>0.51250360822583885</c:v>
                </c:pt>
                <c:pt idx="26">
                  <c:v>0.51250360822583885</c:v>
                </c:pt>
                <c:pt idx="28">
                  <c:v>0.51250360822583885</c:v>
                </c:pt>
                <c:pt idx="29">
                  <c:v>0.51250360822583885</c:v>
                </c:pt>
                <c:pt idx="30">
                  <c:v>0.51250360822583885</c:v>
                </c:pt>
                <c:pt idx="31">
                  <c:v>0.51250360822583885</c:v>
                </c:pt>
                <c:pt idx="32">
                  <c:v>0.51250360822583885</c:v>
                </c:pt>
                <c:pt idx="33">
                  <c:v>0.51250360822583885</c:v>
                </c:pt>
                <c:pt idx="34">
                  <c:v>0.51250360822583885</c:v>
                </c:pt>
                <c:pt idx="35">
                  <c:v>0.51250360822583885</c:v>
                </c:pt>
                <c:pt idx="36">
                  <c:v>0.51250360822583885</c:v>
                </c:pt>
                <c:pt idx="37">
                  <c:v>0.51250360822583885</c:v>
                </c:pt>
                <c:pt idx="38">
                  <c:v>0.51250360822583885</c:v>
                </c:pt>
                <c:pt idx="39">
                  <c:v>0.51250360822583885</c:v>
                </c:pt>
                <c:pt idx="40">
                  <c:v>0.51250360822583885</c:v>
                </c:pt>
                <c:pt idx="41">
                  <c:v>0.51250360822583885</c:v>
                </c:pt>
                <c:pt idx="42">
                  <c:v>0.51250360822583885</c:v>
                </c:pt>
                <c:pt idx="43">
                  <c:v>0.51250360822583885</c:v>
                </c:pt>
                <c:pt idx="44">
                  <c:v>0.51250360822583885</c:v>
                </c:pt>
                <c:pt idx="45">
                  <c:v>0.51250360822583885</c:v>
                </c:pt>
                <c:pt idx="46">
                  <c:v>0.51250360822583885</c:v>
                </c:pt>
                <c:pt idx="48">
                  <c:v>0.51250360822583885</c:v>
                </c:pt>
                <c:pt idx="49">
                  <c:v>0.51250360822583885</c:v>
                </c:pt>
                <c:pt idx="50">
                  <c:v>0.51250360822583885</c:v>
                </c:pt>
                <c:pt idx="51">
                  <c:v>0.51250360822583885</c:v>
                </c:pt>
                <c:pt idx="52">
                  <c:v>0.51250360822583885</c:v>
                </c:pt>
                <c:pt idx="53">
                  <c:v>0.51250360822583885</c:v>
                </c:pt>
                <c:pt idx="54">
                  <c:v>0.51250360822583885</c:v>
                </c:pt>
                <c:pt idx="55">
                  <c:v>0.51250360822583885</c:v>
                </c:pt>
                <c:pt idx="56">
                  <c:v>0.51250360822583885</c:v>
                </c:pt>
                <c:pt idx="57">
                  <c:v>0.51250360822583885</c:v>
                </c:pt>
                <c:pt idx="58">
                  <c:v>0.51250360822583885</c:v>
                </c:pt>
                <c:pt idx="59">
                  <c:v>0.51250360822583885</c:v>
                </c:pt>
                <c:pt idx="60">
                  <c:v>0.51250360822583885</c:v>
                </c:pt>
                <c:pt idx="61">
                  <c:v>0.51250360822583885</c:v>
                </c:pt>
                <c:pt idx="62">
                  <c:v>0.51250360822583885</c:v>
                </c:pt>
                <c:pt idx="63">
                  <c:v>0.51250360822583885</c:v>
                </c:pt>
                <c:pt idx="64">
                  <c:v>0.51250360822583885</c:v>
                </c:pt>
                <c:pt idx="65">
                  <c:v>0.51250360822583885</c:v>
                </c:pt>
                <c:pt idx="66">
                  <c:v>0.51250360822583885</c:v>
                </c:pt>
                <c:pt idx="68">
                  <c:v>0.51250360822583885</c:v>
                </c:pt>
                <c:pt idx="69">
                  <c:v>0.51250360822583885</c:v>
                </c:pt>
                <c:pt idx="70">
                  <c:v>0.51250360822583885</c:v>
                </c:pt>
                <c:pt idx="71">
                  <c:v>0.51250360822583885</c:v>
                </c:pt>
                <c:pt idx="72">
                  <c:v>0.51250360822583885</c:v>
                </c:pt>
                <c:pt idx="73">
                  <c:v>0.51250360822583885</c:v>
                </c:pt>
                <c:pt idx="74">
                  <c:v>0.51250360822583885</c:v>
                </c:pt>
                <c:pt idx="75">
                  <c:v>0.51250360822583885</c:v>
                </c:pt>
                <c:pt idx="76">
                  <c:v>0.51250360822583885</c:v>
                </c:pt>
                <c:pt idx="77">
                  <c:v>0.51250360822583885</c:v>
                </c:pt>
                <c:pt idx="78">
                  <c:v>0.51250360822583885</c:v>
                </c:pt>
                <c:pt idx="79">
                  <c:v>0.51250360822583885</c:v>
                </c:pt>
                <c:pt idx="80">
                  <c:v>0.51250360822583885</c:v>
                </c:pt>
                <c:pt idx="81">
                  <c:v>0.51250360822583885</c:v>
                </c:pt>
                <c:pt idx="82">
                  <c:v>0.51250360822583885</c:v>
                </c:pt>
                <c:pt idx="83">
                  <c:v>0.51250360822583885</c:v>
                </c:pt>
                <c:pt idx="85">
                  <c:v>0.51250360822583885</c:v>
                </c:pt>
                <c:pt idx="86">
                  <c:v>0.51250360822583885</c:v>
                </c:pt>
                <c:pt idx="87">
                  <c:v>0.51250360822583885</c:v>
                </c:pt>
                <c:pt idx="88">
                  <c:v>0.51250360822583885</c:v>
                </c:pt>
                <c:pt idx="89">
                  <c:v>0.51250360822583885</c:v>
                </c:pt>
                <c:pt idx="90">
                  <c:v>0.51250360822583885</c:v>
                </c:pt>
                <c:pt idx="91">
                  <c:v>0.51250360822583885</c:v>
                </c:pt>
                <c:pt idx="92">
                  <c:v>0.51250360822583885</c:v>
                </c:pt>
                <c:pt idx="93">
                  <c:v>0.51250360822583885</c:v>
                </c:pt>
                <c:pt idx="94">
                  <c:v>0.51250360822583885</c:v>
                </c:pt>
                <c:pt idx="95">
                  <c:v>0.51250360822583885</c:v>
                </c:pt>
                <c:pt idx="96">
                  <c:v>0.51250360822583885</c:v>
                </c:pt>
                <c:pt idx="97">
                  <c:v>0.51250360822583885</c:v>
                </c:pt>
                <c:pt idx="98">
                  <c:v>0.51250360822583885</c:v>
                </c:pt>
                <c:pt idx="99">
                  <c:v>0.51250360822583885</c:v>
                </c:pt>
                <c:pt idx="100">
                  <c:v>0.51250360822583885</c:v>
                </c:pt>
                <c:pt idx="101">
                  <c:v>0.51250360822583885</c:v>
                </c:pt>
                <c:pt idx="102">
                  <c:v>0.51250360822583885</c:v>
                </c:pt>
                <c:pt idx="103">
                  <c:v>0.51250360822583885</c:v>
                </c:pt>
                <c:pt idx="104">
                  <c:v>0.51250360822583885</c:v>
                </c:pt>
                <c:pt idx="105">
                  <c:v>0.51250360822583885</c:v>
                </c:pt>
                <c:pt idx="106">
                  <c:v>0.51250360822583885</c:v>
                </c:pt>
                <c:pt idx="107">
                  <c:v>0.51250360822583885</c:v>
                </c:pt>
                <c:pt idx="108">
                  <c:v>0.51250360822583885</c:v>
                </c:pt>
                <c:pt idx="109">
                  <c:v>0.51250360822583885</c:v>
                </c:pt>
                <c:pt idx="110">
                  <c:v>0.51250360822583885</c:v>
                </c:pt>
                <c:pt idx="111">
                  <c:v>0.51250360822583885</c:v>
                </c:pt>
                <c:pt idx="112">
                  <c:v>0.51250360822583885</c:v>
                </c:pt>
                <c:pt idx="113">
                  <c:v>0.51250360822583885</c:v>
                </c:pt>
                <c:pt idx="115">
                  <c:v>0.51250360822583885</c:v>
                </c:pt>
                <c:pt idx="116">
                  <c:v>0.51250360822583885</c:v>
                </c:pt>
                <c:pt idx="117">
                  <c:v>0.51250360822583885</c:v>
                </c:pt>
                <c:pt idx="118">
                  <c:v>0.51250360822583885</c:v>
                </c:pt>
                <c:pt idx="119">
                  <c:v>0.51250360822583885</c:v>
                </c:pt>
                <c:pt idx="120">
                  <c:v>0.51250360822583885</c:v>
                </c:pt>
                <c:pt idx="121">
                  <c:v>0.51250360822583885</c:v>
                </c:pt>
                <c:pt idx="122">
                  <c:v>0.51250360822583885</c:v>
                </c:pt>
                <c:pt idx="123">
                  <c:v>0.51250360822583885</c:v>
                </c:pt>
                <c:pt idx="124">
                  <c:v>0.51250360822583885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87344"/>
        <c:axId val="202102720"/>
      </c:lineChart>
      <c:catAx>
        <c:axId val="20208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102720"/>
        <c:crosses val="autoZero"/>
        <c:auto val="1"/>
        <c:lblAlgn val="ctr"/>
        <c:lblOffset val="100"/>
        <c:noMultiLvlLbl val="0"/>
      </c:catAx>
      <c:valAx>
        <c:axId val="20210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208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616169676903596"/>
          <c:y val="5.8308080808080823E-2"/>
          <c:w val="0.32767654986522909"/>
          <c:h val="4.2613934621808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обеспечения муниципальным заданием ОУ на 1 обучающегося (размер субсидий на выполнение муниципального задания к общему количеству обучающихся) </a:t>
            </a:r>
            <a:br>
              <a:rPr lang="ru-RU" b="1"/>
            </a:br>
            <a:r>
              <a:rPr lang="ru-RU" b="1"/>
              <a:t>относительно максимального значения</a:t>
            </a:r>
          </a:p>
        </c:rich>
      </c:tx>
      <c:layout>
        <c:manualLayout>
          <c:xMode val="edge"/>
          <c:yMode val="edge"/>
          <c:x val="0.11148091141272931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396983032367208E-2"/>
          <c:y val="0.12299572666593711"/>
          <c:w val="0.98124511737959952"/>
          <c:h val="0.52986306847117814"/>
        </c:manualLayout>
      </c:layout>
      <c:lineChart>
        <c:grouping val="standard"/>
        <c:varyColors val="0"/>
        <c:ser>
          <c:idx val="0"/>
          <c:order val="0"/>
          <c:tx>
            <c:v>Коэффициент обеспечения муниципальным заданием на 1 обучающегося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'2016-2017 свод'!$C$5:$C$129</c:f>
              <c:strCache>
                <c:ptCount val="125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 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80</c:v>
                </c:pt>
                <c:pt idx="24">
                  <c:v>МБОУ СШ № 81</c:v>
                </c:pt>
                <c:pt idx="25">
                  <c:v>МБОУ СШ № 90</c:v>
                </c:pt>
                <c:pt idx="26">
                  <c:v>МБОУ СШ № 135</c:v>
                </c:pt>
                <c:pt idx="27">
                  <c:v>ЛЕНИНСКИЙ РАЙОН</c:v>
                </c:pt>
                <c:pt idx="28">
                  <c:v>МБОУ Гимназия № 7</c:v>
                </c:pt>
                <c:pt idx="29">
                  <c:v>МАОУ Гимназия № 11</c:v>
                </c:pt>
                <c:pt idx="30">
                  <c:v>МАОУ Гимназия № 15</c:v>
                </c:pt>
                <c:pt idx="31">
                  <c:v>МБОУ Лицей № 3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МБОУ СШ № 16</c:v>
                </c:pt>
                <c:pt idx="35">
                  <c:v>МБОУ СШ № 31</c:v>
                </c:pt>
                <c:pt idx="36">
                  <c:v>МБОУ СШ № 44</c:v>
                </c:pt>
                <c:pt idx="37">
                  <c:v>МБОУ СШ № 47</c:v>
                </c:pt>
                <c:pt idx="38">
                  <c:v>МБОУ СШ № 50</c:v>
                </c:pt>
                <c:pt idx="39">
                  <c:v>МБОУ СШ № 53</c:v>
                </c:pt>
                <c:pt idx="40">
                  <c:v>МБОУ СШ № 64</c:v>
                </c:pt>
                <c:pt idx="41">
                  <c:v>МБОУ СШ № 65</c:v>
                </c:pt>
                <c:pt idx="42">
                  <c:v>МБОУ СШ № 79</c:v>
                </c:pt>
                <c:pt idx="43">
                  <c:v>МБОУ СШ № 88</c:v>
                </c:pt>
                <c:pt idx="44">
                  <c:v>МБОУ СШ № 89</c:v>
                </c:pt>
                <c:pt idx="45">
                  <c:v>МБОУ СШ № 94</c:v>
                </c:pt>
                <c:pt idx="46">
                  <c:v>МАОУ СШ № 148</c:v>
                </c:pt>
                <c:pt idx="47">
                  <c:v>ОКТЯБРЬСКИЙ РАЙОН</c:v>
                </c:pt>
                <c:pt idx="48">
                  <c:v>МАОУ «КУГ № 1 – Универс»</c:v>
                </c:pt>
                <c:pt idx="49">
                  <c:v>МБОУ Гимназия № 3</c:v>
                </c:pt>
                <c:pt idx="50">
                  <c:v>МАОУ Гимназия № 13 "Академ"</c:v>
                </c:pt>
                <c:pt idx="51">
                  <c:v>МАОУ Лицей № 1</c:v>
                </c:pt>
                <c:pt idx="52">
                  <c:v>МБОУ Лицей № 8</c:v>
                </c:pt>
                <c:pt idx="53">
                  <c:v>МБОУ Лицей № 10</c:v>
                </c:pt>
                <c:pt idx="54">
                  <c:v>МБОУ Школа-интернат № 1</c:v>
                </c:pt>
                <c:pt idx="55">
                  <c:v>МБОУ СШ № 3</c:v>
                </c:pt>
                <c:pt idx="56">
                  <c:v>МБОУ СШ № 21</c:v>
                </c:pt>
                <c:pt idx="57">
                  <c:v>МБОУ СШ № 30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72 </c:v>
                </c:pt>
                <c:pt idx="61">
                  <c:v>МБОУ СШ № 73</c:v>
                </c:pt>
                <c:pt idx="62">
                  <c:v>МБОУ СШ № 82</c:v>
                </c:pt>
                <c:pt idx="63">
                  <c:v>МБОУ СШ № 84</c:v>
                </c:pt>
                <c:pt idx="64">
                  <c:v>МБОУ СШ № 95</c:v>
                </c:pt>
                <c:pt idx="65">
                  <c:v>МБОУ СШ № 99</c:v>
                </c:pt>
                <c:pt idx="66">
                  <c:v>МБОУ СШ № 133</c:v>
                </c:pt>
                <c:pt idx="67">
                  <c:v>СВЕРДЛОВСКИЙ РАЙОН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МБОУ СШ № 6</c:v>
                </c:pt>
                <c:pt idx="71">
                  <c:v>МБОУ СШ № 17</c:v>
                </c:pt>
                <c:pt idx="72">
                  <c:v>МАОУ СШ № 23</c:v>
                </c:pt>
                <c:pt idx="73">
                  <c:v>МБОУ ОШ № 25</c:v>
                </c:pt>
                <c:pt idx="74">
                  <c:v>МБОУ СШ № 34</c:v>
                </c:pt>
                <c:pt idx="75">
                  <c:v>МБОУ СШ № 42</c:v>
                </c:pt>
                <c:pt idx="76">
                  <c:v>МБОУ СШ № 45</c:v>
                </c:pt>
                <c:pt idx="77">
                  <c:v>МБОУ СШ № 62</c:v>
                </c:pt>
                <c:pt idx="78">
                  <c:v>МБОУ СШ № 76</c:v>
                </c:pt>
                <c:pt idx="79">
                  <c:v>МБОУ СШ № 78</c:v>
                </c:pt>
                <c:pt idx="80">
                  <c:v>МБОУ СШ № 92</c:v>
                </c:pt>
                <c:pt idx="81">
                  <c:v>МБОУ СШ № 93</c:v>
                </c:pt>
                <c:pt idx="82">
                  <c:v>МБОУ СШ № 97</c:v>
                </c:pt>
                <c:pt idx="83">
                  <c:v>МАОУ СШ № 137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МАОУ СШ № 143</c:v>
                </c:pt>
                <c:pt idx="107">
                  <c:v>МБОУ СШ № 144</c:v>
                </c:pt>
                <c:pt idx="108">
                  <c:v>МАОУ СШ № 145</c:v>
                </c:pt>
                <c:pt idx="109">
                  <c:v>МБОУ СШ № 147</c:v>
                </c:pt>
                <c:pt idx="110">
                  <c:v>МАОУ СШ № 149</c:v>
                </c:pt>
                <c:pt idx="111">
                  <c:v>МАОУ СШ № 150</c:v>
                </c:pt>
                <c:pt idx="112">
                  <c:v>МАОУ СШ № 151</c:v>
                </c:pt>
                <c:pt idx="113">
                  <c:v>МАОУ СШ № 152 </c:v>
                </c:pt>
                <c:pt idx="114">
                  <c:v>ЦЕНТРАЛЬНЫЙ РАЙОН</c:v>
                </c:pt>
                <c:pt idx="115">
                  <c:v>МАОУ Гимназия № 2</c:v>
                </c:pt>
                <c:pt idx="116">
                  <c:v>МБОУ Гимназия № 12 "МиТ"</c:v>
                </c:pt>
                <c:pt idx="117">
                  <c:v>МБОУ  Гимназия № 16</c:v>
                </c:pt>
                <c:pt idx="118">
                  <c:v>МБОУ Лицей № 2</c:v>
                </c:pt>
                <c:pt idx="119">
                  <c:v>МБОУ СШ № 4</c:v>
                </c:pt>
                <c:pt idx="120">
                  <c:v>МБОУ СШ № 10</c:v>
                </c:pt>
                <c:pt idx="121">
                  <c:v>МБОУ СШ № 14 </c:v>
                </c:pt>
                <c:pt idx="122">
                  <c:v>МБОУ СШ № 27</c:v>
                </c:pt>
                <c:pt idx="123">
                  <c:v>МБОУ СШ № 51</c:v>
                </c:pt>
                <c:pt idx="124">
                  <c:v>МБОУ СШ № 153</c:v>
                </c:pt>
              </c:strCache>
            </c:strRef>
          </c:cat>
          <c:val>
            <c:numRef>
              <c:f>'2016-2017 свод'!$L$5:$L$129</c:f>
              <c:numCache>
                <c:formatCode>#,##0.00</c:formatCode>
                <c:ptCount val="125"/>
                <c:pt idx="0">
                  <c:v>3.6349066819863468E-2</c:v>
                </c:pt>
                <c:pt idx="1">
                  <c:v>0.34181564094110661</c:v>
                </c:pt>
                <c:pt idx="2">
                  <c:v>0.26408143371386378</c:v>
                </c:pt>
                <c:pt idx="3">
                  <c:v>0.51387088151292359</c:v>
                </c:pt>
                <c:pt idx="4">
                  <c:v>0.22187448783641736</c:v>
                </c:pt>
                <c:pt idx="5">
                  <c:v>0.21336900417103313</c:v>
                </c:pt>
                <c:pt idx="6">
                  <c:v>0.28410988462269804</c:v>
                </c:pt>
                <c:pt idx="7">
                  <c:v>0.22914294685307518</c:v>
                </c:pt>
                <c:pt idx="8">
                  <c:v>0.26075445251142509</c:v>
                </c:pt>
                <c:pt idx="9">
                  <c:v>0.18902590580282488</c:v>
                </c:pt>
                <c:pt idx="10">
                  <c:v>0.23562187241749832</c:v>
                </c:pt>
                <c:pt idx="11">
                  <c:v>0.22896346769687823</c:v>
                </c:pt>
                <c:pt idx="12">
                  <c:v>0.25744169967937364</c:v>
                </c:pt>
                <c:pt idx="13">
                  <c:v>0.24628005714143769</c:v>
                </c:pt>
                <c:pt idx="14">
                  <c:v>0.25227318195792281</c:v>
                </c:pt>
                <c:pt idx="15">
                  <c:v>0.26776869220097865</c:v>
                </c:pt>
                <c:pt idx="16">
                  <c:v>0.22878131843946531</c:v>
                </c:pt>
                <c:pt idx="17">
                  <c:v>0.25790741070132528</c:v>
                </c:pt>
                <c:pt idx="18">
                  <c:v>0.23095737735321761</c:v>
                </c:pt>
                <c:pt idx="19">
                  <c:v>0.21988327128780216</c:v>
                </c:pt>
                <c:pt idx="20">
                  <c:v>0.21140368758359049</c:v>
                </c:pt>
                <c:pt idx="21">
                  <c:v>0.35773113599437045</c:v>
                </c:pt>
                <c:pt idx="22">
                  <c:v>0.26501157083065824</c:v>
                </c:pt>
                <c:pt idx="23">
                  <c:v>0.25884082334345315</c:v>
                </c:pt>
                <c:pt idx="24">
                  <c:v>0.32876208515173849</c:v>
                </c:pt>
                <c:pt idx="25">
                  <c:v>0.19192725632525051</c:v>
                </c:pt>
                <c:pt idx="26">
                  <c:v>0.28665592720002064</c:v>
                </c:pt>
                <c:pt idx="27">
                  <c:v>0.21982381291255412</c:v>
                </c:pt>
                <c:pt idx="28">
                  <c:v>0.21083497288573097</c:v>
                </c:pt>
                <c:pt idx="29">
                  <c:v>0.20346095762679864</c:v>
                </c:pt>
                <c:pt idx="30">
                  <c:v>0.22417161681486278</c:v>
                </c:pt>
                <c:pt idx="31">
                  <c:v>0.20496298628156553</c:v>
                </c:pt>
                <c:pt idx="32">
                  <c:v>0.20123973959955438</c:v>
                </c:pt>
                <c:pt idx="33">
                  <c:v>0.34955452836079637</c:v>
                </c:pt>
                <c:pt idx="34">
                  <c:v>0.19619697092383276</c:v>
                </c:pt>
                <c:pt idx="35">
                  <c:v>0.26137797161266418</c:v>
                </c:pt>
                <c:pt idx="36">
                  <c:v>0.19246790324447341</c:v>
                </c:pt>
                <c:pt idx="37">
                  <c:v>0.24635083683638601</c:v>
                </c:pt>
                <c:pt idx="38">
                  <c:v>0.20996989229478344</c:v>
                </c:pt>
                <c:pt idx="39">
                  <c:v>0.20247354784022539</c:v>
                </c:pt>
                <c:pt idx="40">
                  <c:v>0.19508788017236228</c:v>
                </c:pt>
                <c:pt idx="41">
                  <c:v>0.24400779511869158</c:v>
                </c:pt>
                <c:pt idx="42">
                  <c:v>0.20449636254052658</c:v>
                </c:pt>
                <c:pt idx="43">
                  <c:v>0.17552075215324092</c:v>
                </c:pt>
                <c:pt idx="44">
                  <c:v>0.20728603825699779</c:v>
                </c:pt>
                <c:pt idx="45">
                  <c:v>0.18746719899709216</c:v>
                </c:pt>
                <c:pt idx="46">
                  <c:v>0.2597244937779436</c:v>
                </c:pt>
                <c:pt idx="47">
                  <c:v>0.28971740591401751</c:v>
                </c:pt>
                <c:pt idx="48">
                  <c:v>0.40313714711385784</c:v>
                </c:pt>
                <c:pt idx="49">
                  <c:v>0.2311332386888223</c:v>
                </c:pt>
                <c:pt idx="50">
                  <c:v>0.26273637294225999</c:v>
                </c:pt>
                <c:pt idx="51">
                  <c:v>0.21755728218577927</c:v>
                </c:pt>
                <c:pt idx="52">
                  <c:v>0.18839051637354085</c:v>
                </c:pt>
                <c:pt idx="53">
                  <c:v>0.2250077736363045</c:v>
                </c:pt>
                <c:pt idx="54">
                  <c:v>1</c:v>
                </c:pt>
                <c:pt idx="55">
                  <c:v>0.16938130648698377</c:v>
                </c:pt>
                <c:pt idx="56">
                  <c:v>0.23537652003733975</c:v>
                </c:pt>
                <c:pt idx="57">
                  <c:v>0.28992057782268432</c:v>
                </c:pt>
                <c:pt idx="58">
                  <c:v>0.20157069436082892</c:v>
                </c:pt>
                <c:pt idx="59">
                  <c:v>0.2506227467581395</c:v>
                </c:pt>
                <c:pt idx="60">
                  <c:v>0.22084266452628382</c:v>
                </c:pt>
                <c:pt idx="61">
                  <c:v>0.48997890626801999</c:v>
                </c:pt>
                <c:pt idx="62">
                  <c:v>0.20093608410834027</c:v>
                </c:pt>
                <c:pt idx="63">
                  <c:v>0.20794390625077325</c:v>
                </c:pt>
                <c:pt idx="64">
                  <c:v>0.22998230126115035</c:v>
                </c:pt>
                <c:pt idx="65">
                  <c:v>0.20506933577473377</c:v>
                </c:pt>
                <c:pt idx="66">
                  <c:v>0.27504333777048967</c:v>
                </c:pt>
                <c:pt idx="67">
                  <c:v>0.23187162232820158</c:v>
                </c:pt>
                <c:pt idx="68">
                  <c:v>0.29510801232801537</c:v>
                </c:pt>
                <c:pt idx="69">
                  <c:v>0.32249638399108466</c:v>
                </c:pt>
                <c:pt idx="70">
                  <c:v>0.25085344494413819</c:v>
                </c:pt>
                <c:pt idx="71">
                  <c:v>0.2502481439415144</c:v>
                </c:pt>
                <c:pt idx="72">
                  <c:v>0.2164436657563007</c:v>
                </c:pt>
                <c:pt idx="73">
                  <c:v>0.24125503459777659</c:v>
                </c:pt>
                <c:pt idx="74">
                  <c:v>0.21586172324510675</c:v>
                </c:pt>
                <c:pt idx="75">
                  <c:v>0.20074902448367266</c:v>
                </c:pt>
                <c:pt idx="76">
                  <c:v>0.18934901893835185</c:v>
                </c:pt>
                <c:pt idx="77">
                  <c:v>0.21908921044935645</c:v>
                </c:pt>
                <c:pt idx="78">
                  <c:v>0.20014936730236732</c:v>
                </c:pt>
                <c:pt idx="79">
                  <c:v>0.22712129558225436</c:v>
                </c:pt>
                <c:pt idx="80">
                  <c:v>0.22375944046899901</c:v>
                </c:pt>
                <c:pt idx="81">
                  <c:v>0.21991294643572076</c:v>
                </c:pt>
                <c:pt idx="82">
                  <c:v>0.25890466283247549</c:v>
                </c:pt>
                <c:pt idx="83">
                  <c:v>0.17864458195409075</c:v>
                </c:pt>
                <c:pt idx="84">
                  <c:v>0.20963175435985856</c:v>
                </c:pt>
                <c:pt idx="85">
                  <c:v>0.21139502376397309</c:v>
                </c:pt>
                <c:pt idx="86">
                  <c:v>0.18990140133857705</c:v>
                </c:pt>
                <c:pt idx="87">
                  <c:v>0.21505381116830752</c:v>
                </c:pt>
                <c:pt idx="88">
                  <c:v>0.22097460078732123</c:v>
                </c:pt>
                <c:pt idx="89">
                  <c:v>0.19984953240200046</c:v>
                </c:pt>
                <c:pt idx="90">
                  <c:v>0.23141633228045619</c:v>
                </c:pt>
                <c:pt idx="91">
                  <c:v>0.20659680199104671</c:v>
                </c:pt>
                <c:pt idx="92">
                  <c:v>0.26240976370383878</c:v>
                </c:pt>
                <c:pt idx="93">
                  <c:v>0.32341358942784659</c:v>
                </c:pt>
                <c:pt idx="94">
                  <c:v>0.19165163200836957</c:v>
                </c:pt>
                <c:pt idx="95">
                  <c:v>0.23051971057538989</c:v>
                </c:pt>
                <c:pt idx="96">
                  <c:v>0.21800044621000186</c:v>
                </c:pt>
                <c:pt idx="97">
                  <c:v>0.21868661367569867</c:v>
                </c:pt>
                <c:pt idx="98">
                  <c:v>0.21149736274768188</c:v>
                </c:pt>
                <c:pt idx="99">
                  <c:v>0.20812139170983054</c:v>
                </c:pt>
                <c:pt idx="100">
                  <c:v>0.22512089141267919</c:v>
                </c:pt>
                <c:pt idx="101">
                  <c:v>0.2383181812875492</c:v>
                </c:pt>
                <c:pt idx="102">
                  <c:v>0.22759559919308886</c:v>
                </c:pt>
                <c:pt idx="103">
                  <c:v>0.17821567481403083</c:v>
                </c:pt>
                <c:pt idx="104">
                  <c:v>0.189615635846065</c:v>
                </c:pt>
                <c:pt idx="105">
                  <c:v>0.21844166738280801</c:v>
                </c:pt>
                <c:pt idx="106">
                  <c:v>0.18297691423515922</c:v>
                </c:pt>
                <c:pt idx="107">
                  <c:v>0.15510940998954656</c:v>
                </c:pt>
                <c:pt idx="108">
                  <c:v>0.20290750366967905</c:v>
                </c:pt>
                <c:pt idx="109">
                  <c:v>0.21467811477028881</c:v>
                </c:pt>
                <c:pt idx="110">
                  <c:v>0.17862396916917575</c:v>
                </c:pt>
                <c:pt idx="111">
                  <c:v>0.16787730831058997</c:v>
                </c:pt>
                <c:pt idx="112">
                  <c:v>0.18910745566444181</c:v>
                </c:pt>
                <c:pt idx="113">
                  <c:v>0.17124453690045519</c:v>
                </c:pt>
                <c:pt idx="114">
                  <c:v>0.24690296101193235</c:v>
                </c:pt>
                <c:pt idx="115">
                  <c:v>0.27073080912278102</c:v>
                </c:pt>
                <c:pt idx="116">
                  <c:v>0.32346334258127962</c:v>
                </c:pt>
                <c:pt idx="117">
                  <c:v>0.25872532453285474</c:v>
                </c:pt>
                <c:pt idx="118">
                  <c:v>0.24836811402947881</c:v>
                </c:pt>
                <c:pt idx="119">
                  <c:v>0.23888940759480681</c:v>
                </c:pt>
                <c:pt idx="120">
                  <c:v>0.24288961102093903</c:v>
                </c:pt>
                <c:pt idx="121">
                  <c:v>0.26157804434150472</c:v>
                </c:pt>
                <c:pt idx="122">
                  <c:v>0.25368655034425103</c:v>
                </c:pt>
                <c:pt idx="123">
                  <c:v>0.22645134785238308</c:v>
                </c:pt>
                <c:pt idx="124">
                  <c:v>0.14424705869904422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коэффициента обеспечения мунициальым заданием ОУ на 1 обучающегося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'2016-2017 свод'!$C$5:$C$129</c:f>
              <c:strCache>
                <c:ptCount val="125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 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80</c:v>
                </c:pt>
                <c:pt idx="24">
                  <c:v>МБОУ СШ № 81</c:v>
                </c:pt>
                <c:pt idx="25">
                  <c:v>МБОУ СШ № 90</c:v>
                </c:pt>
                <c:pt idx="26">
                  <c:v>МБОУ СШ № 135</c:v>
                </c:pt>
                <c:pt idx="27">
                  <c:v>ЛЕНИНСКИЙ РАЙОН</c:v>
                </c:pt>
                <c:pt idx="28">
                  <c:v>МБОУ Гимназия № 7</c:v>
                </c:pt>
                <c:pt idx="29">
                  <c:v>МАОУ Гимназия № 11</c:v>
                </c:pt>
                <c:pt idx="30">
                  <c:v>МАОУ Гимназия № 15</c:v>
                </c:pt>
                <c:pt idx="31">
                  <c:v>МБОУ Лицей № 3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МБОУ СШ № 16</c:v>
                </c:pt>
                <c:pt idx="35">
                  <c:v>МБОУ СШ № 31</c:v>
                </c:pt>
                <c:pt idx="36">
                  <c:v>МБОУ СШ № 44</c:v>
                </c:pt>
                <c:pt idx="37">
                  <c:v>МБОУ СШ № 47</c:v>
                </c:pt>
                <c:pt idx="38">
                  <c:v>МБОУ СШ № 50</c:v>
                </c:pt>
                <c:pt idx="39">
                  <c:v>МБОУ СШ № 53</c:v>
                </c:pt>
                <c:pt idx="40">
                  <c:v>МБОУ СШ № 64</c:v>
                </c:pt>
                <c:pt idx="41">
                  <c:v>МБОУ СШ № 65</c:v>
                </c:pt>
                <c:pt idx="42">
                  <c:v>МБОУ СШ № 79</c:v>
                </c:pt>
                <c:pt idx="43">
                  <c:v>МБОУ СШ № 88</c:v>
                </c:pt>
                <c:pt idx="44">
                  <c:v>МБОУ СШ № 89</c:v>
                </c:pt>
                <c:pt idx="45">
                  <c:v>МБОУ СШ № 94</c:v>
                </c:pt>
                <c:pt idx="46">
                  <c:v>МАОУ СШ № 148</c:v>
                </c:pt>
                <c:pt idx="47">
                  <c:v>ОКТЯБРЬСКИЙ РАЙОН</c:v>
                </c:pt>
                <c:pt idx="48">
                  <c:v>МАОУ «КУГ № 1 – Универс»</c:v>
                </c:pt>
                <c:pt idx="49">
                  <c:v>МБОУ Гимназия № 3</c:v>
                </c:pt>
                <c:pt idx="50">
                  <c:v>МАОУ Гимназия № 13 "Академ"</c:v>
                </c:pt>
                <c:pt idx="51">
                  <c:v>МАОУ Лицей № 1</c:v>
                </c:pt>
                <c:pt idx="52">
                  <c:v>МБОУ Лицей № 8</c:v>
                </c:pt>
                <c:pt idx="53">
                  <c:v>МБОУ Лицей № 10</c:v>
                </c:pt>
                <c:pt idx="54">
                  <c:v>МБОУ Школа-интернат № 1</c:v>
                </c:pt>
                <c:pt idx="55">
                  <c:v>МБОУ СШ № 3</c:v>
                </c:pt>
                <c:pt idx="56">
                  <c:v>МБОУ СШ № 21</c:v>
                </c:pt>
                <c:pt idx="57">
                  <c:v>МБОУ СШ № 30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72 </c:v>
                </c:pt>
                <c:pt idx="61">
                  <c:v>МБОУ СШ № 73</c:v>
                </c:pt>
                <c:pt idx="62">
                  <c:v>МБОУ СШ № 82</c:v>
                </c:pt>
                <c:pt idx="63">
                  <c:v>МБОУ СШ № 84</c:v>
                </c:pt>
                <c:pt idx="64">
                  <c:v>МБОУ СШ № 95</c:v>
                </c:pt>
                <c:pt idx="65">
                  <c:v>МБОУ СШ № 99</c:v>
                </c:pt>
                <c:pt idx="66">
                  <c:v>МБОУ СШ № 133</c:v>
                </c:pt>
                <c:pt idx="67">
                  <c:v>СВЕРДЛОВСКИЙ РАЙОН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МБОУ СШ № 6</c:v>
                </c:pt>
                <c:pt idx="71">
                  <c:v>МБОУ СШ № 17</c:v>
                </c:pt>
                <c:pt idx="72">
                  <c:v>МАОУ СШ № 23</c:v>
                </c:pt>
                <c:pt idx="73">
                  <c:v>МБОУ ОШ № 25</c:v>
                </c:pt>
                <c:pt idx="74">
                  <c:v>МБОУ СШ № 34</c:v>
                </c:pt>
                <c:pt idx="75">
                  <c:v>МБОУ СШ № 42</c:v>
                </c:pt>
                <c:pt idx="76">
                  <c:v>МБОУ СШ № 45</c:v>
                </c:pt>
                <c:pt idx="77">
                  <c:v>МБОУ СШ № 62</c:v>
                </c:pt>
                <c:pt idx="78">
                  <c:v>МБОУ СШ № 76</c:v>
                </c:pt>
                <c:pt idx="79">
                  <c:v>МБОУ СШ № 78</c:v>
                </c:pt>
                <c:pt idx="80">
                  <c:v>МБОУ СШ № 92</c:v>
                </c:pt>
                <c:pt idx="81">
                  <c:v>МБОУ СШ № 93</c:v>
                </c:pt>
                <c:pt idx="82">
                  <c:v>МБОУ СШ № 97</c:v>
                </c:pt>
                <c:pt idx="83">
                  <c:v>МАОУ СШ № 137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МАОУ СШ № 143</c:v>
                </c:pt>
                <c:pt idx="107">
                  <c:v>МБОУ СШ № 144</c:v>
                </c:pt>
                <c:pt idx="108">
                  <c:v>МАОУ СШ № 145</c:v>
                </c:pt>
                <c:pt idx="109">
                  <c:v>МБОУ СШ № 147</c:v>
                </c:pt>
                <c:pt idx="110">
                  <c:v>МАОУ СШ № 149</c:v>
                </c:pt>
                <c:pt idx="111">
                  <c:v>МАОУ СШ № 150</c:v>
                </c:pt>
                <c:pt idx="112">
                  <c:v>МАОУ СШ № 151</c:v>
                </c:pt>
                <c:pt idx="113">
                  <c:v>МАОУ СШ № 152 </c:v>
                </c:pt>
                <c:pt idx="114">
                  <c:v>ЦЕНТРАЛЬНЫЙ РАЙОН</c:v>
                </c:pt>
                <c:pt idx="115">
                  <c:v>МАОУ Гимназия № 2</c:v>
                </c:pt>
                <c:pt idx="116">
                  <c:v>МБОУ Гимназия № 12 "МиТ"</c:v>
                </c:pt>
                <c:pt idx="117">
                  <c:v>МБОУ  Гимназия № 16</c:v>
                </c:pt>
                <c:pt idx="118">
                  <c:v>МБОУ Лицей № 2</c:v>
                </c:pt>
                <c:pt idx="119">
                  <c:v>МБОУ СШ № 4</c:v>
                </c:pt>
                <c:pt idx="120">
                  <c:v>МБОУ СШ № 10</c:v>
                </c:pt>
                <c:pt idx="121">
                  <c:v>МБОУ СШ № 14 </c:v>
                </c:pt>
                <c:pt idx="122">
                  <c:v>МБОУ СШ № 27</c:v>
                </c:pt>
                <c:pt idx="123">
                  <c:v>МБОУ СШ № 51</c:v>
                </c:pt>
                <c:pt idx="124">
                  <c:v>МБОУ СШ № 153</c:v>
                </c:pt>
              </c:strCache>
            </c:strRef>
          </c:cat>
          <c:val>
            <c:numRef>
              <c:f>'2016-2017 свод'!$M$5:$M$129</c:f>
              <c:numCache>
                <c:formatCode>#,##0.00</c:formatCode>
                <c:ptCount val="125"/>
                <c:pt idx="0">
                  <c:v>0.24155822172126862</c:v>
                </c:pt>
                <c:pt idx="1">
                  <c:v>0.24155822172126862</c:v>
                </c:pt>
                <c:pt idx="3">
                  <c:v>0.24155822172126862</c:v>
                </c:pt>
                <c:pt idx="4">
                  <c:v>0.24155822172126862</c:v>
                </c:pt>
                <c:pt idx="5">
                  <c:v>0.24155822172126862</c:v>
                </c:pt>
                <c:pt idx="6">
                  <c:v>0.24155822172126862</c:v>
                </c:pt>
                <c:pt idx="7">
                  <c:v>0.24155822172126862</c:v>
                </c:pt>
                <c:pt idx="8">
                  <c:v>0.24155822172126862</c:v>
                </c:pt>
                <c:pt idx="9">
                  <c:v>0.24155822172126862</c:v>
                </c:pt>
                <c:pt idx="10">
                  <c:v>0.24155822172126862</c:v>
                </c:pt>
                <c:pt idx="11">
                  <c:v>0.24155822172126862</c:v>
                </c:pt>
                <c:pt idx="13">
                  <c:v>0.24155822172126862</c:v>
                </c:pt>
                <c:pt idx="14">
                  <c:v>0.24155822172126862</c:v>
                </c:pt>
                <c:pt idx="15">
                  <c:v>0.24155822172126862</c:v>
                </c:pt>
                <c:pt idx="16">
                  <c:v>0.24155822172126862</c:v>
                </c:pt>
                <c:pt idx="17">
                  <c:v>0.24155822172126862</c:v>
                </c:pt>
                <c:pt idx="18">
                  <c:v>0.24155822172126862</c:v>
                </c:pt>
                <c:pt idx="19">
                  <c:v>0.24155822172126862</c:v>
                </c:pt>
                <c:pt idx="20">
                  <c:v>0.24155822172126862</c:v>
                </c:pt>
                <c:pt idx="21">
                  <c:v>0.24155822172126862</c:v>
                </c:pt>
                <c:pt idx="22">
                  <c:v>0.24155822172126862</c:v>
                </c:pt>
                <c:pt idx="23">
                  <c:v>0.24155822172126862</c:v>
                </c:pt>
                <c:pt idx="24">
                  <c:v>0.24155822172126862</c:v>
                </c:pt>
                <c:pt idx="25">
                  <c:v>0.24155822172126862</c:v>
                </c:pt>
                <c:pt idx="26">
                  <c:v>0.24155822172126862</c:v>
                </c:pt>
                <c:pt idx="28">
                  <c:v>0.24155822172126862</c:v>
                </c:pt>
                <c:pt idx="29">
                  <c:v>0.24155822172126862</c:v>
                </c:pt>
                <c:pt idx="30">
                  <c:v>0.24155822172126862</c:v>
                </c:pt>
                <c:pt idx="31">
                  <c:v>0.24155822172126862</c:v>
                </c:pt>
                <c:pt idx="32">
                  <c:v>0.24155822172126862</c:v>
                </c:pt>
                <c:pt idx="33">
                  <c:v>0.24155822172126862</c:v>
                </c:pt>
                <c:pt idx="34">
                  <c:v>0.24155822172126862</c:v>
                </c:pt>
                <c:pt idx="35">
                  <c:v>0.24155822172126862</c:v>
                </c:pt>
                <c:pt idx="36">
                  <c:v>0.24155822172126862</c:v>
                </c:pt>
                <c:pt idx="37">
                  <c:v>0.24155822172126862</c:v>
                </c:pt>
                <c:pt idx="38">
                  <c:v>0.24155822172126862</c:v>
                </c:pt>
                <c:pt idx="39">
                  <c:v>0.24155822172126862</c:v>
                </c:pt>
                <c:pt idx="40">
                  <c:v>0.24155822172126862</c:v>
                </c:pt>
                <c:pt idx="41">
                  <c:v>0.24155822172126862</c:v>
                </c:pt>
                <c:pt idx="42">
                  <c:v>0.24155822172126862</c:v>
                </c:pt>
                <c:pt idx="43">
                  <c:v>0.24155822172126862</c:v>
                </c:pt>
                <c:pt idx="44">
                  <c:v>0.24155822172126862</c:v>
                </c:pt>
                <c:pt idx="45">
                  <c:v>0.24155822172126862</c:v>
                </c:pt>
                <c:pt idx="46">
                  <c:v>0.24155822172126862</c:v>
                </c:pt>
                <c:pt idx="48">
                  <c:v>0.24155822172126862</c:v>
                </c:pt>
                <c:pt idx="49">
                  <c:v>0.24155822172126862</c:v>
                </c:pt>
                <c:pt idx="50">
                  <c:v>0.24155822172126862</c:v>
                </c:pt>
                <c:pt idx="51">
                  <c:v>0.24155822172126862</c:v>
                </c:pt>
                <c:pt idx="52">
                  <c:v>0.24155822172126862</c:v>
                </c:pt>
                <c:pt idx="53">
                  <c:v>0.24155822172126862</c:v>
                </c:pt>
                <c:pt idx="54">
                  <c:v>0.24155822172126862</c:v>
                </c:pt>
                <c:pt idx="55">
                  <c:v>0.24155822172126862</c:v>
                </c:pt>
                <c:pt idx="56">
                  <c:v>0.24155822172126862</c:v>
                </c:pt>
                <c:pt idx="57">
                  <c:v>0.24155822172126862</c:v>
                </c:pt>
                <c:pt idx="58">
                  <c:v>0.24155822172126862</c:v>
                </c:pt>
                <c:pt idx="59">
                  <c:v>0.24155822172126862</c:v>
                </c:pt>
                <c:pt idx="60">
                  <c:v>0.24155822172126862</c:v>
                </c:pt>
                <c:pt idx="61">
                  <c:v>0.24155822172126862</c:v>
                </c:pt>
                <c:pt idx="62">
                  <c:v>0.24155822172126862</c:v>
                </c:pt>
                <c:pt idx="63">
                  <c:v>0.24155822172126862</c:v>
                </c:pt>
                <c:pt idx="64">
                  <c:v>0.24155822172126862</c:v>
                </c:pt>
                <c:pt idx="65">
                  <c:v>0.24155822172126862</c:v>
                </c:pt>
                <c:pt idx="66">
                  <c:v>0.24155822172126862</c:v>
                </c:pt>
                <c:pt idx="68">
                  <c:v>0.24155822172126862</c:v>
                </c:pt>
                <c:pt idx="69">
                  <c:v>0.24155822172126862</c:v>
                </c:pt>
                <c:pt idx="70">
                  <c:v>0.24155822172126862</c:v>
                </c:pt>
                <c:pt idx="71">
                  <c:v>0.24155822172126862</c:v>
                </c:pt>
                <c:pt idx="72">
                  <c:v>0.24155822172126862</c:v>
                </c:pt>
                <c:pt idx="73">
                  <c:v>0.24155822172126862</c:v>
                </c:pt>
                <c:pt idx="74">
                  <c:v>0.24155822172126862</c:v>
                </c:pt>
                <c:pt idx="75">
                  <c:v>0.24155822172126862</c:v>
                </c:pt>
                <c:pt idx="76">
                  <c:v>0.24155822172126862</c:v>
                </c:pt>
                <c:pt idx="77">
                  <c:v>0.24155822172126862</c:v>
                </c:pt>
                <c:pt idx="78">
                  <c:v>0.24155822172126862</c:v>
                </c:pt>
                <c:pt idx="79">
                  <c:v>0.24155822172126862</c:v>
                </c:pt>
                <c:pt idx="80">
                  <c:v>0.24155822172126862</c:v>
                </c:pt>
                <c:pt idx="81">
                  <c:v>0.24155822172126862</c:v>
                </c:pt>
                <c:pt idx="82">
                  <c:v>0.24155822172126862</c:v>
                </c:pt>
                <c:pt idx="83">
                  <c:v>0.24155822172126862</c:v>
                </c:pt>
                <c:pt idx="85">
                  <c:v>0.24155822172126862</c:v>
                </c:pt>
                <c:pt idx="86">
                  <c:v>0.24155822172126862</c:v>
                </c:pt>
                <c:pt idx="87">
                  <c:v>0.24155822172126862</c:v>
                </c:pt>
                <c:pt idx="88">
                  <c:v>0.24155822172126862</c:v>
                </c:pt>
                <c:pt idx="89">
                  <c:v>0.24155822172126862</c:v>
                </c:pt>
                <c:pt idx="90">
                  <c:v>0.24155822172126862</c:v>
                </c:pt>
                <c:pt idx="91">
                  <c:v>0.24155822172126862</c:v>
                </c:pt>
                <c:pt idx="92">
                  <c:v>0.24155822172126862</c:v>
                </c:pt>
                <c:pt idx="93">
                  <c:v>0.24155822172126862</c:v>
                </c:pt>
                <c:pt idx="94">
                  <c:v>0.24155822172126862</c:v>
                </c:pt>
                <c:pt idx="95">
                  <c:v>0.24155822172126862</c:v>
                </c:pt>
                <c:pt idx="96">
                  <c:v>0.24155822172126862</c:v>
                </c:pt>
                <c:pt idx="97">
                  <c:v>0.24155822172126862</c:v>
                </c:pt>
                <c:pt idx="98">
                  <c:v>0.24155822172126862</c:v>
                </c:pt>
                <c:pt idx="99">
                  <c:v>0.24155822172126862</c:v>
                </c:pt>
                <c:pt idx="100">
                  <c:v>0.24155822172126862</c:v>
                </c:pt>
                <c:pt idx="101">
                  <c:v>0.24155822172126862</c:v>
                </c:pt>
                <c:pt idx="102">
                  <c:v>0.24155822172126862</c:v>
                </c:pt>
                <c:pt idx="103">
                  <c:v>0.24155822172126862</c:v>
                </c:pt>
                <c:pt idx="104">
                  <c:v>0.24155822172126862</c:v>
                </c:pt>
                <c:pt idx="105">
                  <c:v>0.24155822172126862</c:v>
                </c:pt>
                <c:pt idx="106">
                  <c:v>0.24155822172126862</c:v>
                </c:pt>
                <c:pt idx="107">
                  <c:v>0.24155822172126862</c:v>
                </c:pt>
                <c:pt idx="108">
                  <c:v>0.24155822172126862</c:v>
                </c:pt>
                <c:pt idx="109">
                  <c:v>0.24155822172126862</c:v>
                </c:pt>
                <c:pt idx="110">
                  <c:v>0.24155822172126862</c:v>
                </c:pt>
                <c:pt idx="111">
                  <c:v>0.24155822172126862</c:v>
                </c:pt>
                <c:pt idx="112">
                  <c:v>0.24155822172126862</c:v>
                </c:pt>
                <c:pt idx="113">
                  <c:v>0.24155822172126862</c:v>
                </c:pt>
                <c:pt idx="115">
                  <c:v>0.24155822172126862</c:v>
                </c:pt>
                <c:pt idx="116">
                  <c:v>0.24155822172126862</c:v>
                </c:pt>
                <c:pt idx="117">
                  <c:v>0.24155822172126862</c:v>
                </c:pt>
                <c:pt idx="118">
                  <c:v>0.24155822172126862</c:v>
                </c:pt>
                <c:pt idx="119">
                  <c:v>0.24155822172126862</c:v>
                </c:pt>
                <c:pt idx="120">
                  <c:v>0.24155822172126862</c:v>
                </c:pt>
                <c:pt idx="121">
                  <c:v>0.24155822172126862</c:v>
                </c:pt>
                <c:pt idx="122">
                  <c:v>0.24155822172126862</c:v>
                </c:pt>
                <c:pt idx="123">
                  <c:v>0.24155822172126862</c:v>
                </c:pt>
                <c:pt idx="124">
                  <c:v>0.24155822172126862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00152"/>
        <c:axId val="203198448"/>
      </c:lineChart>
      <c:catAx>
        <c:axId val="203300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198448"/>
        <c:crosses val="autoZero"/>
        <c:auto val="1"/>
        <c:lblAlgn val="ctr"/>
        <c:lblOffset val="100"/>
        <c:noMultiLvlLbl val="0"/>
      </c:catAx>
      <c:valAx>
        <c:axId val="20319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300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980252064614704"/>
          <c:y val="9.1295290825305284E-2"/>
          <c:w val="0.60183091007000533"/>
          <c:h val="4.14367621190261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увеличения материальных запасов и основных средств ОУ на 1 обучающегося (размер стоимости материальных запасов и основных</a:t>
            </a:r>
            <a:r>
              <a:rPr lang="ru-RU" b="1" baseline="0"/>
              <a:t> средств к общему количеству обучающихся</a:t>
            </a:r>
            <a:r>
              <a:rPr lang="ru-RU" b="1"/>
              <a:t>) относительно максимального значения</a:t>
            </a:r>
          </a:p>
        </c:rich>
      </c:tx>
      <c:layout>
        <c:manualLayout>
          <c:xMode val="edge"/>
          <c:yMode val="edge"/>
          <c:x val="0.10740599411042319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545906262526682E-2"/>
          <c:y val="0.12098582871226124"/>
          <c:w val="0.98111069089920155"/>
          <c:h val="0.52812513038457998"/>
        </c:manualLayout>
      </c:layout>
      <c:lineChart>
        <c:grouping val="standard"/>
        <c:varyColors val="0"/>
        <c:ser>
          <c:idx val="0"/>
          <c:order val="0"/>
          <c:tx>
            <c:v>Коэффициент увеличения материальных запасов и основных средств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'2016-2017 свод'!$C$5:$C$129</c:f>
              <c:strCache>
                <c:ptCount val="125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 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80</c:v>
                </c:pt>
                <c:pt idx="24">
                  <c:v>МБОУ СШ № 81</c:v>
                </c:pt>
                <c:pt idx="25">
                  <c:v>МБОУ СШ № 90</c:v>
                </c:pt>
                <c:pt idx="26">
                  <c:v>МБОУ СШ № 135</c:v>
                </c:pt>
                <c:pt idx="27">
                  <c:v>ЛЕНИНСКИЙ РАЙОН</c:v>
                </c:pt>
                <c:pt idx="28">
                  <c:v>МБОУ Гимназия № 7</c:v>
                </c:pt>
                <c:pt idx="29">
                  <c:v>МАОУ Гимназия № 11</c:v>
                </c:pt>
                <c:pt idx="30">
                  <c:v>МАОУ Гимназия № 15</c:v>
                </c:pt>
                <c:pt idx="31">
                  <c:v>МБОУ Лицей № 3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МБОУ СШ № 16</c:v>
                </c:pt>
                <c:pt idx="35">
                  <c:v>МБОУ СШ № 31</c:v>
                </c:pt>
                <c:pt idx="36">
                  <c:v>МБОУ СШ № 44</c:v>
                </c:pt>
                <c:pt idx="37">
                  <c:v>МБОУ СШ № 47</c:v>
                </c:pt>
                <c:pt idx="38">
                  <c:v>МБОУ СШ № 50</c:v>
                </c:pt>
                <c:pt idx="39">
                  <c:v>МБОУ СШ № 53</c:v>
                </c:pt>
                <c:pt idx="40">
                  <c:v>МБОУ СШ № 64</c:v>
                </c:pt>
                <c:pt idx="41">
                  <c:v>МБОУ СШ № 65</c:v>
                </c:pt>
                <c:pt idx="42">
                  <c:v>МБОУ СШ № 79</c:v>
                </c:pt>
                <c:pt idx="43">
                  <c:v>МБОУ СШ № 88</c:v>
                </c:pt>
                <c:pt idx="44">
                  <c:v>МБОУ СШ № 89</c:v>
                </c:pt>
                <c:pt idx="45">
                  <c:v>МБОУ СШ № 94</c:v>
                </c:pt>
                <c:pt idx="46">
                  <c:v>МАОУ СШ № 148</c:v>
                </c:pt>
                <c:pt idx="47">
                  <c:v>ОКТЯБРЬСКИЙ РАЙОН</c:v>
                </c:pt>
                <c:pt idx="48">
                  <c:v>МАОУ «КУГ № 1 – Универс»</c:v>
                </c:pt>
                <c:pt idx="49">
                  <c:v>МБОУ Гимназия № 3</c:v>
                </c:pt>
                <c:pt idx="50">
                  <c:v>МАОУ Гимназия № 13 "Академ"</c:v>
                </c:pt>
                <c:pt idx="51">
                  <c:v>МАОУ Лицей № 1</c:v>
                </c:pt>
                <c:pt idx="52">
                  <c:v>МБОУ Лицей № 8</c:v>
                </c:pt>
                <c:pt idx="53">
                  <c:v>МБОУ Лицей № 10</c:v>
                </c:pt>
                <c:pt idx="54">
                  <c:v>МБОУ Школа-интернат № 1</c:v>
                </c:pt>
                <c:pt idx="55">
                  <c:v>МБОУ СШ № 3</c:v>
                </c:pt>
                <c:pt idx="56">
                  <c:v>МБОУ СШ № 21</c:v>
                </c:pt>
                <c:pt idx="57">
                  <c:v>МБОУ СШ № 30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72 </c:v>
                </c:pt>
                <c:pt idx="61">
                  <c:v>МБОУ СШ № 73</c:v>
                </c:pt>
                <c:pt idx="62">
                  <c:v>МБОУ СШ № 82</c:v>
                </c:pt>
                <c:pt idx="63">
                  <c:v>МБОУ СШ № 84</c:v>
                </c:pt>
                <c:pt idx="64">
                  <c:v>МБОУ СШ № 95</c:v>
                </c:pt>
                <c:pt idx="65">
                  <c:v>МБОУ СШ № 99</c:v>
                </c:pt>
                <c:pt idx="66">
                  <c:v>МБОУ СШ № 133</c:v>
                </c:pt>
                <c:pt idx="67">
                  <c:v>СВЕРДЛОВСКИЙ РАЙОН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МБОУ СШ № 6</c:v>
                </c:pt>
                <c:pt idx="71">
                  <c:v>МБОУ СШ № 17</c:v>
                </c:pt>
                <c:pt idx="72">
                  <c:v>МАОУ СШ № 23</c:v>
                </c:pt>
                <c:pt idx="73">
                  <c:v>МБОУ ОШ № 25</c:v>
                </c:pt>
                <c:pt idx="74">
                  <c:v>МБОУ СШ № 34</c:v>
                </c:pt>
                <c:pt idx="75">
                  <c:v>МБОУ СШ № 42</c:v>
                </c:pt>
                <c:pt idx="76">
                  <c:v>МБОУ СШ № 45</c:v>
                </c:pt>
                <c:pt idx="77">
                  <c:v>МБОУ СШ № 62</c:v>
                </c:pt>
                <c:pt idx="78">
                  <c:v>МБОУ СШ № 76</c:v>
                </c:pt>
                <c:pt idx="79">
                  <c:v>МБОУ СШ № 78</c:v>
                </c:pt>
                <c:pt idx="80">
                  <c:v>МБОУ СШ № 92</c:v>
                </c:pt>
                <c:pt idx="81">
                  <c:v>МБОУ СШ № 93</c:v>
                </c:pt>
                <c:pt idx="82">
                  <c:v>МБОУ СШ № 97</c:v>
                </c:pt>
                <c:pt idx="83">
                  <c:v>МАОУ СШ № 137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МАОУ СШ № 143</c:v>
                </c:pt>
                <c:pt idx="107">
                  <c:v>МБОУ СШ № 144</c:v>
                </c:pt>
                <c:pt idx="108">
                  <c:v>МАОУ СШ № 145</c:v>
                </c:pt>
                <c:pt idx="109">
                  <c:v>МБОУ СШ № 147</c:v>
                </c:pt>
                <c:pt idx="110">
                  <c:v>МАОУ СШ № 149</c:v>
                </c:pt>
                <c:pt idx="111">
                  <c:v>МАОУ СШ № 150</c:v>
                </c:pt>
                <c:pt idx="112">
                  <c:v>МАОУ СШ № 151</c:v>
                </c:pt>
                <c:pt idx="113">
                  <c:v>МАОУ СШ № 152 </c:v>
                </c:pt>
                <c:pt idx="114">
                  <c:v>ЦЕНТРАЛЬНЫЙ РАЙОН</c:v>
                </c:pt>
                <c:pt idx="115">
                  <c:v>МАОУ Гимназия № 2</c:v>
                </c:pt>
                <c:pt idx="116">
                  <c:v>МБОУ Гимназия № 12 "МиТ"</c:v>
                </c:pt>
                <c:pt idx="117">
                  <c:v>МБОУ  Гимназия № 16</c:v>
                </c:pt>
                <c:pt idx="118">
                  <c:v>МБОУ Лицей № 2</c:v>
                </c:pt>
                <c:pt idx="119">
                  <c:v>МБОУ СШ № 4</c:v>
                </c:pt>
                <c:pt idx="120">
                  <c:v>МБОУ СШ № 10</c:v>
                </c:pt>
                <c:pt idx="121">
                  <c:v>МБОУ СШ № 14 </c:v>
                </c:pt>
                <c:pt idx="122">
                  <c:v>МБОУ СШ № 27</c:v>
                </c:pt>
                <c:pt idx="123">
                  <c:v>МБОУ СШ № 51</c:v>
                </c:pt>
                <c:pt idx="124">
                  <c:v>МБОУ СШ № 153</c:v>
                </c:pt>
              </c:strCache>
            </c:strRef>
          </c:cat>
          <c:val>
            <c:numRef>
              <c:f>'2016-2017 свод'!$P$5:$P$129</c:f>
              <c:numCache>
                <c:formatCode>#,##0.00</c:formatCode>
                <c:ptCount val="125"/>
                <c:pt idx="0">
                  <c:v>4.0390524574119582E-2</c:v>
                </c:pt>
                <c:pt idx="1">
                  <c:v>7.2135548665630767E-2</c:v>
                </c:pt>
                <c:pt idx="2">
                  <c:v>7.4737212277786153E-2</c:v>
                </c:pt>
                <c:pt idx="3">
                  <c:v>0.21864600655104011</c:v>
                </c:pt>
                <c:pt idx="4">
                  <c:v>4.5827101468788899E-2</c:v>
                </c:pt>
                <c:pt idx="5">
                  <c:v>4.2224122743833081E-2</c:v>
                </c:pt>
                <c:pt idx="6">
                  <c:v>7.1572590399671246E-2</c:v>
                </c:pt>
                <c:pt idx="7">
                  <c:v>9.3129159466278297E-2</c:v>
                </c:pt>
                <c:pt idx="8">
                  <c:v>5.3461745213600219E-2</c:v>
                </c:pt>
                <c:pt idx="9">
                  <c:v>4.2485632189623736E-2</c:v>
                </c:pt>
                <c:pt idx="10">
                  <c:v>5.2958583453647873E-2</c:v>
                </c:pt>
                <c:pt idx="11">
                  <c:v>5.2329969013591833E-2</c:v>
                </c:pt>
                <c:pt idx="12">
                  <c:v>6.2021790466111677E-2</c:v>
                </c:pt>
                <c:pt idx="13">
                  <c:v>4.2818638046305098E-2</c:v>
                </c:pt>
                <c:pt idx="14">
                  <c:v>4.0224473749052442E-2</c:v>
                </c:pt>
                <c:pt idx="15">
                  <c:v>4.4392198361067871E-2</c:v>
                </c:pt>
                <c:pt idx="16">
                  <c:v>4.0757027854425878E-2</c:v>
                </c:pt>
                <c:pt idx="17">
                  <c:v>4.5828203294981114E-2</c:v>
                </c:pt>
                <c:pt idx="18">
                  <c:v>3.7658194744842485E-2</c:v>
                </c:pt>
                <c:pt idx="19">
                  <c:v>3.7525644240552013E-2</c:v>
                </c:pt>
                <c:pt idx="20">
                  <c:v>3.6501641129146993E-2</c:v>
                </c:pt>
                <c:pt idx="21">
                  <c:v>0.18094510798221228</c:v>
                </c:pt>
                <c:pt idx="22">
                  <c:v>5.6232849828517999E-2</c:v>
                </c:pt>
                <c:pt idx="23">
                  <c:v>4.1991844902491401E-2</c:v>
                </c:pt>
                <c:pt idx="24">
                  <c:v>0.1760148364338277</c:v>
                </c:pt>
                <c:pt idx="25">
                  <c:v>3.9803194283718465E-2</c:v>
                </c:pt>
                <c:pt idx="26">
                  <c:v>4.7611211674421776E-2</c:v>
                </c:pt>
                <c:pt idx="27">
                  <c:v>4.5819002437285365E-2</c:v>
                </c:pt>
                <c:pt idx="28">
                  <c:v>4.147019438321272E-2</c:v>
                </c:pt>
                <c:pt idx="29">
                  <c:v>4.4981448770588309E-2</c:v>
                </c:pt>
                <c:pt idx="30">
                  <c:v>4.3315645369319394E-2</c:v>
                </c:pt>
                <c:pt idx="31">
                  <c:v>4.918870615033024E-2</c:v>
                </c:pt>
                <c:pt idx="32">
                  <c:v>2.4640519761063778E-2</c:v>
                </c:pt>
                <c:pt idx="33">
                  <c:v>0.12694838057517785</c:v>
                </c:pt>
                <c:pt idx="34">
                  <c:v>4.0839288316333711E-2</c:v>
                </c:pt>
                <c:pt idx="35">
                  <c:v>7.2488122594246238E-2</c:v>
                </c:pt>
                <c:pt idx="36">
                  <c:v>3.6373281453886748E-2</c:v>
                </c:pt>
                <c:pt idx="37">
                  <c:v>2.0591935507350115E-2</c:v>
                </c:pt>
                <c:pt idx="38">
                  <c:v>3.8319411788191725E-2</c:v>
                </c:pt>
                <c:pt idx="39">
                  <c:v>4.3345365375651881E-2</c:v>
                </c:pt>
                <c:pt idx="40">
                  <c:v>4.3673488398158378E-2</c:v>
                </c:pt>
                <c:pt idx="41">
                  <c:v>4.5918967959882886E-2</c:v>
                </c:pt>
                <c:pt idx="42">
                  <c:v>3.686267359328365E-2</c:v>
                </c:pt>
                <c:pt idx="43">
                  <c:v>2.302735648188476E-2</c:v>
                </c:pt>
                <c:pt idx="44">
                  <c:v>4.4970259572128524E-2</c:v>
                </c:pt>
                <c:pt idx="45">
                  <c:v>4.0705395590373235E-2</c:v>
                </c:pt>
                <c:pt idx="46">
                  <c:v>5.2900604667357472E-2</c:v>
                </c:pt>
                <c:pt idx="47">
                  <c:v>9.1422616231287709E-2</c:v>
                </c:pt>
                <c:pt idx="48">
                  <c:v>7.8029568067131058E-2</c:v>
                </c:pt>
                <c:pt idx="49">
                  <c:v>3.6090859200681981E-2</c:v>
                </c:pt>
                <c:pt idx="50">
                  <c:v>4.9903207852413041E-2</c:v>
                </c:pt>
                <c:pt idx="51">
                  <c:v>3.8942655000312416E-2</c:v>
                </c:pt>
                <c:pt idx="52">
                  <c:v>1.9059408775971114E-2</c:v>
                </c:pt>
                <c:pt idx="53">
                  <c:v>2.0595686243969343E-2</c:v>
                </c:pt>
                <c:pt idx="54">
                  <c:v>1</c:v>
                </c:pt>
                <c:pt idx="55">
                  <c:v>4.2521614926605493E-2</c:v>
                </c:pt>
                <c:pt idx="56">
                  <c:v>4.4556280442585736E-2</c:v>
                </c:pt>
                <c:pt idx="57">
                  <c:v>5.3831408485639019E-2</c:v>
                </c:pt>
                <c:pt idx="58">
                  <c:v>3.5784337639717188E-2</c:v>
                </c:pt>
                <c:pt idx="59">
                  <c:v>2.3355601909341984E-2</c:v>
                </c:pt>
                <c:pt idx="60">
                  <c:v>3.6529224602895517E-2</c:v>
                </c:pt>
                <c:pt idx="61">
                  <c:v>5.875664009329444E-2</c:v>
                </c:pt>
                <c:pt idx="62">
                  <c:v>4.0467683894495718E-2</c:v>
                </c:pt>
                <c:pt idx="63">
                  <c:v>3.8394526498268779E-2</c:v>
                </c:pt>
                <c:pt idx="64">
                  <c:v>3.9751098829791394E-2</c:v>
                </c:pt>
                <c:pt idx="65">
                  <c:v>3.879778585418437E-2</c:v>
                </c:pt>
                <c:pt idx="66">
                  <c:v>4.1662120077168061E-2</c:v>
                </c:pt>
                <c:pt idx="67">
                  <c:v>4.6440052626449603E-2</c:v>
                </c:pt>
                <c:pt idx="68">
                  <c:v>6.8998791111593405E-2</c:v>
                </c:pt>
                <c:pt idx="69">
                  <c:v>1.6114501091354108E-2</c:v>
                </c:pt>
                <c:pt idx="70">
                  <c:v>3.9206684284976083E-2</c:v>
                </c:pt>
                <c:pt idx="71">
                  <c:v>4.4666163311458042E-2</c:v>
                </c:pt>
                <c:pt idx="72">
                  <c:v>4.5683203688162977E-2</c:v>
                </c:pt>
                <c:pt idx="73">
                  <c:v>4.6379252178101731E-2</c:v>
                </c:pt>
                <c:pt idx="74">
                  <c:v>4.3266556900482991E-2</c:v>
                </c:pt>
                <c:pt idx="75">
                  <c:v>4.7060982832947122E-2</c:v>
                </c:pt>
                <c:pt idx="76">
                  <c:v>5.6566042049849892E-2</c:v>
                </c:pt>
                <c:pt idx="77">
                  <c:v>4.4229423153048029E-2</c:v>
                </c:pt>
                <c:pt idx="78">
                  <c:v>3.9872471062200675E-2</c:v>
                </c:pt>
                <c:pt idx="79">
                  <c:v>6.5061471377463875E-2</c:v>
                </c:pt>
                <c:pt idx="80">
                  <c:v>5.3893037847477752E-2</c:v>
                </c:pt>
                <c:pt idx="81">
                  <c:v>4.7892291673095402E-2</c:v>
                </c:pt>
                <c:pt idx="82">
                  <c:v>6.5462954789850952E-2</c:v>
                </c:pt>
                <c:pt idx="83">
                  <c:v>1.8687014671130622E-2</c:v>
                </c:pt>
                <c:pt idx="84">
                  <c:v>3.9119820730172464E-2</c:v>
                </c:pt>
                <c:pt idx="85">
                  <c:v>2.2756895572381027E-2</c:v>
                </c:pt>
                <c:pt idx="86">
                  <c:v>4.0766824759811131E-2</c:v>
                </c:pt>
                <c:pt idx="87">
                  <c:v>3.8765161965487308E-2</c:v>
                </c:pt>
                <c:pt idx="88">
                  <c:v>4.4709956796060157E-2</c:v>
                </c:pt>
                <c:pt idx="89">
                  <c:v>4.3057363541437368E-2</c:v>
                </c:pt>
                <c:pt idx="90">
                  <c:v>4.1782218430029675E-2</c:v>
                </c:pt>
                <c:pt idx="91">
                  <c:v>3.8626818477946141E-2</c:v>
                </c:pt>
                <c:pt idx="92">
                  <c:v>4.4245176799950228E-2</c:v>
                </c:pt>
                <c:pt idx="93">
                  <c:v>5.4129681042968385E-2</c:v>
                </c:pt>
                <c:pt idx="94">
                  <c:v>4.0394253003492801E-2</c:v>
                </c:pt>
                <c:pt idx="95">
                  <c:v>4.4643989307355837E-2</c:v>
                </c:pt>
                <c:pt idx="96">
                  <c:v>4.1555295858756919E-2</c:v>
                </c:pt>
                <c:pt idx="97">
                  <c:v>4.4625313230842921E-2</c:v>
                </c:pt>
                <c:pt idx="98">
                  <c:v>4.4980904626688349E-2</c:v>
                </c:pt>
                <c:pt idx="99">
                  <c:v>4.1363721209575627E-2</c:v>
                </c:pt>
                <c:pt idx="100">
                  <c:v>4.1658058093668147E-2</c:v>
                </c:pt>
                <c:pt idx="101">
                  <c:v>4.3595220781756393E-2</c:v>
                </c:pt>
                <c:pt idx="102">
                  <c:v>4.207808202004476E-2</c:v>
                </c:pt>
                <c:pt idx="103">
                  <c:v>3.8202654835599356E-2</c:v>
                </c:pt>
                <c:pt idx="104">
                  <c:v>4.2903083463732256E-2</c:v>
                </c:pt>
                <c:pt idx="105">
                  <c:v>4.4815777400518071E-2</c:v>
                </c:pt>
                <c:pt idx="106">
                  <c:v>3.9113881666621567E-2</c:v>
                </c:pt>
                <c:pt idx="107">
                  <c:v>3.7557322009850271E-2</c:v>
                </c:pt>
                <c:pt idx="108">
                  <c:v>4.1749737676892378E-2</c:v>
                </c:pt>
                <c:pt idx="109">
                  <c:v>2.0437592087472225E-2</c:v>
                </c:pt>
                <c:pt idx="110">
                  <c:v>2.1813163920449553E-2</c:v>
                </c:pt>
                <c:pt idx="111">
                  <c:v>3.8285186267422458E-2</c:v>
                </c:pt>
                <c:pt idx="112">
                  <c:v>2.1258214692903597E-2</c:v>
                </c:pt>
                <c:pt idx="113">
                  <c:v>3.4603251635286277E-2</c:v>
                </c:pt>
                <c:pt idx="114">
                  <c:v>4.7038167438547759E-2</c:v>
                </c:pt>
                <c:pt idx="115">
                  <c:v>4.3357960806808191E-2</c:v>
                </c:pt>
                <c:pt idx="116">
                  <c:v>5.2318687942636624E-2</c:v>
                </c:pt>
                <c:pt idx="117">
                  <c:v>4.827393769825751E-2</c:v>
                </c:pt>
                <c:pt idx="118">
                  <c:v>4.9704123205799963E-2</c:v>
                </c:pt>
                <c:pt idx="119">
                  <c:v>4.3502594773144394E-2</c:v>
                </c:pt>
                <c:pt idx="120">
                  <c:v>6.0006216393996392E-2</c:v>
                </c:pt>
                <c:pt idx="121">
                  <c:v>5.2501742705330465E-2</c:v>
                </c:pt>
                <c:pt idx="122">
                  <c:v>4.5229649913728583E-2</c:v>
                </c:pt>
                <c:pt idx="123">
                  <c:v>4.676953255194153E-2</c:v>
                </c:pt>
                <c:pt idx="124">
                  <c:v>2.8717228393833921E-2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коэффициента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'2016-2017 свод'!$C$5:$C$129</c:f>
              <c:strCache>
                <c:ptCount val="125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 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80</c:v>
                </c:pt>
                <c:pt idx="24">
                  <c:v>МБОУ СШ № 81</c:v>
                </c:pt>
                <c:pt idx="25">
                  <c:v>МБОУ СШ № 90</c:v>
                </c:pt>
                <c:pt idx="26">
                  <c:v>МБОУ СШ № 135</c:v>
                </c:pt>
                <c:pt idx="27">
                  <c:v>ЛЕНИНСКИЙ РАЙОН</c:v>
                </c:pt>
                <c:pt idx="28">
                  <c:v>МБОУ Гимназия № 7</c:v>
                </c:pt>
                <c:pt idx="29">
                  <c:v>МАОУ Гимназия № 11</c:v>
                </c:pt>
                <c:pt idx="30">
                  <c:v>МАОУ Гимназия № 15</c:v>
                </c:pt>
                <c:pt idx="31">
                  <c:v>МБОУ Лицей № 3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МБОУ СШ № 16</c:v>
                </c:pt>
                <c:pt idx="35">
                  <c:v>МБОУ СШ № 31</c:v>
                </c:pt>
                <c:pt idx="36">
                  <c:v>МБОУ СШ № 44</c:v>
                </c:pt>
                <c:pt idx="37">
                  <c:v>МБОУ СШ № 47</c:v>
                </c:pt>
                <c:pt idx="38">
                  <c:v>МБОУ СШ № 50</c:v>
                </c:pt>
                <c:pt idx="39">
                  <c:v>МБОУ СШ № 53</c:v>
                </c:pt>
                <c:pt idx="40">
                  <c:v>МБОУ СШ № 64</c:v>
                </c:pt>
                <c:pt idx="41">
                  <c:v>МБОУ СШ № 65</c:v>
                </c:pt>
                <c:pt idx="42">
                  <c:v>МБОУ СШ № 79</c:v>
                </c:pt>
                <c:pt idx="43">
                  <c:v>МБОУ СШ № 88</c:v>
                </c:pt>
                <c:pt idx="44">
                  <c:v>МБОУ СШ № 89</c:v>
                </c:pt>
                <c:pt idx="45">
                  <c:v>МБОУ СШ № 94</c:v>
                </c:pt>
                <c:pt idx="46">
                  <c:v>МАОУ СШ № 148</c:v>
                </c:pt>
                <c:pt idx="47">
                  <c:v>ОКТЯБРЬСКИЙ РАЙОН</c:v>
                </c:pt>
                <c:pt idx="48">
                  <c:v>МАОУ «КУГ № 1 – Универс»</c:v>
                </c:pt>
                <c:pt idx="49">
                  <c:v>МБОУ Гимназия № 3</c:v>
                </c:pt>
                <c:pt idx="50">
                  <c:v>МАОУ Гимназия № 13 "Академ"</c:v>
                </c:pt>
                <c:pt idx="51">
                  <c:v>МАОУ Лицей № 1</c:v>
                </c:pt>
                <c:pt idx="52">
                  <c:v>МБОУ Лицей № 8</c:v>
                </c:pt>
                <c:pt idx="53">
                  <c:v>МБОУ Лицей № 10</c:v>
                </c:pt>
                <c:pt idx="54">
                  <c:v>МБОУ Школа-интернат № 1</c:v>
                </c:pt>
                <c:pt idx="55">
                  <c:v>МБОУ СШ № 3</c:v>
                </c:pt>
                <c:pt idx="56">
                  <c:v>МБОУ СШ № 21</c:v>
                </c:pt>
                <c:pt idx="57">
                  <c:v>МБОУ СШ № 30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72 </c:v>
                </c:pt>
                <c:pt idx="61">
                  <c:v>МБОУ СШ № 73</c:v>
                </c:pt>
                <c:pt idx="62">
                  <c:v>МБОУ СШ № 82</c:v>
                </c:pt>
                <c:pt idx="63">
                  <c:v>МБОУ СШ № 84</c:v>
                </c:pt>
                <c:pt idx="64">
                  <c:v>МБОУ СШ № 95</c:v>
                </c:pt>
                <c:pt idx="65">
                  <c:v>МБОУ СШ № 99</c:v>
                </c:pt>
                <c:pt idx="66">
                  <c:v>МБОУ СШ № 133</c:v>
                </c:pt>
                <c:pt idx="67">
                  <c:v>СВЕРДЛОВСКИЙ РАЙОН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МБОУ СШ № 6</c:v>
                </c:pt>
                <c:pt idx="71">
                  <c:v>МБОУ СШ № 17</c:v>
                </c:pt>
                <c:pt idx="72">
                  <c:v>МАОУ СШ № 23</c:v>
                </c:pt>
                <c:pt idx="73">
                  <c:v>МБОУ ОШ № 25</c:v>
                </c:pt>
                <c:pt idx="74">
                  <c:v>МБОУ СШ № 34</c:v>
                </c:pt>
                <c:pt idx="75">
                  <c:v>МБОУ СШ № 42</c:v>
                </c:pt>
                <c:pt idx="76">
                  <c:v>МБОУ СШ № 45</c:v>
                </c:pt>
                <c:pt idx="77">
                  <c:v>МБОУ СШ № 62</c:v>
                </c:pt>
                <c:pt idx="78">
                  <c:v>МБОУ СШ № 76</c:v>
                </c:pt>
                <c:pt idx="79">
                  <c:v>МБОУ СШ № 78</c:v>
                </c:pt>
                <c:pt idx="80">
                  <c:v>МБОУ СШ № 92</c:v>
                </c:pt>
                <c:pt idx="81">
                  <c:v>МБОУ СШ № 93</c:v>
                </c:pt>
                <c:pt idx="82">
                  <c:v>МБОУ СШ № 97</c:v>
                </c:pt>
                <c:pt idx="83">
                  <c:v>МАОУ СШ № 137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МАОУ СШ № 143</c:v>
                </c:pt>
                <c:pt idx="107">
                  <c:v>МБОУ СШ № 144</c:v>
                </c:pt>
                <c:pt idx="108">
                  <c:v>МАОУ СШ № 145</c:v>
                </c:pt>
                <c:pt idx="109">
                  <c:v>МБОУ СШ № 147</c:v>
                </c:pt>
                <c:pt idx="110">
                  <c:v>МАОУ СШ № 149</c:v>
                </c:pt>
                <c:pt idx="111">
                  <c:v>МАОУ СШ № 150</c:v>
                </c:pt>
                <c:pt idx="112">
                  <c:v>МАОУ СШ № 151</c:v>
                </c:pt>
                <c:pt idx="113">
                  <c:v>МАОУ СШ № 152 </c:v>
                </c:pt>
                <c:pt idx="114">
                  <c:v>ЦЕНТРАЛЬНЫЙ РАЙОН</c:v>
                </c:pt>
                <c:pt idx="115">
                  <c:v>МАОУ Гимназия № 2</c:v>
                </c:pt>
                <c:pt idx="116">
                  <c:v>МБОУ Гимназия № 12 "МиТ"</c:v>
                </c:pt>
                <c:pt idx="117">
                  <c:v>МБОУ  Гимназия № 16</c:v>
                </c:pt>
                <c:pt idx="118">
                  <c:v>МБОУ Лицей № 2</c:v>
                </c:pt>
                <c:pt idx="119">
                  <c:v>МБОУ СШ № 4</c:v>
                </c:pt>
                <c:pt idx="120">
                  <c:v>МБОУ СШ № 10</c:v>
                </c:pt>
                <c:pt idx="121">
                  <c:v>МБОУ СШ № 14 </c:v>
                </c:pt>
                <c:pt idx="122">
                  <c:v>МБОУ СШ № 27</c:v>
                </c:pt>
                <c:pt idx="123">
                  <c:v>МБОУ СШ № 51</c:v>
                </c:pt>
                <c:pt idx="124">
                  <c:v>МБОУ СШ № 153</c:v>
                </c:pt>
              </c:strCache>
            </c:strRef>
          </c:cat>
          <c:val>
            <c:numRef>
              <c:f>'2016-2017 свод'!$Q$5:$Q$129</c:f>
              <c:numCache>
                <c:formatCode>#,##0.00</c:formatCode>
                <c:ptCount val="125"/>
                <c:pt idx="0">
                  <c:v>5.6141569213485724E-2</c:v>
                </c:pt>
                <c:pt idx="1">
                  <c:v>5.6141569213485724E-2</c:v>
                </c:pt>
                <c:pt idx="3">
                  <c:v>5.6141569213485724E-2</c:v>
                </c:pt>
                <c:pt idx="4">
                  <c:v>5.6141569213485724E-2</c:v>
                </c:pt>
                <c:pt idx="5">
                  <c:v>5.6141569213485724E-2</c:v>
                </c:pt>
                <c:pt idx="6">
                  <c:v>5.6141569213485724E-2</c:v>
                </c:pt>
                <c:pt idx="7">
                  <c:v>5.6141569213485724E-2</c:v>
                </c:pt>
                <c:pt idx="8">
                  <c:v>5.6141569213485724E-2</c:v>
                </c:pt>
                <c:pt idx="9">
                  <c:v>5.6141569213485724E-2</c:v>
                </c:pt>
                <c:pt idx="10">
                  <c:v>5.6141569213485724E-2</c:v>
                </c:pt>
                <c:pt idx="11">
                  <c:v>5.6141569213485724E-2</c:v>
                </c:pt>
                <c:pt idx="13">
                  <c:v>5.6141569213485724E-2</c:v>
                </c:pt>
                <c:pt idx="14">
                  <c:v>5.6141569213485724E-2</c:v>
                </c:pt>
                <c:pt idx="15">
                  <c:v>5.6141569213485724E-2</c:v>
                </c:pt>
                <c:pt idx="16">
                  <c:v>5.6141569213485724E-2</c:v>
                </c:pt>
                <c:pt idx="17">
                  <c:v>5.6141569213485724E-2</c:v>
                </c:pt>
                <c:pt idx="18">
                  <c:v>5.6141569213485724E-2</c:v>
                </c:pt>
                <c:pt idx="19">
                  <c:v>5.6141569213485724E-2</c:v>
                </c:pt>
                <c:pt idx="20">
                  <c:v>5.6141569213485724E-2</c:v>
                </c:pt>
                <c:pt idx="21">
                  <c:v>5.6141569213485724E-2</c:v>
                </c:pt>
                <c:pt idx="22">
                  <c:v>5.6141569213485724E-2</c:v>
                </c:pt>
                <c:pt idx="23">
                  <c:v>5.6141569213485724E-2</c:v>
                </c:pt>
                <c:pt idx="24">
                  <c:v>5.6141569213485724E-2</c:v>
                </c:pt>
                <c:pt idx="25">
                  <c:v>5.6141569213485724E-2</c:v>
                </c:pt>
                <c:pt idx="26">
                  <c:v>5.6141569213485724E-2</c:v>
                </c:pt>
                <c:pt idx="28">
                  <c:v>5.6141569213485724E-2</c:v>
                </c:pt>
                <c:pt idx="29">
                  <c:v>5.6141569213485724E-2</c:v>
                </c:pt>
                <c:pt idx="30">
                  <c:v>5.6141569213485724E-2</c:v>
                </c:pt>
                <c:pt idx="31">
                  <c:v>5.6141569213485724E-2</c:v>
                </c:pt>
                <c:pt idx="32">
                  <c:v>5.6141569213485724E-2</c:v>
                </c:pt>
                <c:pt idx="33">
                  <c:v>5.6141569213485724E-2</c:v>
                </c:pt>
                <c:pt idx="34">
                  <c:v>5.6141569213485724E-2</c:v>
                </c:pt>
                <c:pt idx="35">
                  <c:v>5.6141569213485724E-2</c:v>
                </c:pt>
                <c:pt idx="36">
                  <c:v>5.6141569213485724E-2</c:v>
                </c:pt>
                <c:pt idx="37">
                  <c:v>5.6141569213485724E-2</c:v>
                </c:pt>
                <c:pt idx="38">
                  <c:v>5.6141569213485724E-2</c:v>
                </c:pt>
                <c:pt idx="39">
                  <c:v>5.6141569213485724E-2</c:v>
                </c:pt>
                <c:pt idx="40">
                  <c:v>5.6141569213485724E-2</c:v>
                </c:pt>
                <c:pt idx="41">
                  <c:v>5.6141569213485724E-2</c:v>
                </c:pt>
                <c:pt idx="42">
                  <c:v>5.6141569213485724E-2</c:v>
                </c:pt>
                <c:pt idx="43">
                  <c:v>5.6141569213485724E-2</c:v>
                </c:pt>
                <c:pt idx="44">
                  <c:v>5.6141569213485724E-2</c:v>
                </c:pt>
                <c:pt idx="45">
                  <c:v>5.6141569213485724E-2</c:v>
                </c:pt>
                <c:pt idx="46">
                  <c:v>5.6141569213485724E-2</c:v>
                </c:pt>
                <c:pt idx="48">
                  <c:v>5.6141569213485724E-2</c:v>
                </c:pt>
                <c:pt idx="49">
                  <c:v>5.6141569213485724E-2</c:v>
                </c:pt>
                <c:pt idx="50">
                  <c:v>5.6141569213485724E-2</c:v>
                </c:pt>
                <c:pt idx="51">
                  <c:v>5.6141569213485724E-2</c:v>
                </c:pt>
                <c:pt idx="52">
                  <c:v>5.6141569213485724E-2</c:v>
                </c:pt>
                <c:pt idx="53">
                  <c:v>5.6141569213485724E-2</c:v>
                </c:pt>
                <c:pt idx="54">
                  <c:v>5.6141569213485724E-2</c:v>
                </c:pt>
                <c:pt idx="55">
                  <c:v>5.6141569213485724E-2</c:v>
                </c:pt>
                <c:pt idx="56">
                  <c:v>5.6141569213485724E-2</c:v>
                </c:pt>
                <c:pt idx="57">
                  <c:v>5.6141569213485724E-2</c:v>
                </c:pt>
                <c:pt idx="58">
                  <c:v>5.6141569213485724E-2</c:v>
                </c:pt>
                <c:pt idx="59">
                  <c:v>5.6141569213485724E-2</c:v>
                </c:pt>
                <c:pt idx="60">
                  <c:v>5.6141569213485724E-2</c:v>
                </c:pt>
                <c:pt idx="61">
                  <c:v>5.6141569213485724E-2</c:v>
                </c:pt>
                <c:pt idx="62">
                  <c:v>5.6141569213485724E-2</c:v>
                </c:pt>
                <c:pt idx="63">
                  <c:v>5.6141569213485724E-2</c:v>
                </c:pt>
                <c:pt idx="64">
                  <c:v>5.6141569213485724E-2</c:v>
                </c:pt>
                <c:pt idx="65">
                  <c:v>5.6141569213485724E-2</c:v>
                </c:pt>
                <c:pt idx="66">
                  <c:v>5.6141569213485724E-2</c:v>
                </c:pt>
                <c:pt idx="68">
                  <c:v>5.6141569213485724E-2</c:v>
                </c:pt>
                <c:pt idx="69">
                  <c:v>5.6141569213485724E-2</c:v>
                </c:pt>
                <c:pt idx="70">
                  <c:v>5.6141569213485724E-2</c:v>
                </c:pt>
                <c:pt idx="71">
                  <c:v>5.6141569213485724E-2</c:v>
                </c:pt>
                <c:pt idx="72">
                  <c:v>5.6141569213485724E-2</c:v>
                </c:pt>
                <c:pt idx="73">
                  <c:v>5.6141569213485724E-2</c:v>
                </c:pt>
                <c:pt idx="74">
                  <c:v>5.6141569213485724E-2</c:v>
                </c:pt>
                <c:pt idx="75">
                  <c:v>5.6141569213485724E-2</c:v>
                </c:pt>
                <c:pt idx="76">
                  <c:v>5.6141569213485724E-2</c:v>
                </c:pt>
                <c:pt idx="77">
                  <c:v>5.6141569213485724E-2</c:v>
                </c:pt>
                <c:pt idx="78">
                  <c:v>5.6141569213485724E-2</c:v>
                </c:pt>
                <c:pt idx="79">
                  <c:v>5.6141569213485724E-2</c:v>
                </c:pt>
                <c:pt idx="80">
                  <c:v>5.6141569213485724E-2</c:v>
                </c:pt>
                <c:pt idx="81">
                  <c:v>5.6141569213485724E-2</c:v>
                </c:pt>
                <c:pt idx="82">
                  <c:v>5.6141569213485724E-2</c:v>
                </c:pt>
                <c:pt idx="83">
                  <c:v>5.6141569213485724E-2</c:v>
                </c:pt>
                <c:pt idx="85">
                  <c:v>5.6141569213485724E-2</c:v>
                </c:pt>
                <c:pt idx="86">
                  <c:v>5.6141569213485724E-2</c:v>
                </c:pt>
                <c:pt idx="87">
                  <c:v>5.6141569213485724E-2</c:v>
                </c:pt>
                <c:pt idx="88">
                  <c:v>5.6141569213485724E-2</c:v>
                </c:pt>
                <c:pt idx="89">
                  <c:v>5.6141569213485724E-2</c:v>
                </c:pt>
                <c:pt idx="90">
                  <c:v>5.6141569213485724E-2</c:v>
                </c:pt>
                <c:pt idx="91">
                  <c:v>5.6141569213485724E-2</c:v>
                </c:pt>
                <c:pt idx="92">
                  <c:v>5.6141569213485724E-2</c:v>
                </c:pt>
                <c:pt idx="93">
                  <c:v>5.6141569213485724E-2</c:v>
                </c:pt>
                <c:pt idx="94">
                  <c:v>5.6141569213485724E-2</c:v>
                </c:pt>
                <c:pt idx="95">
                  <c:v>5.6141569213485724E-2</c:v>
                </c:pt>
                <c:pt idx="96">
                  <c:v>5.6141569213485724E-2</c:v>
                </c:pt>
                <c:pt idx="97">
                  <c:v>5.6141569213485724E-2</c:v>
                </c:pt>
                <c:pt idx="98">
                  <c:v>5.6141569213485724E-2</c:v>
                </c:pt>
                <c:pt idx="99">
                  <c:v>5.6141569213485724E-2</c:v>
                </c:pt>
                <c:pt idx="100">
                  <c:v>5.6141569213485724E-2</c:v>
                </c:pt>
                <c:pt idx="101">
                  <c:v>5.6141569213485724E-2</c:v>
                </c:pt>
                <c:pt idx="102">
                  <c:v>5.6141569213485724E-2</c:v>
                </c:pt>
                <c:pt idx="103">
                  <c:v>5.6141569213485724E-2</c:v>
                </c:pt>
                <c:pt idx="104">
                  <c:v>5.6141569213485724E-2</c:v>
                </c:pt>
                <c:pt idx="105">
                  <c:v>5.6141569213485724E-2</c:v>
                </c:pt>
                <c:pt idx="106">
                  <c:v>5.6141569213485724E-2</c:v>
                </c:pt>
                <c:pt idx="107">
                  <c:v>5.6141569213485724E-2</c:v>
                </c:pt>
                <c:pt idx="108">
                  <c:v>5.6141569213485724E-2</c:v>
                </c:pt>
                <c:pt idx="109">
                  <c:v>5.6141569213485724E-2</c:v>
                </c:pt>
                <c:pt idx="110">
                  <c:v>5.6141569213485724E-2</c:v>
                </c:pt>
                <c:pt idx="111">
                  <c:v>5.6141569213485724E-2</c:v>
                </c:pt>
                <c:pt idx="112">
                  <c:v>5.6141569213485724E-2</c:v>
                </c:pt>
                <c:pt idx="113">
                  <c:v>5.6141569213485724E-2</c:v>
                </c:pt>
                <c:pt idx="115">
                  <c:v>5.6141569213485724E-2</c:v>
                </c:pt>
                <c:pt idx="116">
                  <c:v>5.6141569213485724E-2</c:v>
                </c:pt>
                <c:pt idx="117">
                  <c:v>5.6141569213485724E-2</c:v>
                </c:pt>
                <c:pt idx="118">
                  <c:v>5.6141569213485724E-2</c:v>
                </c:pt>
                <c:pt idx="119">
                  <c:v>5.6141569213485724E-2</c:v>
                </c:pt>
                <c:pt idx="120">
                  <c:v>5.6141569213485724E-2</c:v>
                </c:pt>
                <c:pt idx="121">
                  <c:v>5.6141569213485724E-2</c:v>
                </c:pt>
                <c:pt idx="122">
                  <c:v>5.6141569213485724E-2</c:v>
                </c:pt>
                <c:pt idx="123">
                  <c:v>5.6141569213485724E-2</c:v>
                </c:pt>
                <c:pt idx="124">
                  <c:v>5.6141569213485724E-2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48840"/>
        <c:axId val="203357416"/>
      </c:lineChart>
      <c:catAx>
        <c:axId val="203348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357416"/>
        <c:crosses val="autoZero"/>
        <c:auto val="1"/>
        <c:lblAlgn val="ctr"/>
        <c:lblOffset val="100"/>
        <c:noMultiLvlLbl val="0"/>
      </c:catAx>
      <c:valAx>
        <c:axId val="20335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348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923261278794549"/>
          <c:y val="8.6703635243376459E-2"/>
          <c:w val="0.41721745116452991"/>
          <c:h val="4.1589939889676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обеспечения оплатой труда на 1 сотрудника (размер заработной платы на 1 сотрудника) относительно максимального</a:t>
            </a:r>
            <a:r>
              <a:rPr lang="ru-RU" b="1" baseline="0"/>
              <a:t> значения</a:t>
            </a:r>
            <a:endParaRPr lang="ru-RU" b="1"/>
          </a:p>
        </c:rich>
      </c:tx>
      <c:layout>
        <c:manualLayout>
          <c:xMode val="edge"/>
          <c:yMode val="edge"/>
          <c:x val="0.18490393870394636"/>
          <c:y val="2.464571780653111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406837834460822E-2"/>
          <c:y val="1.3536709020429747E-2"/>
          <c:w val="0.9813081736702346"/>
          <c:h val="0.64543253719902383"/>
        </c:manualLayout>
      </c:layout>
      <c:lineChart>
        <c:grouping val="standard"/>
        <c:varyColors val="0"/>
        <c:ser>
          <c:idx val="0"/>
          <c:order val="0"/>
          <c:tx>
            <c:v>Коэффициент обеспеченнности оплатой труда на 1 работающего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'2016-2017 свод'!$C$5:$C$129</c:f>
              <c:strCache>
                <c:ptCount val="125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 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80</c:v>
                </c:pt>
                <c:pt idx="24">
                  <c:v>МБОУ СШ № 81</c:v>
                </c:pt>
                <c:pt idx="25">
                  <c:v>МБОУ СШ № 90</c:v>
                </c:pt>
                <c:pt idx="26">
                  <c:v>МБОУ СШ № 135</c:v>
                </c:pt>
                <c:pt idx="27">
                  <c:v>ЛЕНИНСКИЙ РАЙОН</c:v>
                </c:pt>
                <c:pt idx="28">
                  <c:v>МБОУ Гимназия № 7</c:v>
                </c:pt>
                <c:pt idx="29">
                  <c:v>МАОУ Гимназия № 11</c:v>
                </c:pt>
                <c:pt idx="30">
                  <c:v>МАОУ Гимназия № 15</c:v>
                </c:pt>
                <c:pt idx="31">
                  <c:v>МБОУ Лицей № 3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МБОУ СШ № 16</c:v>
                </c:pt>
                <c:pt idx="35">
                  <c:v>МБОУ СШ № 31</c:v>
                </c:pt>
                <c:pt idx="36">
                  <c:v>МБОУ СШ № 44</c:v>
                </c:pt>
                <c:pt idx="37">
                  <c:v>МБОУ СШ № 47</c:v>
                </c:pt>
                <c:pt idx="38">
                  <c:v>МБОУ СШ № 50</c:v>
                </c:pt>
                <c:pt idx="39">
                  <c:v>МБОУ СШ № 53</c:v>
                </c:pt>
                <c:pt idx="40">
                  <c:v>МБОУ СШ № 64</c:v>
                </c:pt>
                <c:pt idx="41">
                  <c:v>МБОУ СШ № 65</c:v>
                </c:pt>
                <c:pt idx="42">
                  <c:v>МБОУ СШ № 79</c:v>
                </c:pt>
                <c:pt idx="43">
                  <c:v>МБОУ СШ № 88</c:v>
                </c:pt>
                <c:pt idx="44">
                  <c:v>МБОУ СШ № 89</c:v>
                </c:pt>
                <c:pt idx="45">
                  <c:v>МБОУ СШ № 94</c:v>
                </c:pt>
                <c:pt idx="46">
                  <c:v>МАОУ СШ № 148</c:v>
                </c:pt>
                <c:pt idx="47">
                  <c:v>ОКТЯБРЬСКИЙ РАЙОН</c:v>
                </c:pt>
                <c:pt idx="48">
                  <c:v>МАОУ «КУГ № 1 – Универс»</c:v>
                </c:pt>
                <c:pt idx="49">
                  <c:v>МБОУ Гимназия № 3</c:v>
                </c:pt>
                <c:pt idx="50">
                  <c:v>МАОУ Гимназия № 13 "Академ"</c:v>
                </c:pt>
                <c:pt idx="51">
                  <c:v>МАОУ Лицей № 1</c:v>
                </c:pt>
                <c:pt idx="52">
                  <c:v>МБОУ Лицей № 8</c:v>
                </c:pt>
                <c:pt idx="53">
                  <c:v>МБОУ Лицей № 10</c:v>
                </c:pt>
                <c:pt idx="54">
                  <c:v>МБОУ Школа-интернат № 1</c:v>
                </c:pt>
                <c:pt idx="55">
                  <c:v>МБОУ СШ № 3</c:v>
                </c:pt>
                <c:pt idx="56">
                  <c:v>МБОУ СШ № 21</c:v>
                </c:pt>
                <c:pt idx="57">
                  <c:v>МБОУ СШ № 30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72 </c:v>
                </c:pt>
                <c:pt idx="61">
                  <c:v>МБОУ СШ № 73</c:v>
                </c:pt>
                <c:pt idx="62">
                  <c:v>МБОУ СШ № 82</c:v>
                </c:pt>
                <c:pt idx="63">
                  <c:v>МБОУ СШ № 84</c:v>
                </c:pt>
                <c:pt idx="64">
                  <c:v>МБОУ СШ № 95</c:v>
                </c:pt>
                <c:pt idx="65">
                  <c:v>МБОУ СШ № 99</c:v>
                </c:pt>
                <c:pt idx="66">
                  <c:v>МБОУ СШ № 133</c:v>
                </c:pt>
                <c:pt idx="67">
                  <c:v>СВЕРДЛОВСКИЙ РАЙОН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МБОУ СШ № 6</c:v>
                </c:pt>
                <c:pt idx="71">
                  <c:v>МБОУ СШ № 17</c:v>
                </c:pt>
                <c:pt idx="72">
                  <c:v>МАОУ СШ № 23</c:v>
                </c:pt>
                <c:pt idx="73">
                  <c:v>МБОУ ОШ № 25</c:v>
                </c:pt>
                <c:pt idx="74">
                  <c:v>МБОУ СШ № 34</c:v>
                </c:pt>
                <c:pt idx="75">
                  <c:v>МБОУ СШ № 42</c:v>
                </c:pt>
                <c:pt idx="76">
                  <c:v>МБОУ СШ № 45</c:v>
                </c:pt>
                <c:pt idx="77">
                  <c:v>МБОУ СШ № 62</c:v>
                </c:pt>
                <c:pt idx="78">
                  <c:v>МБОУ СШ № 76</c:v>
                </c:pt>
                <c:pt idx="79">
                  <c:v>МБОУ СШ № 78</c:v>
                </c:pt>
                <c:pt idx="80">
                  <c:v>МБОУ СШ № 92</c:v>
                </c:pt>
                <c:pt idx="81">
                  <c:v>МБОУ СШ № 93</c:v>
                </c:pt>
                <c:pt idx="82">
                  <c:v>МБОУ СШ № 97</c:v>
                </c:pt>
                <c:pt idx="83">
                  <c:v>МАОУ СШ № 137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МАОУ СШ № 143</c:v>
                </c:pt>
                <c:pt idx="107">
                  <c:v>МБОУ СШ № 144</c:v>
                </c:pt>
                <c:pt idx="108">
                  <c:v>МАОУ СШ № 145</c:v>
                </c:pt>
                <c:pt idx="109">
                  <c:v>МБОУ СШ № 147</c:v>
                </c:pt>
                <c:pt idx="110">
                  <c:v>МАОУ СШ № 149</c:v>
                </c:pt>
                <c:pt idx="111">
                  <c:v>МАОУ СШ № 150</c:v>
                </c:pt>
                <c:pt idx="112">
                  <c:v>МАОУ СШ № 151</c:v>
                </c:pt>
                <c:pt idx="113">
                  <c:v>МАОУ СШ № 152 </c:v>
                </c:pt>
                <c:pt idx="114">
                  <c:v>ЦЕНТРАЛЬНЫЙ РАЙОН</c:v>
                </c:pt>
                <c:pt idx="115">
                  <c:v>МАОУ Гимназия № 2</c:v>
                </c:pt>
                <c:pt idx="116">
                  <c:v>МБОУ Гимназия № 12 "МиТ"</c:v>
                </c:pt>
                <c:pt idx="117">
                  <c:v>МБОУ  Гимназия № 16</c:v>
                </c:pt>
                <c:pt idx="118">
                  <c:v>МБОУ Лицей № 2</c:v>
                </c:pt>
                <c:pt idx="119">
                  <c:v>МБОУ СШ № 4</c:v>
                </c:pt>
                <c:pt idx="120">
                  <c:v>МБОУ СШ № 10</c:v>
                </c:pt>
                <c:pt idx="121">
                  <c:v>МБОУ СШ № 14 </c:v>
                </c:pt>
                <c:pt idx="122">
                  <c:v>МБОУ СШ № 27</c:v>
                </c:pt>
                <c:pt idx="123">
                  <c:v>МБОУ СШ № 51</c:v>
                </c:pt>
                <c:pt idx="124">
                  <c:v>МБОУ СШ № 153</c:v>
                </c:pt>
              </c:strCache>
            </c:strRef>
          </c:cat>
          <c:val>
            <c:numRef>
              <c:f>'2016-2017 свод'!$T$5:$T$129</c:f>
              <c:numCache>
                <c:formatCode>#,##0.00</c:formatCode>
                <c:ptCount val="125"/>
                <c:pt idx="0">
                  <c:v>0.60731422391240419</c:v>
                </c:pt>
                <c:pt idx="1">
                  <c:v>0.74160963187232731</c:v>
                </c:pt>
                <c:pt idx="2">
                  <c:v>0.63044459275286291</c:v>
                </c:pt>
                <c:pt idx="3">
                  <c:v>1</c:v>
                </c:pt>
                <c:pt idx="4">
                  <c:v>0.60263602175502262</c:v>
                </c:pt>
                <c:pt idx="5">
                  <c:v>0.62862914995429575</c:v>
                </c:pt>
                <c:pt idx="6">
                  <c:v>0.61724405557434758</c:v>
                </c:pt>
                <c:pt idx="7">
                  <c:v>0.66445089233955101</c:v>
                </c:pt>
                <c:pt idx="8">
                  <c:v>0.57153336459583304</c:v>
                </c:pt>
                <c:pt idx="9">
                  <c:v>0.44553527917786379</c:v>
                </c:pt>
                <c:pt idx="10">
                  <c:v>0.52947670858818585</c:v>
                </c:pt>
                <c:pt idx="11">
                  <c:v>0.61449586279066626</c:v>
                </c:pt>
                <c:pt idx="12">
                  <c:v>0.6379867915152051</c:v>
                </c:pt>
                <c:pt idx="13">
                  <c:v>0.67059092105817464</c:v>
                </c:pt>
                <c:pt idx="14">
                  <c:v>0.62127852936845485</c:v>
                </c:pt>
                <c:pt idx="15">
                  <c:v>0.67177616701791765</c:v>
                </c:pt>
                <c:pt idx="16">
                  <c:v>0.65754336490697141</c:v>
                </c:pt>
                <c:pt idx="17">
                  <c:v>0.66585099766304434</c:v>
                </c:pt>
                <c:pt idx="18">
                  <c:v>0.62586254407724784</c:v>
                </c:pt>
                <c:pt idx="19">
                  <c:v>0.62562108067099587</c:v>
                </c:pt>
                <c:pt idx="20">
                  <c:v>0.57093478295513034</c:v>
                </c:pt>
                <c:pt idx="21">
                  <c:v>0.52256820585598085</c:v>
                </c:pt>
                <c:pt idx="22">
                  <c:v>0.58348393576132596</c:v>
                </c:pt>
                <c:pt idx="23">
                  <c:v>0.62481652377587471</c:v>
                </c:pt>
                <c:pt idx="24">
                  <c:v>0.66080815373495949</c:v>
                </c:pt>
                <c:pt idx="25">
                  <c:v>0.61702887341411694</c:v>
                </c:pt>
                <c:pt idx="26">
                  <c:v>0.81365100095267551</c:v>
                </c:pt>
                <c:pt idx="27">
                  <c:v>0.56162045801368254</c:v>
                </c:pt>
                <c:pt idx="28">
                  <c:v>0.52568467171575839</c:v>
                </c:pt>
                <c:pt idx="29">
                  <c:v>0.50470798544305273</c:v>
                </c:pt>
                <c:pt idx="30">
                  <c:v>0.60476929090637477</c:v>
                </c:pt>
                <c:pt idx="31">
                  <c:v>0.52888801755737969</c:v>
                </c:pt>
                <c:pt idx="32">
                  <c:v>0.57431257661585589</c:v>
                </c:pt>
                <c:pt idx="33">
                  <c:v>0.61546490427727829</c:v>
                </c:pt>
                <c:pt idx="34">
                  <c:v>0.65993208135050163</c:v>
                </c:pt>
                <c:pt idx="35">
                  <c:v>0.57920283492390345</c:v>
                </c:pt>
                <c:pt idx="36">
                  <c:v>0.53942845887521285</c:v>
                </c:pt>
                <c:pt idx="37">
                  <c:v>0.64653578314074756</c:v>
                </c:pt>
                <c:pt idx="38">
                  <c:v>0.576514117025545</c:v>
                </c:pt>
                <c:pt idx="39">
                  <c:v>0.48956025783618151</c:v>
                </c:pt>
                <c:pt idx="40">
                  <c:v>0.59584864936912108</c:v>
                </c:pt>
                <c:pt idx="41">
                  <c:v>0.51665808398431023</c:v>
                </c:pt>
                <c:pt idx="42">
                  <c:v>0.51538906104929705</c:v>
                </c:pt>
                <c:pt idx="43">
                  <c:v>0.46729551368407429</c:v>
                </c:pt>
                <c:pt idx="44">
                  <c:v>0.57104327239212027</c:v>
                </c:pt>
                <c:pt idx="45">
                  <c:v>0.5663162997592005</c:v>
                </c:pt>
                <c:pt idx="46">
                  <c:v>0.5932368423540525</c:v>
                </c:pt>
                <c:pt idx="47">
                  <c:v>0.62987421963166867</c:v>
                </c:pt>
                <c:pt idx="48">
                  <c:v>0.91278843568534562</c:v>
                </c:pt>
                <c:pt idx="49">
                  <c:v>0.61725030112550749</c:v>
                </c:pt>
                <c:pt idx="50">
                  <c:v>0.63023150050517496</c:v>
                </c:pt>
                <c:pt idx="51">
                  <c:v>0.65567914190887677</c:v>
                </c:pt>
                <c:pt idx="52">
                  <c:v>0.57470848060772872</c:v>
                </c:pt>
                <c:pt idx="53">
                  <c:v>0.60060390801947017</c:v>
                </c:pt>
                <c:pt idx="54">
                  <c:v>0.81661117105523384</c:v>
                </c:pt>
                <c:pt idx="55">
                  <c:v>0.57430809477134326</c:v>
                </c:pt>
                <c:pt idx="56">
                  <c:v>0.62798282368767766</c:v>
                </c:pt>
                <c:pt idx="57">
                  <c:v>0.63769830676763961</c:v>
                </c:pt>
                <c:pt idx="58">
                  <c:v>0.48899331032636334</c:v>
                </c:pt>
                <c:pt idx="59">
                  <c:v>0.52181165101464744</c:v>
                </c:pt>
                <c:pt idx="60">
                  <c:v>0.61657301082148741</c:v>
                </c:pt>
                <c:pt idx="61">
                  <c:v>0.61677318805741521</c:v>
                </c:pt>
                <c:pt idx="62">
                  <c:v>0.57003777594565985</c:v>
                </c:pt>
                <c:pt idx="63">
                  <c:v>0.61680562875385314</c:v>
                </c:pt>
                <c:pt idx="64">
                  <c:v>0.56491921751332042</c:v>
                </c:pt>
                <c:pt idx="65">
                  <c:v>0.66296524965316328</c:v>
                </c:pt>
                <c:pt idx="66">
                  <c:v>0.66086897678179701</c:v>
                </c:pt>
                <c:pt idx="67">
                  <c:v>0.62503365821648393</c:v>
                </c:pt>
                <c:pt idx="68">
                  <c:v>0.80847343052317167</c:v>
                </c:pt>
                <c:pt idx="69">
                  <c:v>0.75330806591103339</c:v>
                </c:pt>
                <c:pt idx="70">
                  <c:v>0.70977679684815376</c:v>
                </c:pt>
                <c:pt idx="71">
                  <c:v>0.55229848594120656</c:v>
                </c:pt>
                <c:pt idx="72">
                  <c:v>0.57221278400026632</c:v>
                </c:pt>
                <c:pt idx="73">
                  <c:v>0.64666216597925508</c:v>
                </c:pt>
                <c:pt idx="74">
                  <c:v>0.57785839214081725</c:v>
                </c:pt>
                <c:pt idx="75">
                  <c:v>0.55483597559743236</c:v>
                </c:pt>
                <c:pt idx="76">
                  <c:v>0.48756693339478863</c:v>
                </c:pt>
                <c:pt idx="77">
                  <c:v>0.63716041641717525</c:v>
                </c:pt>
                <c:pt idx="78">
                  <c:v>0.61180403157308816</c:v>
                </c:pt>
                <c:pt idx="79">
                  <c:v>0.57566820758377368</c:v>
                </c:pt>
                <c:pt idx="80">
                  <c:v>0.64355640861707197</c:v>
                </c:pt>
                <c:pt idx="81">
                  <c:v>0.60581352880039585</c:v>
                </c:pt>
                <c:pt idx="82">
                  <c:v>0.70004521476094983</c:v>
                </c:pt>
                <c:pt idx="83">
                  <c:v>0.5634976933751642</c:v>
                </c:pt>
                <c:pt idx="84">
                  <c:v>0.5789746004579277</c:v>
                </c:pt>
                <c:pt idx="85">
                  <c:v>0.65331824414555451</c:v>
                </c:pt>
                <c:pt idx="86">
                  <c:v>0.51739113293060257</c:v>
                </c:pt>
                <c:pt idx="87">
                  <c:v>0.59329358657315967</c:v>
                </c:pt>
                <c:pt idx="88">
                  <c:v>0.61606199837977149</c:v>
                </c:pt>
                <c:pt idx="89">
                  <c:v>0.71040483560276657</c:v>
                </c:pt>
                <c:pt idx="90">
                  <c:v>0.5065918446072124</c:v>
                </c:pt>
                <c:pt idx="91">
                  <c:v>0.57413557116622282</c:v>
                </c:pt>
                <c:pt idx="92">
                  <c:v>0.55909225289665776</c:v>
                </c:pt>
                <c:pt idx="93">
                  <c:v>0.63952645770284888</c:v>
                </c:pt>
                <c:pt idx="94">
                  <c:v>0.59351936223137791</c:v>
                </c:pt>
                <c:pt idx="95">
                  <c:v>0.54485671343308306</c:v>
                </c:pt>
                <c:pt idx="96">
                  <c:v>0.64427519026419</c:v>
                </c:pt>
                <c:pt idx="97">
                  <c:v>0.64240436199118101</c:v>
                </c:pt>
                <c:pt idx="98">
                  <c:v>0.57448129079378829</c:v>
                </c:pt>
                <c:pt idx="99">
                  <c:v>0.59052660298019932</c:v>
                </c:pt>
                <c:pt idx="100">
                  <c:v>0.56739649849481677</c:v>
                </c:pt>
                <c:pt idx="101">
                  <c:v>0.56873765645704888</c:v>
                </c:pt>
                <c:pt idx="102">
                  <c:v>0.56825833234688405</c:v>
                </c:pt>
                <c:pt idx="103">
                  <c:v>0.49459412801574298</c:v>
                </c:pt>
                <c:pt idx="104">
                  <c:v>0.53505638681839629</c:v>
                </c:pt>
                <c:pt idx="105">
                  <c:v>0.54397555522518448</c:v>
                </c:pt>
                <c:pt idx="106">
                  <c:v>0.59829057600766089</c:v>
                </c:pt>
                <c:pt idx="107">
                  <c:v>0.57427948661233019</c:v>
                </c:pt>
                <c:pt idx="108">
                  <c:v>0.5884941224492235</c:v>
                </c:pt>
                <c:pt idx="109">
                  <c:v>0.57936292263039602</c:v>
                </c:pt>
                <c:pt idx="110">
                  <c:v>0.5751196423701016</c:v>
                </c:pt>
                <c:pt idx="111">
                  <c:v>0.56924332184228377</c:v>
                </c:pt>
                <c:pt idx="112">
                  <c:v>0.53599009702849942</c:v>
                </c:pt>
                <c:pt idx="113">
                  <c:v>0.53158524128271323</c:v>
                </c:pt>
                <c:pt idx="114">
                  <c:v>0.62882897102054791</c:v>
                </c:pt>
                <c:pt idx="115">
                  <c:v>0.81367567275113817</c:v>
                </c:pt>
                <c:pt idx="116">
                  <c:v>0.57097514969678342</c:v>
                </c:pt>
                <c:pt idx="117">
                  <c:v>0.60214693272766473</c:v>
                </c:pt>
                <c:pt idx="118">
                  <c:v>0.62997649309913739</c:v>
                </c:pt>
                <c:pt idx="119">
                  <c:v>0.49780352078000589</c:v>
                </c:pt>
                <c:pt idx="120">
                  <c:v>0.65015511804664927</c:v>
                </c:pt>
                <c:pt idx="121">
                  <c:v>0.69078166784637185</c:v>
                </c:pt>
                <c:pt idx="122">
                  <c:v>0.68839456338699345</c:v>
                </c:pt>
                <c:pt idx="123">
                  <c:v>0.66663175258225338</c:v>
                </c:pt>
                <c:pt idx="124">
                  <c:v>0.4777488392884815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коэффициента обеспечения оплатой труда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'2016-2017 свод'!$C$5:$C$129</c:f>
              <c:strCache>
                <c:ptCount val="125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 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80</c:v>
                </c:pt>
                <c:pt idx="24">
                  <c:v>МБОУ СШ № 81</c:v>
                </c:pt>
                <c:pt idx="25">
                  <c:v>МБОУ СШ № 90</c:v>
                </c:pt>
                <c:pt idx="26">
                  <c:v>МБОУ СШ № 135</c:v>
                </c:pt>
                <c:pt idx="27">
                  <c:v>ЛЕНИНСКИЙ РАЙОН</c:v>
                </c:pt>
                <c:pt idx="28">
                  <c:v>МБОУ Гимназия № 7</c:v>
                </c:pt>
                <c:pt idx="29">
                  <c:v>МАОУ Гимназия № 11</c:v>
                </c:pt>
                <c:pt idx="30">
                  <c:v>МАОУ Гимназия № 15</c:v>
                </c:pt>
                <c:pt idx="31">
                  <c:v>МБОУ Лицей № 3</c:v>
                </c:pt>
                <c:pt idx="32">
                  <c:v>МАОУ Лицей № 12</c:v>
                </c:pt>
                <c:pt idx="33">
                  <c:v>МБОУ СШ № 13</c:v>
                </c:pt>
                <c:pt idx="34">
                  <c:v>МБОУ СШ № 16</c:v>
                </c:pt>
                <c:pt idx="35">
                  <c:v>МБОУ СШ № 31</c:v>
                </c:pt>
                <c:pt idx="36">
                  <c:v>МБОУ СШ № 44</c:v>
                </c:pt>
                <c:pt idx="37">
                  <c:v>МБОУ СШ № 47</c:v>
                </c:pt>
                <c:pt idx="38">
                  <c:v>МБОУ СШ № 50</c:v>
                </c:pt>
                <c:pt idx="39">
                  <c:v>МБОУ СШ № 53</c:v>
                </c:pt>
                <c:pt idx="40">
                  <c:v>МБОУ СШ № 64</c:v>
                </c:pt>
                <c:pt idx="41">
                  <c:v>МБОУ СШ № 65</c:v>
                </c:pt>
                <c:pt idx="42">
                  <c:v>МБОУ СШ № 79</c:v>
                </c:pt>
                <c:pt idx="43">
                  <c:v>МБОУ СШ № 88</c:v>
                </c:pt>
                <c:pt idx="44">
                  <c:v>МБОУ СШ № 89</c:v>
                </c:pt>
                <c:pt idx="45">
                  <c:v>МБОУ СШ № 94</c:v>
                </c:pt>
                <c:pt idx="46">
                  <c:v>МАОУ СШ № 148</c:v>
                </c:pt>
                <c:pt idx="47">
                  <c:v>ОКТЯБРЬСКИЙ РАЙОН</c:v>
                </c:pt>
                <c:pt idx="48">
                  <c:v>МАОУ «КУГ № 1 – Универс»</c:v>
                </c:pt>
                <c:pt idx="49">
                  <c:v>МБОУ Гимназия № 3</c:v>
                </c:pt>
                <c:pt idx="50">
                  <c:v>МАОУ Гимназия № 13 "Академ"</c:v>
                </c:pt>
                <c:pt idx="51">
                  <c:v>МАОУ Лицей № 1</c:v>
                </c:pt>
                <c:pt idx="52">
                  <c:v>МБОУ Лицей № 8</c:v>
                </c:pt>
                <c:pt idx="53">
                  <c:v>МБОУ Лицей № 10</c:v>
                </c:pt>
                <c:pt idx="54">
                  <c:v>МБОУ Школа-интернат № 1</c:v>
                </c:pt>
                <c:pt idx="55">
                  <c:v>МБОУ СШ № 3</c:v>
                </c:pt>
                <c:pt idx="56">
                  <c:v>МБОУ СШ № 21</c:v>
                </c:pt>
                <c:pt idx="57">
                  <c:v>МБОУ СШ № 30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72 </c:v>
                </c:pt>
                <c:pt idx="61">
                  <c:v>МБОУ СШ № 73</c:v>
                </c:pt>
                <c:pt idx="62">
                  <c:v>МБОУ СШ № 82</c:v>
                </c:pt>
                <c:pt idx="63">
                  <c:v>МБОУ СШ № 84</c:v>
                </c:pt>
                <c:pt idx="64">
                  <c:v>МБОУ СШ № 95</c:v>
                </c:pt>
                <c:pt idx="65">
                  <c:v>МБОУ СШ № 99</c:v>
                </c:pt>
                <c:pt idx="66">
                  <c:v>МБОУ СШ № 133</c:v>
                </c:pt>
                <c:pt idx="67">
                  <c:v>СВЕРДЛОВСКИЙ РАЙОН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МБОУ СШ № 6</c:v>
                </c:pt>
                <c:pt idx="71">
                  <c:v>МБОУ СШ № 17</c:v>
                </c:pt>
                <c:pt idx="72">
                  <c:v>МАОУ СШ № 23</c:v>
                </c:pt>
                <c:pt idx="73">
                  <c:v>МБОУ ОШ № 25</c:v>
                </c:pt>
                <c:pt idx="74">
                  <c:v>МБОУ СШ № 34</c:v>
                </c:pt>
                <c:pt idx="75">
                  <c:v>МБОУ СШ № 42</c:v>
                </c:pt>
                <c:pt idx="76">
                  <c:v>МБОУ СШ № 45</c:v>
                </c:pt>
                <c:pt idx="77">
                  <c:v>МБОУ СШ № 62</c:v>
                </c:pt>
                <c:pt idx="78">
                  <c:v>МБОУ СШ № 76</c:v>
                </c:pt>
                <c:pt idx="79">
                  <c:v>МБОУ СШ № 78</c:v>
                </c:pt>
                <c:pt idx="80">
                  <c:v>МБОУ СШ № 92</c:v>
                </c:pt>
                <c:pt idx="81">
                  <c:v>МБОУ СШ № 93</c:v>
                </c:pt>
                <c:pt idx="82">
                  <c:v>МБОУ СШ № 97</c:v>
                </c:pt>
                <c:pt idx="83">
                  <c:v>МАОУ СШ № 137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МАОУ СШ № 143</c:v>
                </c:pt>
                <c:pt idx="107">
                  <c:v>МБОУ СШ № 144</c:v>
                </c:pt>
                <c:pt idx="108">
                  <c:v>МАОУ СШ № 145</c:v>
                </c:pt>
                <c:pt idx="109">
                  <c:v>МБОУ СШ № 147</c:v>
                </c:pt>
                <c:pt idx="110">
                  <c:v>МАОУ СШ № 149</c:v>
                </c:pt>
                <c:pt idx="111">
                  <c:v>МАОУ СШ № 150</c:v>
                </c:pt>
                <c:pt idx="112">
                  <c:v>МАОУ СШ № 151</c:v>
                </c:pt>
                <c:pt idx="113">
                  <c:v>МАОУ СШ № 152 </c:v>
                </c:pt>
                <c:pt idx="114">
                  <c:v>ЦЕНТРАЛЬНЫЙ РАЙОН</c:v>
                </c:pt>
                <c:pt idx="115">
                  <c:v>МАОУ Гимназия № 2</c:v>
                </c:pt>
                <c:pt idx="116">
                  <c:v>МБОУ Гимназия № 12 "МиТ"</c:v>
                </c:pt>
                <c:pt idx="117">
                  <c:v>МБОУ  Гимназия № 16</c:v>
                </c:pt>
                <c:pt idx="118">
                  <c:v>МБОУ Лицей № 2</c:v>
                </c:pt>
                <c:pt idx="119">
                  <c:v>МБОУ СШ № 4</c:v>
                </c:pt>
                <c:pt idx="120">
                  <c:v>МБОУ СШ № 10</c:v>
                </c:pt>
                <c:pt idx="121">
                  <c:v>МБОУ СШ № 14 </c:v>
                </c:pt>
                <c:pt idx="122">
                  <c:v>МБОУ СШ № 27</c:v>
                </c:pt>
                <c:pt idx="123">
                  <c:v>МБОУ СШ № 51</c:v>
                </c:pt>
                <c:pt idx="124">
                  <c:v>МБОУ СШ № 153</c:v>
                </c:pt>
              </c:strCache>
            </c:strRef>
          </c:cat>
          <c:val>
            <c:numRef>
              <c:f>'2016-2017 свод'!$U$5:$U$129</c:f>
              <c:numCache>
                <c:formatCode>#,##0.00</c:formatCode>
                <c:ptCount val="125"/>
                <c:pt idx="0">
                  <c:v>0.60739244938522874</c:v>
                </c:pt>
                <c:pt idx="1">
                  <c:v>0.60739244938522874</c:v>
                </c:pt>
                <c:pt idx="3">
                  <c:v>0.60739244938522874</c:v>
                </c:pt>
                <c:pt idx="4">
                  <c:v>0.60739244938522874</c:v>
                </c:pt>
                <c:pt idx="5">
                  <c:v>0.60739244938522874</c:v>
                </c:pt>
                <c:pt idx="6">
                  <c:v>0.60739244938522874</c:v>
                </c:pt>
                <c:pt idx="7">
                  <c:v>0.60739244938522874</c:v>
                </c:pt>
                <c:pt idx="8">
                  <c:v>0.60739244938522874</c:v>
                </c:pt>
                <c:pt idx="9">
                  <c:v>0.60739244938522874</c:v>
                </c:pt>
                <c:pt idx="10">
                  <c:v>0.60739244938522874</c:v>
                </c:pt>
                <c:pt idx="11">
                  <c:v>0.60739244938522874</c:v>
                </c:pt>
                <c:pt idx="13">
                  <c:v>0.60739244938522874</c:v>
                </c:pt>
                <c:pt idx="14">
                  <c:v>0.60739244938522874</c:v>
                </c:pt>
                <c:pt idx="15">
                  <c:v>0.60739244938522874</c:v>
                </c:pt>
                <c:pt idx="16">
                  <c:v>0.60739244938522874</c:v>
                </c:pt>
                <c:pt idx="17">
                  <c:v>0.60739244938522874</c:v>
                </c:pt>
                <c:pt idx="18">
                  <c:v>0.60739244938522874</c:v>
                </c:pt>
                <c:pt idx="19">
                  <c:v>0.60739244938522874</c:v>
                </c:pt>
                <c:pt idx="20">
                  <c:v>0.60739244938522874</c:v>
                </c:pt>
                <c:pt idx="21">
                  <c:v>0.60739244938522874</c:v>
                </c:pt>
                <c:pt idx="22">
                  <c:v>0.60739244938522874</c:v>
                </c:pt>
                <c:pt idx="23">
                  <c:v>0.60739244938522874</c:v>
                </c:pt>
                <c:pt idx="24">
                  <c:v>0.60739244938522874</c:v>
                </c:pt>
                <c:pt idx="25">
                  <c:v>0.60739244938522874</c:v>
                </c:pt>
                <c:pt idx="26">
                  <c:v>0.60739244938522874</c:v>
                </c:pt>
                <c:pt idx="28">
                  <c:v>0.60739244938522874</c:v>
                </c:pt>
                <c:pt idx="29">
                  <c:v>0.60739244938522874</c:v>
                </c:pt>
                <c:pt idx="30">
                  <c:v>0.60739244938522874</c:v>
                </c:pt>
                <c:pt idx="31">
                  <c:v>0.60739244938522874</c:v>
                </c:pt>
                <c:pt idx="32">
                  <c:v>0.60739244938522874</c:v>
                </c:pt>
                <c:pt idx="33">
                  <c:v>0.60739244938522874</c:v>
                </c:pt>
                <c:pt idx="34">
                  <c:v>0.60739244938522874</c:v>
                </c:pt>
                <c:pt idx="35">
                  <c:v>0.60739244938522874</c:v>
                </c:pt>
                <c:pt idx="36">
                  <c:v>0.60739244938522874</c:v>
                </c:pt>
                <c:pt idx="37">
                  <c:v>0.60739244938522874</c:v>
                </c:pt>
                <c:pt idx="38">
                  <c:v>0.60739244938522874</c:v>
                </c:pt>
                <c:pt idx="39">
                  <c:v>0.60739244938522874</c:v>
                </c:pt>
                <c:pt idx="40">
                  <c:v>0.60739244938522874</c:v>
                </c:pt>
                <c:pt idx="41">
                  <c:v>0.60739244938522874</c:v>
                </c:pt>
                <c:pt idx="42">
                  <c:v>0.60739244938522874</c:v>
                </c:pt>
                <c:pt idx="43">
                  <c:v>0.60739244938522874</c:v>
                </c:pt>
                <c:pt idx="44">
                  <c:v>0.60739244938522874</c:v>
                </c:pt>
                <c:pt idx="45">
                  <c:v>0.60739244938522874</c:v>
                </c:pt>
                <c:pt idx="46">
                  <c:v>0.60739244938522874</c:v>
                </c:pt>
                <c:pt idx="48">
                  <c:v>0.60739244938522874</c:v>
                </c:pt>
                <c:pt idx="49">
                  <c:v>0.60739244938522874</c:v>
                </c:pt>
                <c:pt idx="50">
                  <c:v>0.60739244938522874</c:v>
                </c:pt>
                <c:pt idx="51">
                  <c:v>0.60739244938522874</c:v>
                </c:pt>
                <c:pt idx="52">
                  <c:v>0.60739244938522874</c:v>
                </c:pt>
                <c:pt idx="53">
                  <c:v>0.60739244938522874</c:v>
                </c:pt>
                <c:pt idx="54">
                  <c:v>0.60739244938522874</c:v>
                </c:pt>
                <c:pt idx="55">
                  <c:v>0.60739244938522874</c:v>
                </c:pt>
                <c:pt idx="56">
                  <c:v>0.60739244938522874</c:v>
                </c:pt>
                <c:pt idx="57">
                  <c:v>0.60739244938522874</c:v>
                </c:pt>
                <c:pt idx="58">
                  <c:v>0.60739244938522874</c:v>
                </c:pt>
                <c:pt idx="59">
                  <c:v>0.60739244938522874</c:v>
                </c:pt>
                <c:pt idx="60">
                  <c:v>0.60739244938522874</c:v>
                </c:pt>
                <c:pt idx="61">
                  <c:v>0.60739244938522874</c:v>
                </c:pt>
                <c:pt idx="62">
                  <c:v>0.60739244938522874</c:v>
                </c:pt>
                <c:pt idx="63">
                  <c:v>0.60739244938522874</c:v>
                </c:pt>
                <c:pt idx="64">
                  <c:v>0.60739244938522874</c:v>
                </c:pt>
                <c:pt idx="65">
                  <c:v>0.60739244938522874</c:v>
                </c:pt>
                <c:pt idx="66">
                  <c:v>0.60739244938522874</c:v>
                </c:pt>
                <c:pt idx="68">
                  <c:v>0.60739244938522874</c:v>
                </c:pt>
                <c:pt idx="69">
                  <c:v>0.60739244938522874</c:v>
                </c:pt>
                <c:pt idx="70">
                  <c:v>0.60739244938522874</c:v>
                </c:pt>
                <c:pt idx="71">
                  <c:v>0.60739244938522874</c:v>
                </c:pt>
                <c:pt idx="72">
                  <c:v>0.60739244938522874</c:v>
                </c:pt>
                <c:pt idx="73">
                  <c:v>0.60739244938522874</c:v>
                </c:pt>
                <c:pt idx="74">
                  <c:v>0.60739244938522874</c:v>
                </c:pt>
                <c:pt idx="75">
                  <c:v>0.60739244938522874</c:v>
                </c:pt>
                <c:pt idx="76">
                  <c:v>0.60739244938522874</c:v>
                </c:pt>
                <c:pt idx="77">
                  <c:v>0.60739244938522874</c:v>
                </c:pt>
                <c:pt idx="78">
                  <c:v>0.60739244938522874</c:v>
                </c:pt>
                <c:pt idx="79">
                  <c:v>0.60739244938522874</c:v>
                </c:pt>
                <c:pt idx="80">
                  <c:v>0.60739244938522874</c:v>
                </c:pt>
                <c:pt idx="81">
                  <c:v>0.60739244938522874</c:v>
                </c:pt>
                <c:pt idx="82">
                  <c:v>0.60739244938522874</c:v>
                </c:pt>
                <c:pt idx="83">
                  <c:v>0.60739244938522874</c:v>
                </c:pt>
                <c:pt idx="85">
                  <c:v>0.60739244938522874</c:v>
                </c:pt>
                <c:pt idx="86">
                  <c:v>0.60739244938522874</c:v>
                </c:pt>
                <c:pt idx="87">
                  <c:v>0.60739244938522874</c:v>
                </c:pt>
                <c:pt idx="88">
                  <c:v>0.60739244938522874</c:v>
                </c:pt>
                <c:pt idx="89">
                  <c:v>0.60739244938522874</c:v>
                </c:pt>
                <c:pt idx="90">
                  <c:v>0.60739244938522874</c:v>
                </c:pt>
                <c:pt idx="91">
                  <c:v>0.60739244938522874</c:v>
                </c:pt>
                <c:pt idx="92">
                  <c:v>0.60739244938522874</c:v>
                </c:pt>
                <c:pt idx="93">
                  <c:v>0.60739244938522874</c:v>
                </c:pt>
                <c:pt idx="94">
                  <c:v>0.60739244938522874</c:v>
                </c:pt>
                <c:pt idx="95">
                  <c:v>0.60739244938522874</c:v>
                </c:pt>
                <c:pt idx="96">
                  <c:v>0.60739244938522874</c:v>
                </c:pt>
                <c:pt idx="97">
                  <c:v>0.60739244938522874</c:v>
                </c:pt>
                <c:pt idx="98">
                  <c:v>0.60739244938522874</c:v>
                </c:pt>
                <c:pt idx="99">
                  <c:v>0.60739244938522874</c:v>
                </c:pt>
                <c:pt idx="100">
                  <c:v>0.60739244938522874</c:v>
                </c:pt>
                <c:pt idx="101">
                  <c:v>0.60739244938522874</c:v>
                </c:pt>
                <c:pt idx="102">
                  <c:v>0.60739244938522874</c:v>
                </c:pt>
                <c:pt idx="103">
                  <c:v>0.60739244938522874</c:v>
                </c:pt>
                <c:pt idx="104">
                  <c:v>0.60739244938522874</c:v>
                </c:pt>
                <c:pt idx="105">
                  <c:v>0.60739244938522874</c:v>
                </c:pt>
                <c:pt idx="106">
                  <c:v>0.60739244938522874</c:v>
                </c:pt>
                <c:pt idx="107">
                  <c:v>0.60739244938522874</c:v>
                </c:pt>
                <c:pt idx="108">
                  <c:v>0.60739244938522874</c:v>
                </c:pt>
                <c:pt idx="109">
                  <c:v>0.60739244938522874</c:v>
                </c:pt>
                <c:pt idx="110">
                  <c:v>0.60739244938522874</c:v>
                </c:pt>
                <c:pt idx="111">
                  <c:v>0.60739244938522874</c:v>
                </c:pt>
                <c:pt idx="112">
                  <c:v>0.60739244938522874</c:v>
                </c:pt>
                <c:pt idx="113">
                  <c:v>0.60739244938522874</c:v>
                </c:pt>
                <c:pt idx="115">
                  <c:v>0.60739244938522874</c:v>
                </c:pt>
                <c:pt idx="116">
                  <c:v>0.60739244938522874</c:v>
                </c:pt>
                <c:pt idx="117">
                  <c:v>0.60739244938522874</c:v>
                </c:pt>
                <c:pt idx="118">
                  <c:v>0.60739244938522874</c:v>
                </c:pt>
                <c:pt idx="119">
                  <c:v>0.60739244938522874</c:v>
                </c:pt>
                <c:pt idx="120">
                  <c:v>0.60739244938522874</c:v>
                </c:pt>
                <c:pt idx="121">
                  <c:v>0.60739244938522874</c:v>
                </c:pt>
                <c:pt idx="122">
                  <c:v>0.60739244938522874</c:v>
                </c:pt>
                <c:pt idx="123">
                  <c:v>0.60739244938522874</c:v>
                </c:pt>
                <c:pt idx="124">
                  <c:v>0.60739244938522874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82272"/>
        <c:axId val="203420624"/>
      </c:lineChart>
      <c:catAx>
        <c:axId val="20338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420624"/>
        <c:crosses val="autoZero"/>
        <c:auto val="1"/>
        <c:lblAlgn val="ctr"/>
        <c:lblOffset val="100"/>
        <c:noMultiLvlLbl val="0"/>
      </c:catAx>
      <c:valAx>
        <c:axId val="20342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338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214862681744749"/>
          <c:y val="6.6765249537892798E-2"/>
          <c:w val="0.49570274636510503"/>
          <c:h val="4.1589939889676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</xdr:rowOff>
    </xdr:from>
    <xdr:to>
      <xdr:col>29</xdr:col>
      <xdr:colOff>123824</xdr:colOff>
      <xdr:row>54</xdr:row>
      <xdr:rowOff>9525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</xdr:row>
      <xdr:rowOff>95250</xdr:rowOff>
    </xdr:from>
    <xdr:to>
      <xdr:col>29</xdr:col>
      <xdr:colOff>171450</xdr:colOff>
      <xdr:row>27</xdr:row>
      <xdr:rowOff>104775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133350</xdr:rowOff>
    </xdr:from>
    <xdr:to>
      <xdr:col>29</xdr:col>
      <xdr:colOff>104775</xdr:colOff>
      <xdr:row>81</xdr:row>
      <xdr:rowOff>161924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82</xdr:row>
      <xdr:rowOff>104775</xdr:rowOff>
    </xdr:from>
    <xdr:to>
      <xdr:col>29</xdr:col>
      <xdr:colOff>133349</xdr:colOff>
      <xdr:row>109</xdr:row>
      <xdr:rowOff>114300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110</xdr:row>
      <xdr:rowOff>85725</xdr:rowOff>
    </xdr:from>
    <xdr:to>
      <xdr:col>29</xdr:col>
      <xdr:colOff>95249</xdr:colOff>
      <xdr:row>137</xdr:row>
      <xdr:rowOff>95250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38101</xdr:colOff>
      <xdr:row>58</xdr:row>
      <xdr:rowOff>38100</xdr:rowOff>
    </xdr:from>
    <xdr:to>
      <xdr:col>1</xdr:col>
      <xdr:colOff>57150</xdr:colOff>
      <xdr:row>72</xdr:row>
      <xdr:rowOff>66675</xdr:rowOff>
    </xdr:to>
    <xdr:cxnSp macro="">
      <xdr:nvCxnSpPr>
        <xdr:cNvPr id="16" name="Прямая соединительная линия 15"/>
        <xdr:cNvCxnSpPr/>
      </xdr:nvCxnSpPr>
      <xdr:spPr>
        <a:xfrm>
          <a:off x="657226" y="11153775"/>
          <a:ext cx="19049" cy="2695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</xdr:colOff>
      <xdr:row>87</xdr:row>
      <xdr:rowOff>38100</xdr:rowOff>
    </xdr:from>
    <xdr:to>
      <xdr:col>1</xdr:col>
      <xdr:colOff>76201</xdr:colOff>
      <xdr:row>100</xdr:row>
      <xdr:rowOff>0</xdr:rowOff>
    </xdr:to>
    <xdr:cxnSp macro="">
      <xdr:nvCxnSpPr>
        <xdr:cNvPr id="44" name="Прямая соединительная линия 43"/>
        <xdr:cNvCxnSpPr/>
      </xdr:nvCxnSpPr>
      <xdr:spPr>
        <a:xfrm flipH="1">
          <a:off x="676275" y="16678275"/>
          <a:ext cx="19051" cy="2438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113</xdr:row>
      <xdr:rowOff>114300</xdr:rowOff>
    </xdr:from>
    <xdr:to>
      <xdr:col>1</xdr:col>
      <xdr:colOff>57150</xdr:colOff>
      <xdr:row>128</xdr:row>
      <xdr:rowOff>47625</xdr:rowOff>
    </xdr:to>
    <xdr:cxnSp macro="">
      <xdr:nvCxnSpPr>
        <xdr:cNvPr id="46" name="Прямая соединительная линия 45"/>
        <xdr:cNvCxnSpPr/>
      </xdr:nvCxnSpPr>
      <xdr:spPr>
        <a:xfrm>
          <a:off x="666750" y="21707475"/>
          <a:ext cx="9525" cy="2790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209551</xdr:colOff>
      <xdr:row>58</xdr:row>
      <xdr:rowOff>66675</xdr:rowOff>
    </xdr:from>
    <xdr:to>
      <xdr:col>3</xdr:col>
      <xdr:colOff>228600</xdr:colOff>
      <xdr:row>72</xdr:row>
      <xdr:rowOff>95250</xdr:rowOff>
    </xdr:to>
    <xdr:cxnSp macro="">
      <xdr:nvCxnSpPr>
        <xdr:cNvPr id="35" name="Прямая соединительная линия 34"/>
        <xdr:cNvCxnSpPr/>
      </xdr:nvCxnSpPr>
      <xdr:spPr>
        <a:xfrm>
          <a:off x="2047876" y="11182350"/>
          <a:ext cx="19049" cy="2695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476251</xdr:colOff>
      <xdr:row>58</xdr:row>
      <xdr:rowOff>57150</xdr:rowOff>
    </xdr:from>
    <xdr:to>
      <xdr:col>6</xdr:col>
      <xdr:colOff>495300</xdr:colOff>
      <xdr:row>72</xdr:row>
      <xdr:rowOff>85725</xdr:rowOff>
    </xdr:to>
    <xdr:cxnSp macro="">
      <xdr:nvCxnSpPr>
        <xdr:cNvPr id="37" name="Прямая соединительная линия 36"/>
        <xdr:cNvCxnSpPr/>
      </xdr:nvCxnSpPr>
      <xdr:spPr>
        <a:xfrm>
          <a:off x="4143376" y="11172825"/>
          <a:ext cx="19049" cy="2695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219076</xdr:colOff>
      <xdr:row>58</xdr:row>
      <xdr:rowOff>47625</xdr:rowOff>
    </xdr:from>
    <xdr:to>
      <xdr:col>11</xdr:col>
      <xdr:colOff>238125</xdr:colOff>
      <xdr:row>72</xdr:row>
      <xdr:rowOff>76200</xdr:rowOff>
    </xdr:to>
    <xdr:cxnSp macro="">
      <xdr:nvCxnSpPr>
        <xdr:cNvPr id="39" name="Прямая соединительная линия 38"/>
        <xdr:cNvCxnSpPr/>
      </xdr:nvCxnSpPr>
      <xdr:spPr>
        <a:xfrm>
          <a:off x="6934201" y="11163300"/>
          <a:ext cx="19049" cy="2695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581026</xdr:colOff>
      <xdr:row>58</xdr:row>
      <xdr:rowOff>57150</xdr:rowOff>
    </xdr:from>
    <xdr:to>
      <xdr:col>15</xdr:col>
      <xdr:colOff>600075</xdr:colOff>
      <xdr:row>72</xdr:row>
      <xdr:rowOff>85725</xdr:rowOff>
    </xdr:to>
    <xdr:cxnSp macro="">
      <xdr:nvCxnSpPr>
        <xdr:cNvPr id="41" name="Прямая соединительная линия 40"/>
        <xdr:cNvCxnSpPr/>
      </xdr:nvCxnSpPr>
      <xdr:spPr>
        <a:xfrm>
          <a:off x="9734551" y="11172825"/>
          <a:ext cx="19049" cy="2695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523876</xdr:colOff>
      <xdr:row>58</xdr:row>
      <xdr:rowOff>57150</xdr:rowOff>
    </xdr:from>
    <xdr:to>
      <xdr:col>19</xdr:col>
      <xdr:colOff>542925</xdr:colOff>
      <xdr:row>72</xdr:row>
      <xdr:rowOff>85725</xdr:rowOff>
    </xdr:to>
    <xdr:cxnSp macro="">
      <xdr:nvCxnSpPr>
        <xdr:cNvPr id="43" name="Прямая соединительная линия 42"/>
        <xdr:cNvCxnSpPr/>
      </xdr:nvCxnSpPr>
      <xdr:spPr>
        <a:xfrm>
          <a:off x="12115801" y="11172825"/>
          <a:ext cx="19049" cy="2695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428626</xdr:colOff>
      <xdr:row>58</xdr:row>
      <xdr:rowOff>57150</xdr:rowOff>
    </xdr:from>
    <xdr:to>
      <xdr:col>26</xdr:col>
      <xdr:colOff>447675</xdr:colOff>
      <xdr:row>72</xdr:row>
      <xdr:rowOff>85725</xdr:rowOff>
    </xdr:to>
    <xdr:cxnSp macro="">
      <xdr:nvCxnSpPr>
        <xdr:cNvPr id="45" name="Прямая соединительная линия 44"/>
        <xdr:cNvCxnSpPr/>
      </xdr:nvCxnSpPr>
      <xdr:spPr>
        <a:xfrm>
          <a:off x="16287751" y="11172825"/>
          <a:ext cx="19049" cy="2695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87</xdr:row>
      <xdr:rowOff>57150</xdr:rowOff>
    </xdr:from>
    <xdr:to>
      <xdr:col>3</xdr:col>
      <xdr:colOff>257176</xdr:colOff>
      <xdr:row>100</xdr:row>
      <xdr:rowOff>19050</xdr:rowOff>
    </xdr:to>
    <xdr:cxnSp macro="">
      <xdr:nvCxnSpPr>
        <xdr:cNvPr id="47" name="Прямая соединительная линия 46"/>
        <xdr:cNvCxnSpPr/>
      </xdr:nvCxnSpPr>
      <xdr:spPr>
        <a:xfrm flipH="1">
          <a:off x="2076450" y="16697325"/>
          <a:ext cx="19051" cy="2438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504825</xdr:colOff>
      <xdr:row>87</xdr:row>
      <xdr:rowOff>47625</xdr:rowOff>
    </xdr:from>
    <xdr:to>
      <xdr:col>6</xdr:col>
      <xdr:colOff>523876</xdr:colOff>
      <xdr:row>100</xdr:row>
      <xdr:rowOff>9525</xdr:rowOff>
    </xdr:to>
    <xdr:cxnSp macro="">
      <xdr:nvCxnSpPr>
        <xdr:cNvPr id="49" name="Прямая соединительная линия 48"/>
        <xdr:cNvCxnSpPr/>
      </xdr:nvCxnSpPr>
      <xdr:spPr>
        <a:xfrm flipH="1">
          <a:off x="4171950" y="16687800"/>
          <a:ext cx="19051" cy="2438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247650</xdr:colOff>
      <xdr:row>87</xdr:row>
      <xdr:rowOff>47625</xdr:rowOff>
    </xdr:from>
    <xdr:to>
      <xdr:col>11</xdr:col>
      <xdr:colOff>266701</xdr:colOff>
      <xdr:row>100</xdr:row>
      <xdr:rowOff>9525</xdr:rowOff>
    </xdr:to>
    <xdr:cxnSp macro="">
      <xdr:nvCxnSpPr>
        <xdr:cNvPr id="51" name="Прямая соединительная линия 50"/>
        <xdr:cNvCxnSpPr/>
      </xdr:nvCxnSpPr>
      <xdr:spPr>
        <a:xfrm flipH="1">
          <a:off x="6962775" y="16687800"/>
          <a:ext cx="19051" cy="2438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87</xdr:row>
      <xdr:rowOff>57150</xdr:rowOff>
    </xdr:from>
    <xdr:to>
      <xdr:col>16</xdr:col>
      <xdr:colOff>38101</xdr:colOff>
      <xdr:row>100</xdr:row>
      <xdr:rowOff>19050</xdr:rowOff>
    </xdr:to>
    <xdr:cxnSp macro="">
      <xdr:nvCxnSpPr>
        <xdr:cNvPr id="53" name="Прямая соединительная линия 52"/>
        <xdr:cNvCxnSpPr/>
      </xdr:nvCxnSpPr>
      <xdr:spPr>
        <a:xfrm flipH="1">
          <a:off x="9782175" y="16697325"/>
          <a:ext cx="19051" cy="2438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561975</xdr:colOff>
      <xdr:row>87</xdr:row>
      <xdr:rowOff>57150</xdr:rowOff>
    </xdr:from>
    <xdr:to>
      <xdr:col>19</xdr:col>
      <xdr:colOff>581026</xdr:colOff>
      <xdr:row>100</xdr:row>
      <xdr:rowOff>19050</xdr:rowOff>
    </xdr:to>
    <xdr:cxnSp macro="">
      <xdr:nvCxnSpPr>
        <xdr:cNvPr id="55" name="Прямая соединительная линия 54"/>
        <xdr:cNvCxnSpPr/>
      </xdr:nvCxnSpPr>
      <xdr:spPr>
        <a:xfrm flipH="1">
          <a:off x="12153900" y="16697325"/>
          <a:ext cx="19051" cy="2438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485775</xdr:colOff>
      <xdr:row>87</xdr:row>
      <xdr:rowOff>47625</xdr:rowOff>
    </xdr:from>
    <xdr:to>
      <xdr:col>26</xdr:col>
      <xdr:colOff>504826</xdr:colOff>
      <xdr:row>100</xdr:row>
      <xdr:rowOff>9525</xdr:rowOff>
    </xdr:to>
    <xdr:cxnSp macro="">
      <xdr:nvCxnSpPr>
        <xdr:cNvPr id="57" name="Прямая соединительная линия 56"/>
        <xdr:cNvCxnSpPr/>
      </xdr:nvCxnSpPr>
      <xdr:spPr>
        <a:xfrm flipH="1">
          <a:off x="16344900" y="16687800"/>
          <a:ext cx="19051" cy="2438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113</xdr:row>
      <xdr:rowOff>123825</xdr:rowOff>
    </xdr:from>
    <xdr:to>
      <xdr:col>3</xdr:col>
      <xdr:colOff>228600</xdr:colOff>
      <xdr:row>128</xdr:row>
      <xdr:rowOff>57150</xdr:rowOff>
    </xdr:to>
    <xdr:cxnSp macro="">
      <xdr:nvCxnSpPr>
        <xdr:cNvPr id="59" name="Прямая соединительная линия 58"/>
        <xdr:cNvCxnSpPr/>
      </xdr:nvCxnSpPr>
      <xdr:spPr>
        <a:xfrm>
          <a:off x="2057400" y="21717000"/>
          <a:ext cx="9525" cy="2790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113</xdr:row>
      <xdr:rowOff>133350</xdr:rowOff>
    </xdr:from>
    <xdr:to>
      <xdr:col>6</xdr:col>
      <xdr:colOff>495300</xdr:colOff>
      <xdr:row>128</xdr:row>
      <xdr:rowOff>66675</xdr:rowOff>
    </xdr:to>
    <xdr:cxnSp macro="">
      <xdr:nvCxnSpPr>
        <xdr:cNvPr id="60" name="Прямая соединительная линия 59"/>
        <xdr:cNvCxnSpPr/>
      </xdr:nvCxnSpPr>
      <xdr:spPr>
        <a:xfrm>
          <a:off x="4152900" y="21726525"/>
          <a:ext cx="9525" cy="2790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238125</xdr:colOff>
      <xdr:row>113</xdr:row>
      <xdr:rowOff>142875</xdr:rowOff>
    </xdr:from>
    <xdr:to>
      <xdr:col>11</xdr:col>
      <xdr:colOff>247650</xdr:colOff>
      <xdr:row>128</xdr:row>
      <xdr:rowOff>76200</xdr:rowOff>
    </xdr:to>
    <xdr:cxnSp macro="">
      <xdr:nvCxnSpPr>
        <xdr:cNvPr id="61" name="Прямая соединительная линия 60"/>
        <xdr:cNvCxnSpPr/>
      </xdr:nvCxnSpPr>
      <xdr:spPr>
        <a:xfrm>
          <a:off x="6953250" y="21736050"/>
          <a:ext cx="9525" cy="2790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113</xdr:row>
      <xdr:rowOff>133350</xdr:rowOff>
    </xdr:from>
    <xdr:to>
      <xdr:col>15</xdr:col>
      <xdr:colOff>600075</xdr:colOff>
      <xdr:row>128</xdr:row>
      <xdr:rowOff>66675</xdr:rowOff>
    </xdr:to>
    <xdr:cxnSp macro="">
      <xdr:nvCxnSpPr>
        <xdr:cNvPr id="62" name="Прямая соединительная линия 61"/>
        <xdr:cNvCxnSpPr/>
      </xdr:nvCxnSpPr>
      <xdr:spPr>
        <a:xfrm>
          <a:off x="9744075" y="21726525"/>
          <a:ext cx="9525" cy="2790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514350</xdr:colOff>
      <xdr:row>113</xdr:row>
      <xdr:rowOff>133350</xdr:rowOff>
    </xdr:from>
    <xdr:to>
      <xdr:col>19</xdr:col>
      <xdr:colOff>523875</xdr:colOff>
      <xdr:row>128</xdr:row>
      <xdr:rowOff>66675</xdr:rowOff>
    </xdr:to>
    <xdr:cxnSp macro="">
      <xdr:nvCxnSpPr>
        <xdr:cNvPr id="63" name="Прямая соединительная линия 62"/>
        <xdr:cNvCxnSpPr/>
      </xdr:nvCxnSpPr>
      <xdr:spPr>
        <a:xfrm>
          <a:off x="12106275" y="21726525"/>
          <a:ext cx="9525" cy="2790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457200</xdr:colOff>
      <xdr:row>113</xdr:row>
      <xdr:rowOff>123825</xdr:rowOff>
    </xdr:from>
    <xdr:to>
      <xdr:col>26</xdr:col>
      <xdr:colOff>466725</xdr:colOff>
      <xdr:row>128</xdr:row>
      <xdr:rowOff>57150</xdr:rowOff>
    </xdr:to>
    <xdr:cxnSp macro="">
      <xdr:nvCxnSpPr>
        <xdr:cNvPr id="64" name="Прямая соединительная линия 63"/>
        <xdr:cNvCxnSpPr/>
      </xdr:nvCxnSpPr>
      <xdr:spPr>
        <a:xfrm>
          <a:off x="16316325" y="21717000"/>
          <a:ext cx="9525" cy="2790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0.03797</cdr:x>
      <cdr:y>0.15607</cdr:y>
    </cdr:from>
    <cdr:to>
      <cdr:x>0.03799</cdr:x>
      <cdr:y>0.64933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 flipH="1">
          <a:off x="676275" y="771525"/>
          <a:ext cx="362" cy="24384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0.11604</cdr:x>
      <cdr:y>0.15414</cdr:y>
    </cdr:from>
    <cdr:to>
      <cdr:x>0.11606</cdr:x>
      <cdr:y>0.6474</cdr:y>
    </cdr:to>
    <cdr:cxnSp macro="">
      <cdr:nvCxnSpPr>
        <cdr:cNvPr id="17" name="Прямая соединительная линия 16"/>
        <cdr:cNvCxnSpPr/>
      </cdr:nvCxnSpPr>
      <cdr:spPr>
        <a:xfrm xmlns:a="http://schemas.openxmlformats.org/drawingml/2006/main" flipH="1">
          <a:off x="2066925" y="762000"/>
          <a:ext cx="362" cy="24384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0.23422</cdr:x>
      <cdr:y>0.15607</cdr:y>
    </cdr:from>
    <cdr:to>
      <cdr:x>0.23424</cdr:x>
      <cdr:y>0.64933</cdr:y>
    </cdr:to>
    <cdr:cxnSp macro="">
      <cdr:nvCxnSpPr>
        <cdr:cNvPr id="18" name="Прямая соединительная линия 17"/>
        <cdr:cNvCxnSpPr/>
      </cdr:nvCxnSpPr>
      <cdr:spPr>
        <a:xfrm xmlns:a="http://schemas.openxmlformats.org/drawingml/2006/main" flipH="1">
          <a:off x="4171950" y="771525"/>
          <a:ext cx="362" cy="24384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0.39091</cdr:x>
      <cdr:y>0.15222</cdr:y>
    </cdr:from>
    <cdr:to>
      <cdr:x>0.39093</cdr:x>
      <cdr:y>0.64547</cdr:y>
    </cdr:to>
    <cdr:cxnSp macro="">
      <cdr:nvCxnSpPr>
        <cdr:cNvPr id="19" name="Прямая соединительная линия 18"/>
        <cdr:cNvCxnSpPr/>
      </cdr:nvCxnSpPr>
      <cdr:spPr>
        <a:xfrm xmlns:a="http://schemas.openxmlformats.org/drawingml/2006/main" flipH="1">
          <a:off x="6962775" y="752475"/>
          <a:ext cx="362" cy="24384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0.54813</cdr:x>
      <cdr:y>0.15222</cdr:y>
    </cdr:from>
    <cdr:to>
      <cdr:x>0.54815</cdr:x>
      <cdr:y>0.64547</cdr:y>
    </cdr:to>
    <cdr:cxnSp macro="">
      <cdr:nvCxnSpPr>
        <cdr:cNvPr id="20" name="Прямая соединительная линия 19"/>
        <cdr:cNvCxnSpPr/>
      </cdr:nvCxnSpPr>
      <cdr:spPr>
        <a:xfrm xmlns:a="http://schemas.openxmlformats.org/drawingml/2006/main" flipH="1">
          <a:off x="9763125" y="752475"/>
          <a:ext cx="362" cy="24384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0.68182</cdr:x>
      <cdr:y>0.15222</cdr:y>
    </cdr:from>
    <cdr:to>
      <cdr:x>0.68184</cdr:x>
      <cdr:y>0.64547</cdr:y>
    </cdr:to>
    <cdr:cxnSp macro="">
      <cdr:nvCxnSpPr>
        <cdr:cNvPr id="21" name="Прямая соединительная линия 20"/>
        <cdr:cNvCxnSpPr/>
      </cdr:nvCxnSpPr>
      <cdr:spPr>
        <a:xfrm xmlns:a="http://schemas.openxmlformats.org/drawingml/2006/main" flipH="1">
          <a:off x="12144375" y="752475"/>
          <a:ext cx="362" cy="24384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0.91711</cdr:x>
      <cdr:y>0.15607</cdr:y>
    </cdr:from>
    <cdr:to>
      <cdr:x>0.91713</cdr:x>
      <cdr:y>0.64933</cdr:y>
    </cdr:to>
    <cdr:cxnSp macro="">
      <cdr:nvCxnSpPr>
        <cdr:cNvPr id="22" name="Прямая соединительная линия 21"/>
        <cdr:cNvCxnSpPr/>
      </cdr:nvCxnSpPr>
      <cdr:spPr>
        <a:xfrm xmlns:a="http://schemas.openxmlformats.org/drawingml/2006/main" flipH="1">
          <a:off x="16335375" y="771525"/>
          <a:ext cx="362" cy="24384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0.11604</cdr:x>
      <cdr:y>0.14773</cdr:y>
    </cdr:from>
    <cdr:to>
      <cdr:x>0.11604</cdr:x>
      <cdr:y>0.65152</cdr:y>
    </cdr:to>
    <cdr:cxnSp macro="">
      <cdr:nvCxnSpPr>
        <cdr:cNvPr id="10" name="Прямая соединительная линия 9"/>
        <cdr:cNvCxnSpPr/>
      </cdr:nvCxnSpPr>
      <cdr:spPr>
        <a:xfrm xmlns:a="http://schemas.openxmlformats.org/drawingml/2006/main" flipH="1">
          <a:off x="2066925" y="742950"/>
          <a:ext cx="1" cy="25336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0.0385</cdr:x>
      <cdr:y>0.14773</cdr:y>
    </cdr:from>
    <cdr:to>
      <cdr:x>0.0385</cdr:x>
      <cdr:y>0.65152</cdr:y>
    </cdr:to>
    <cdr:cxnSp macro="">
      <cdr:nvCxnSpPr>
        <cdr:cNvPr id="12" name="Прямая соединительная линия 11"/>
        <cdr:cNvCxnSpPr/>
      </cdr:nvCxnSpPr>
      <cdr:spPr>
        <a:xfrm xmlns:a="http://schemas.openxmlformats.org/drawingml/2006/main" flipH="1">
          <a:off x="685800" y="742950"/>
          <a:ext cx="1" cy="25336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0.23369</cdr:x>
      <cdr:y>0.14583</cdr:y>
    </cdr:from>
    <cdr:to>
      <cdr:x>0.23369</cdr:x>
      <cdr:y>0.64962</cdr:y>
    </cdr:to>
    <cdr:cxnSp macro="">
      <cdr:nvCxnSpPr>
        <cdr:cNvPr id="14" name="Прямая соединительная линия 13"/>
        <cdr:cNvCxnSpPr/>
      </cdr:nvCxnSpPr>
      <cdr:spPr>
        <a:xfrm xmlns:a="http://schemas.openxmlformats.org/drawingml/2006/main" flipH="1">
          <a:off x="4162425" y="733425"/>
          <a:ext cx="1" cy="25336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0.39091</cdr:x>
      <cdr:y>0.14583</cdr:y>
    </cdr:from>
    <cdr:to>
      <cdr:x>0.39091</cdr:x>
      <cdr:y>0.64962</cdr:y>
    </cdr:to>
    <cdr:cxnSp macro="">
      <cdr:nvCxnSpPr>
        <cdr:cNvPr id="16" name="Прямая соединительная линия 15"/>
        <cdr:cNvCxnSpPr/>
      </cdr:nvCxnSpPr>
      <cdr:spPr>
        <a:xfrm xmlns:a="http://schemas.openxmlformats.org/drawingml/2006/main" flipH="1">
          <a:off x="6962775" y="733425"/>
          <a:ext cx="1" cy="25336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0.54813</cdr:x>
      <cdr:y>0.14394</cdr:y>
    </cdr:from>
    <cdr:to>
      <cdr:x>0.54813</cdr:x>
      <cdr:y>0.64773</cdr:y>
    </cdr:to>
    <cdr:cxnSp macro="">
      <cdr:nvCxnSpPr>
        <cdr:cNvPr id="17" name="Прямая соединительная линия 16"/>
        <cdr:cNvCxnSpPr/>
      </cdr:nvCxnSpPr>
      <cdr:spPr>
        <a:xfrm xmlns:a="http://schemas.openxmlformats.org/drawingml/2006/main" flipH="1">
          <a:off x="9763125" y="723900"/>
          <a:ext cx="1" cy="25336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0.68075</cdr:x>
      <cdr:y>0.14773</cdr:y>
    </cdr:from>
    <cdr:to>
      <cdr:x>0.68075</cdr:x>
      <cdr:y>0.65152</cdr:y>
    </cdr:to>
    <cdr:cxnSp macro="">
      <cdr:nvCxnSpPr>
        <cdr:cNvPr id="18" name="Прямая соединительная линия 17"/>
        <cdr:cNvCxnSpPr/>
      </cdr:nvCxnSpPr>
      <cdr:spPr>
        <a:xfrm xmlns:a="http://schemas.openxmlformats.org/drawingml/2006/main" flipH="1">
          <a:off x="12125325" y="742950"/>
          <a:ext cx="1" cy="25336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0.91711</cdr:x>
      <cdr:y>0.14773</cdr:y>
    </cdr:from>
    <cdr:to>
      <cdr:x>0.91711</cdr:x>
      <cdr:y>0.65152</cdr:y>
    </cdr:to>
    <cdr:cxnSp macro="">
      <cdr:nvCxnSpPr>
        <cdr:cNvPr id="19" name="Прямая соединительная линия 18"/>
        <cdr:cNvCxnSpPr/>
      </cdr:nvCxnSpPr>
      <cdr:spPr>
        <a:xfrm xmlns:a="http://schemas.openxmlformats.org/drawingml/2006/main" flipH="1">
          <a:off x="16335375" y="742950"/>
          <a:ext cx="1" cy="25336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9"/>
  <sheetViews>
    <sheetView tabSelected="1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4" sqref="C4"/>
    </sheetView>
  </sheetViews>
  <sheetFormatPr defaultRowHeight="15" x14ac:dyDescent="0.25"/>
  <cols>
    <col min="1" max="1" width="4.140625" customWidth="1"/>
    <col min="2" max="2" width="9.85546875" customWidth="1"/>
    <col min="3" max="3" width="31.42578125" customWidth="1"/>
    <col min="4" max="4" width="13.7109375" customWidth="1"/>
    <col min="5" max="5" width="9.7109375" customWidth="1"/>
    <col min="6" max="6" width="10.7109375" customWidth="1"/>
    <col min="7" max="7" width="11.7109375" customWidth="1"/>
    <col min="8" max="8" width="13.7109375" customWidth="1"/>
    <col min="9" max="9" width="9.7109375" customWidth="1"/>
    <col min="10" max="11" width="11.7109375" customWidth="1"/>
    <col min="12" max="12" width="13.7109375" customWidth="1"/>
    <col min="13" max="13" width="9.7109375" customWidth="1"/>
    <col min="14" max="14" width="12.7109375" customWidth="1"/>
    <col min="15" max="15" width="11.7109375" customWidth="1"/>
    <col min="16" max="16" width="13.7109375" customWidth="1"/>
    <col min="17" max="17" width="9.7109375" customWidth="1"/>
    <col min="18" max="19" width="11.7109375" customWidth="1"/>
    <col min="20" max="20" width="13.7109375" customWidth="1"/>
    <col min="21" max="21" width="9.7109375" customWidth="1"/>
    <col min="22" max="22" width="9.28515625" customWidth="1"/>
    <col min="23" max="23" width="10.7109375" customWidth="1"/>
    <col min="24" max="29" width="4.7109375" customWidth="1"/>
  </cols>
  <sheetData>
    <row r="1" spans="1:29" ht="15" customHeight="1" x14ac:dyDescent="0.25">
      <c r="A1" s="241" t="s">
        <v>195</v>
      </c>
      <c r="B1" s="241"/>
      <c r="C1" s="241"/>
      <c r="D1" s="241"/>
      <c r="E1" s="241"/>
      <c r="F1" s="241"/>
      <c r="G1" s="241"/>
      <c r="H1" s="241"/>
    </row>
    <row r="2" spans="1:29" ht="15" customHeight="1" thickBot="1" x14ac:dyDescent="0.3">
      <c r="D2" s="224" t="s">
        <v>151</v>
      </c>
      <c r="E2" s="162" t="s">
        <v>183</v>
      </c>
      <c r="G2" s="109" t="s">
        <v>152</v>
      </c>
      <c r="H2" s="162" t="s">
        <v>185</v>
      </c>
    </row>
    <row r="3" spans="1:29" ht="15" customHeight="1" thickBot="1" x14ac:dyDescent="0.3">
      <c r="A3" s="244" t="s">
        <v>196</v>
      </c>
      <c r="D3" s="108" t="s">
        <v>153</v>
      </c>
      <c r="E3" s="162" t="s">
        <v>184</v>
      </c>
      <c r="G3" s="110" t="s">
        <v>154</v>
      </c>
      <c r="H3" s="162" t="s">
        <v>186</v>
      </c>
      <c r="X3" s="301" t="s">
        <v>189</v>
      </c>
      <c r="Y3" s="302"/>
      <c r="Z3" s="302"/>
      <c r="AA3" s="302"/>
      <c r="AB3" s="302"/>
      <c r="AC3" s="303"/>
    </row>
    <row r="4" spans="1:29" ht="79.5" customHeight="1" thickBot="1" x14ac:dyDescent="0.3">
      <c r="A4" s="3" t="s">
        <v>76</v>
      </c>
      <c r="B4" s="4" t="s">
        <v>83</v>
      </c>
      <c r="C4" s="5" t="s">
        <v>82</v>
      </c>
      <c r="D4" s="163" t="s">
        <v>204</v>
      </c>
      <c r="E4" s="4" t="s">
        <v>187</v>
      </c>
      <c r="F4" s="164" t="s">
        <v>206</v>
      </c>
      <c r="G4" s="165" t="s">
        <v>155</v>
      </c>
      <c r="H4" s="165" t="s">
        <v>205</v>
      </c>
      <c r="I4" s="165" t="s">
        <v>188</v>
      </c>
      <c r="J4" s="166" t="s">
        <v>217</v>
      </c>
      <c r="K4" s="165" t="s">
        <v>156</v>
      </c>
      <c r="L4" s="165" t="s">
        <v>207</v>
      </c>
      <c r="M4" s="165" t="s">
        <v>188</v>
      </c>
      <c r="N4" s="167" t="s">
        <v>218</v>
      </c>
      <c r="O4" s="7" t="s">
        <v>157</v>
      </c>
      <c r="P4" s="165" t="s">
        <v>208</v>
      </c>
      <c r="Q4" s="165" t="s">
        <v>188</v>
      </c>
      <c r="R4" s="167" t="s">
        <v>219</v>
      </c>
      <c r="S4" s="168" t="s">
        <v>158</v>
      </c>
      <c r="T4" s="169" t="s">
        <v>209</v>
      </c>
      <c r="U4" s="165" t="s">
        <v>188</v>
      </c>
      <c r="V4" s="170" t="s">
        <v>220</v>
      </c>
      <c r="W4" s="289" t="s">
        <v>159</v>
      </c>
      <c r="X4" s="171" t="s">
        <v>190</v>
      </c>
      <c r="Y4" s="172" t="s">
        <v>191</v>
      </c>
      <c r="Z4" s="172" t="s">
        <v>192</v>
      </c>
      <c r="AA4" s="172" t="s">
        <v>193</v>
      </c>
      <c r="AB4" s="172" t="s">
        <v>194</v>
      </c>
      <c r="AC4" s="173" t="s">
        <v>182</v>
      </c>
    </row>
    <row r="5" spans="1:29" ht="15" customHeight="1" thickBot="1" x14ac:dyDescent="0.3">
      <c r="A5" s="254"/>
      <c r="B5" s="255"/>
      <c r="C5" s="256" t="s">
        <v>222</v>
      </c>
      <c r="D5" s="140">
        <f>'2016-2017 исходные'!F4</f>
        <v>0.51250360822583885</v>
      </c>
      <c r="E5" s="198">
        <f>$D$130</f>
        <v>0.51250360822583885</v>
      </c>
      <c r="F5" s="41" t="str">
        <f t="shared" ref="F5" si="0">IF(D5&gt;=$D$133,"A",IF(D5&gt;=$D$130,"B",IF(D5&gt;=$D$134,"C","D")))</f>
        <v>B</v>
      </c>
      <c r="G5" s="287">
        <f>'2016-2017 исходные'!I4</f>
        <v>5529.7047124819801</v>
      </c>
      <c r="H5" s="198">
        <f>G5/$G$131</f>
        <v>7.061331197788169E-2</v>
      </c>
      <c r="I5" s="198">
        <f>$H$130</f>
        <v>0.20277897169120163</v>
      </c>
      <c r="J5" s="178" t="str">
        <f t="shared" ref="J5" si="1">IF(G5&gt;=$G$133,"A",IF(G5&gt;=$G$130,"B",IF(G5&gt;=$G$134,"C","D")))</f>
        <v>D</v>
      </c>
      <c r="K5" s="42">
        <f>'2016-2017 исходные'!L4</f>
        <v>7836.096062479538</v>
      </c>
      <c r="L5" s="199">
        <f>K5/$K$131</f>
        <v>3.6349066819863468E-2</v>
      </c>
      <c r="M5" s="198">
        <f>$L$130</f>
        <v>0.24155822172126862</v>
      </c>
      <c r="N5" s="43" t="str">
        <f t="shared" ref="N5" si="2">IF(K5&gt;=$K$133,"A",IF(K5&gt;=$K$130,"B",IF(K5&gt;=$K$134,"C","D")))</f>
        <v>D</v>
      </c>
      <c r="O5" s="273">
        <f>'2016-2017 исходные'!P4</f>
        <v>2213.8346864281175</v>
      </c>
      <c r="P5" s="198">
        <f>O5/$O$131</f>
        <v>4.0390524574119582E-2</v>
      </c>
      <c r="Q5" s="198">
        <f>$P$130</f>
        <v>5.6141569213485724E-2</v>
      </c>
      <c r="R5" s="288" t="str">
        <f t="shared" ref="R5" si="3">IF(O5&gt;=$O$133,"A",IF(O5&gt;=$O$130,"B",IF(O5&gt;=$O$134,"C","D")))</f>
        <v>C</v>
      </c>
      <c r="S5" s="42">
        <f>'2016-2017 исходные'!S4</f>
        <v>549364.18375869445</v>
      </c>
      <c r="T5" s="198">
        <f>S5/$S$131</f>
        <v>0.60731422391240419</v>
      </c>
      <c r="U5" s="198">
        <f>$T$130</f>
        <v>0.60739244938522874</v>
      </c>
      <c r="V5" s="43" t="str">
        <f t="shared" ref="V5" si="4">IF(S5&gt;=$S$133,"A",IF(S5&gt;=$S$130,"B",IF(S5&gt;=$S$134,"C","D")))</f>
        <v>C</v>
      </c>
      <c r="W5" s="43" t="str">
        <f t="shared" ref="W5" si="5">IF(AC5&gt;=3.5,"A",IF(AC5&gt;=2.5,"B",IF(AC5&gt;=1.5,"C","D")))</f>
        <v>C</v>
      </c>
      <c r="X5" s="194">
        <f>IF(F5="A",4.2,IF(F5="B",2.5,IF(F5="C",2,1)))</f>
        <v>2.5</v>
      </c>
      <c r="Y5" s="195">
        <f>IF(J5="A",4.2,IF(J5="B",2.5,IF(J5="C",2,1)))</f>
        <v>1</v>
      </c>
      <c r="Z5" s="195">
        <f>IF(N5="A",4.2,IF(N5="B",2.5,IF(N5="C",2,1)))</f>
        <v>1</v>
      </c>
      <c r="AA5" s="195">
        <f>IF(R5="A",4.2,IF(R5="B",2.5,IF(R5="C",2,1)))</f>
        <v>2</v>
      </c>
      <c r="AB5" s="195">
        <f>IF(V5="A",4.2,IF(V5="B",2.5,IF(V5="C",2,1)))</f>
        <v>2</v>
      </c>
      <c r="AC5" s="196">
        <f>AVERAGE(X5:AB5)</f>
        <v>1.7</v>
      </c>
    </row>
    <row r="6" spans="1:29" ht="15.75" thickBot="1" x14ac:dyDescent="0.3">
      <c r="A6" s="225">
        <v>1</v>
      </c>
      <c r="B6" s="226">
        <f>'2016-2017 исходные'!B5</f>
        <v>50050</v>
      </c>
      <c r="C6" s="227" t="str">
        <f>'2016-2017 исходные'!C5</f>
        <v>МАОУ Гимназия № 5</v>
      </c>
      <c r="D6" s="228">
        <f>'2016-2017 исходные'!F5</f>
        <v>0.60997072881800907</v>
      </c>
      <c r="E6" s="229">
        <f>$D$130</f>
        <v>0.51250360822583885</v>
      </c>
      <c r="F6" s="230" t="str">
        <f t="shared" ref="F6:F37" si="6">IF(D6&gt;=$D$133,"A",IF(D6&gt;=$D$130,"B",IF(D6&gt;=$D$134,"C","D")))</f>
        <v>B</v>
      </c>
      <c r="G6" s="231">
        <f>'2016-2017 исходные'!I5</f>
        <v>23695.318894806922</v>
      </c>
      <c r="H6" s="229">
        <f>G6/$G$131</f>
        <v>0.30258486348421781</v>
      </c>
      <c r="I6" s="229">
        <f>$H$130</f>
        <v>0.20277897169120163</v>
      </c>
      <c r="J6" s="232" t="str">
        <f t="shared" ref="J6:J37" si="7">IF(G6&gt;=$G$133,"A",IF(G6&gt;=$G$130,"B",IF(G6&gt;=$G$134,"C","D")))</f>
        <v>B</v>
      </c>
      <c r="K6" s="233">
        <f>'2016-2017 исходные'!L5</f>
        <v>73688.279573901469</v>
      </c>
      <c r="L6" s="234">
        <f>K6/$K$131</f>
        <v>0.34181564094110661</v>
      </c>
      <c r="M6" s="229">
        <f>$L$130</f>
        <v>0.24155822172126862</v>
      </c>
      <c r="N6" s="40" t="str">
        <f t="shared" ref="N6:N37" si="8">IF(K6&gt;=$K$133,"A",IF(K6&gt;=$K$130,"B",IF(K6&gt;=$K$134,"C","D")))</f>
        <v>B</v>
      </c>
      <c r="O6" s="235">
        <f>'2016-2017 исходные'!P5</f>
        <v>3953.8030625832225</v>
      </c>
      <c r="P6" s="229">
        <f>O6/$O$131</f>
        <v>7.2135548665630767E-2</v>
      </c>
      <c r="Q6" s="229">
        <f>$P$130</f>
        <v>5.6141569213485724E-2</v>
      </c>
      <c r="R6" s="236" t="str">
        <f t="shared" ref="R6:R37" si="9">IF(O6&gt;=$O$133,"A",IF(O6&gt;=$O$130,"B",IF(O6&gt;=$O$134,"C","D")))</f>
        <v>B</v>
      </c>
      <c r="S6" s="114">
        <f>'2016-2017 исходные'!S5</f>
        <v>670845.09803921566</v>
      </c>
      <c r="T6" s="115">
        <f>S6/$S$131</f>
        <v>0.74160963187232731</v>
      </c>
      <c r="U6" s="115">
        <f>$T$130</f>
        <v>0.60739244938522874</v>
      </c>
      <c r="V6" s="40" t="str">
        <f t="shared" ref="V6:V37" si="10">IF(S6&gt;=$S$133,"A",IF(S6&gt;=$S$130,"B",IF(S6&gt;=$S$134,"C","D")))</f>
        <v>B</v>
      </c>
      <c r="W6" s="232" t="str">
        <f t="shared" ref="W6:W39" si="11">IF(AC6&gt;=3.5,"A",IF(AC6&gt;=2.5,"B",IF(AC6&gt;=1.5,"C","D")))</f>
        <v>B</v>
      </c>
      <c r="X6" s="194">
        <f>IF(F6="A",4.2,IF(F6="B",2.5,IF(F6="C",2,1)))</f>
        <v>2.5</v>
      </c>
      <c r="Y6" s="195">
        <f>IF(J6="A",4.2,IF(J6="B",2.5,IF(J6="C",2,1)))</f>
        <v>2.5</v>
      </c>
      <c r="Z6" s="195">
        <f>IF(N6="A",4.2,IF(N6="B",2.5,IF(N6="C",2,1)))</f>
        <v>2.5</v>
      </c>
      <c r="AA6" s="195">
        <f>IF(R6="A",4.2,IF(R6="B",2.5,IF(R6="C",2,1)))</f>
        <v>2.5</v>
      </c>
      <c r="AB6" s="195">
        <f>IF(V6="A",4.2,IF(V6="B",2.5,IF(V6="C",2,1)))</f>
        <v>2.5</v>
      </c>
      <c r="AC6" s="196">
        <f>AVERAGE(X6:AB6)</f>
        <v>2.5</v>
      </c>
    </row>
    <row r="7" spans="1:29" ht="15.75" thickBot="1" x14ac:dyDescent="0.3">
      <c r="A7" s="75"/>
      <c r="B7" s="200"/>
      <c r="C7" s="201" t="s">
        <v>197</v>
      </c>
      <c r="D7" s="140">
        <f>AVERAGE(D8:D16)</f>
        <v>0.57482044341538374</v>
      </c>
      <c r="E7" s="116"/>
      <c r="F7" s="41" t="str">
        <f t="shared" si="6"/>
        <v>B</v>
      </c>
      <c r="G7" s="42">
        <f>AVERAGE(G8:G16)</f>
        <v>17404.361885008104</v>
      </c>
      <c r="H7" s="198">
        <f>AVERAGE(H8:H16)</f>
        <v>0.22225049970352018</v>
      </c>
      <c r="I7" s="116"/>
      <c r="J7" s="43" t="str">
        <f t="shared" si="7"/>
        <v>B</v>
      </c>
      <c r="K7" s="42">
        <f>AVERAGE(K8:K16)</f>
        <v>56930.415659758364</v>
      </c>
      <c r="L7" s="199">
        <f>AVERAGE(L8:L16)</f>
        <v>0.26408143371386378</v>
      </c>
      <c r="M7" s="116"/>
      <c r="N7" s="43" t="str">
        <f t="shared" si="8"/>
        <v>B</v>
      </c>
      <c r="O7" s="44">
        <f t="shared" ref="O7:P7" si="12">AVERAGE(O8:O16)</f>
        <v>4096.402179770671</v>
      </c>
      <c r="P7" s="198">
        <f t="shared" si="12"/>
        <v>7.4737212277786153E-2</v>
      </c>
      <c r="Q7" s="116"/>
      <c r="R7" s="41" t="str">
        <f t="shared" si="9"/>
        <v>B</v>
      </c>
      <c r="S7" s="42">
        <f t="shared" ref="S7:T7" si="13">AVERAGE(S8:S16)</f>
        <v>570287.44835180067</v>
      </c>
      <c r="T7" s="198">
        <f t="shared" si="13"/>
        <v>0.63044459275286291</v>
      </c>
      <c r="U7" s="117"/>
      <c r="V7" s="43" t="str">
        <f t="shared" si="10"/>
        <v>B</v>
      </c>
      <c r="W7" s="178" t="str">
        <f t="shared" si="11"/>
        <v>B</v>
      </c>
      <c r="X7" s="184">
        <f t="shared" ref="X7:X68" si="14">IF(F7="A",4.2,IF(F7="B",2.5,IF(F7="C",2,1)))</f>
        <v>2.5</v>
      </c>
      <c r="Y7" s="185">
        <f t="shared" ref="Y7:Y68" si="15">IF(J7="A",4.2,IF(J7="B",2.5,IF(J7="C",2,1)))</f>
        <v>2.5</v>
      </c>
      <c r="Z7" s="185">
        <f t="shared" ref="Z7:Z68" si="16">IF(N7="A",4.2,IF(N7="B",2.5,IF(N7="C",2,1)))</f>
        <v>2.5</v>
      </c>
      <c r="AA7" s="185">
        <f t="shared" ref="AA7:AA68" si="17">IF(R7="A",4.2,IF(R7="B",2.5,IF(R7="C",2,1)))</f>
        <v>2.5</v>
      </c>
      <c r="AB7" s="185">
        <f t="shared" ref="AB7:AB68" si="18">IF(V7="A",4.2,IF(V7="B",2.5,IF(V7="C",2,1)))</f>
        <v>2.5</v>
      </c>
      <c r="AC7" s="174">
        <f t="shared" ref="AC7:AC68" si="19">AVERAGE(X7:AB7)</f>
        <v>2.5</v>
      </c>
    </row>
    <row r="8" spans="1:29" x14ac:dyDescent="0.25">
      <c r="A8" s="77">
        <v>1</v>
      </c>
      <c r="B8" s="20">
        <f>'2016-2017 исходные'!B7</f>
        <v>10003</v>
      </c>
      <c r="C8" s="60" t="str">
        <f>'2016-2017 исходные'!C7</f>
        <v>МБОУ Прогимназия  № 131</v>
      </c>
      <c r="D8" s="141">
        <f>'2016-2017 исходные'!F7</f>
        <v>0.66385001276459565</v>
      </c>
      <c r="E8" s="118">
        <f t="shared" ref="E8:E16" si="20">$D$130</f>
        <v>0.51250360822583885</v>
      </c>
      <c r="F8" s="46" t="str">
        <f t="shared" si="6"/>
        <v>B</v>
      </c>
      <c r="G8" s="119">
        <f>'2016-2017 исходные'!I7</f>
        <v>10347.701598360656</v>
      </c>
      <c r="H8" s="118">
        <f t="shared" ref="H8:H16" si="21">G8/$G$131</f>
        <v>0.1321382459301523</v>
      </c>
      <c r="I8" s="118">
        <f t="shared" ref="I8:I16" si="22">$H$130</f>
        <v>0.20277897169120163</v>
      </c>
      <c r="J8" s="47" t="str">
        <f t="shared" si="7"/>
        <v>C</v>
      </c>
      <c r="K8" s="120">
        <f>'2016-2017 исходные'!L7</f>
        <v>110779.77905737705</v>
      </c>
      <c r="L8" s="121">
        <f t="shared" ref="L8:L16" si="23">K8/$K$131</f>
        <v>0.51387088151292359</v>
      </c>
      <c r="M8" s="118">
        <f t="shared" ref="M8:M16" si="24">$L$130</f>
        <v>0.24155822172126862</v>
      </c>
      <c r="N8" s="48" t="str">
        <f t="shared" si="8"/>
        <v>B</v>
      </c>
      <c r="O8" s="122">
        <f>'2016-2017 исходные'!P7</f>
        <v>11984.150204918033</v>
      </c>
      <c r="P8" s="118">
        <f t="shared" ref="P8:P16" si="25">O8/$O$131</f>
        <v>0.21864600655104011</v>
      </c>
      <c r="Q8" s="118">
        <f t="shared" ref="Q8:Q16" si="26">$P$130</f>
        <v>5.6141569213485724E-2</v>
      </c>
      <c r="R8" s="49" t="str">
        <f t="shared" si="9"/>
        <v>B</v>
      </c>
      <c r="S8" s="123">
        <f>'2016-2017 исходные'!S7</f>
        <v>904579.8075</v>
      </c>
      <c r="T8" s="124">
        <f t="shared" ref="T8:T16" si="27">S8/$S$131</f>
        <v>1</v>
      </c>
      <c r="U8" s="124">
        <f t="shared" ref="U8:U16" si="28">$T$130</f>
        <v>0.60739244938522874</v>
      </c>
      <c r="V8" s="48" t="str">
        <f t="shared" si="10"/>
        <v>A</v>
      </c>
      <c r="W8" s="47" t="str">
        <f t="shared" si="11"/>
        <v>B</v>
      </c>
      <c r="X8" s="186">
        <f t="shared" si="14"/>
        <v>2.5</v>
      </c>
      <c r="Y8" s="187">
        <f t="shared" si="15"/>
        <v>2</v>
      </c>
      <c r="Z8" s="187">
        <f t="shared" si="16"/>
        <v>2.5</v>
      </c>
      <c r="AA8" s="187">
        <f t="shared" si="17"/>
        <v>2.5</v>
      </c>
      <c r="AB8" s="187">
        <f t="shared" si="18"/>
        <v>4.2</v>
      </c>
      <c r="AC8" s="175">
        <f t="shared" si="19"/>
        <v>2.7399999999999998</v>
      </c>
    </row>
    <row r="9" spans="1:29" x14ac:dyDescent="0.25">
      <c r="A9" s="85">
        <v>2</v>
      </c>
      <c r="B9" s="20">
        <f>'2016-2017 исходные'!B8</f>
        <v>10002</v>
      </c>
      <c r="C9" s="60" t="str">
        <f>'2016-2017 исходные'!C8</f>
        <v>МБОУ Гимназия № 8</v>
      </c>
      <c r="D9" s="139">
        <f>'2016-2017 исходные'!F8</f>
        <v>0.72987385840188646</v>
      </c>
      <c r="E9" s="125">
        <f t="shared" si="20"/>
        <v>0.51250360822583885</v>
      </c>
      <c r="F9" s="52" t="str">
        <f t="shared" si="6"/>
        <v>B</v>
      </c>
      <c r="G9" s="126">
        <f>'2016-2017 исходные'!I8</f>
        <v>13081.034739583332</v>
      </c>
      <c r="H9" s="125">
        <f t="shared" si="21"/>
        <v>0.16704240734133347</v>
      </c>
      <c r="I9" s="125">
        <f t="shared" si="22"/>
        <v>0.20277897169120163</v>
      </c>
      <c r="J9" s="53" t="str">
        <f t="shared" si="7"/>
        <v>C</v>
      </c>
      <c r="K9" s="127">
        <f>'2016-2017 исходные'!L8</f>
        <v>47831.483793402775</v>
      </c>
      <c r="L9" s="128">
        <f t="shared" si="23"/>
        <v>0.22187448783641736</v>
      </c>
      <c r="M9" s="125">
        <f t="shared" si="24"/>
        <v>0.24155822172126862</v>
      </c>
      <c r="N9" s="54" t="str">
        <f t="shared" si="8"/>
        <v>C</v>
      </c>
      <c r="O9" s="129">
        <f>'2016-2017 исходные'!P8</f>
        <v>2511.8175086805554</v>
      </c>
      <c r="P9" s="125">
        <f t="shared" si="25"/>
        <v>4.5827101468788899E-2</v>
      </c>
      <c r="Q9" s="125">
        <f t="shared" si="26"/>
        <v>5.6141569213485724E-2</v>
      </c>
      <c r="R9" s="55" t="str">
        <f t="shared" si="9"/>
        <v>C</v>
      </c>
      <c r="S9" s="130">
        <f>'2016-2017 исходные'!S8</f>
        <v>545132.37655172416</v>
      </c>
      <c r="T9" s="131">
        <f t="shared" si="27"/>
        <v>0.60263602175502262</v>
      </c>
      <c r="U9" s="131">
        <f t="shared" si="28"/>
        <v>0.60739244938522874</v>
      </c>
      <c r="V9" s="54" t="str">
        <f t="shared" si="10"/>
        <v>C</v>
      </c>
      <c r="W9" s="193" t="str">
        <f t="shared" si="11"/>
        <v>C</v>
      </c>
      <c r="X9" s="188">
        <f t="shared" si="14"/>
        <v>2.5</v>
      </c>
      <c r="Y9" s="189">
        <f t="shared" si="15"/>
        <v>2</v>
      </c>
      <c r="Z9" s="189">
        <f t="shared" si="16"/>
        <v>2</v>
      </c>
      <c r="AA9" s="189">
        <f t="shared" si="17"/>
        <v>2</v>
      </c>
      <c r="AB9" s="189">
        <f t="shared" si="18"/>
        <v>2</v>
      </c>
      <c r="AC9" s="176">
        <f t="shared" si="19"/>
        <v>2.1</v>
      </c>
    </row>
    <row r="10" spans="1:29" x14ac:dyDescent="0.25">
      <c r="A10" s="85">
        <v>3</v>
      </c>
      <c r="B10" s="20">
        <f>'2016-2017 исходные'!B9</f>
        <v>10090</v>
      </c>
      <c r="C10" s="60" t="str">
        <f>'2016-2017 исходные'!C9</f>
        <v>МАОУ Гимназия №  9</v>
      </c>
      <c r="D10" s="139">
        <f>'2016-2017 исходные'!F9</f>
        <v>0.91333084295051603</v>
      </c>
      <c r="E10" s="125">
        <f t="shared" si="20"/>
        <v>0.51250360822583885</v>
      </c>
      <c r="F10" s="52" t="str">
        <f t="shared" si="6"/>
        <v>A</v>
      </c>
      <c r="G10" s="126">
        <f>'2016-2017 исходные'!I9</f>
        <v>30627.021762664815</v>
      </c>
      <c r="H10" s="125">
        <f t="shared" si="21"/>
        <v>0.39110143400581632</v>
      </c>
      <c r="I10" s="125">
        <f t="shared" si="22"/>
        <v>0.20277897169120163</v>
      </c>
      <c r="J10" s="53" t="str">
        <f t="shared" si="7"/>
        <v>B</v>
      </c>
      <c r="K10" s="127">
        <f>'2016-2017 исходные'!L9</f>
        <v>45997.879993060378</v>
      </c>
      <c r="L10" s="128">
        <f t="shared" si="23"/>
        <v>0.21336900417103313</v>
      </c>
      <c r="M10" s="125">
        <f t="shared" si="24"/>
        <v>0.24155822172126862</v>
      </c>
      <c r="N10" s="54" t="str">
        <f t="shared" si="8"/>
        <v>C</v>
      </c>
      <c r="O10" s="129">
        <f>'2016-2017 исходные'!P9</f>
        <v>2314.3355655794585</v>
      </c>
      <c r="P10" s="125">
        <f t="shared" si="25"/>
        <v>4.2224122743833081E-2</v>
      </c>
      <c r="Q10" s="125">
        <f t="shared" si="26"/>
        <v>5.6141569213485724E-2</v>
      </c>
      <c r="R10" s="55" t="str">
        <f t="shared" si="9"/>
        <v>C</v>
      </c>
      <c r="S10" s="130">
        <f>'2016-2017 исходные'!S9</f>
        <v>568645.23545454547</v>
      </c>
      <c r="T10" s="131">
        <f t="shared" si="27"/>
        <v>0.62862914995429575</v>
      </c>
      <c r="U10" s="131">
        <f t="shared" si="28"/>
        <v>0.60739244938522874</v>
      </c>
      <c r="V10" s="54" t="str">
        <f t="shared" si="10"/>
        <v>B</v>
      </c>
      <c r="W10" s="47" t="str">
        <f t="shared" si="11"/>
        <v>B</v>
      </c>
      <c r="X10" s="188">
        <f t="shared" si="14"/>
        <v>4.2</v>
      </c>
      <c r="Y10" s="189">
        <f t="shared" si="15"/>
        <v>2.5</v>
      </c>
      <c r="Z10" s="189">
        <f t="shared" si="16"/>
        <v>2</v>
      </c>
      <c r="AA10" s="189">
        <f t="shared" si="17"/>
        <v>2</v>
      </c>
      <c r="AB10" s="189">
        <f t="shared" si="18"/>
        <v>2.5</v>
      </c>
      <c r="AC10" s="176">
        <f t="shared" si="19"/>
        <v>2.6399999999999997</v>
      </c>
    </row>
    <row r="11" spans="1:29" x14ac:dyDescent="0.25">
      <c r="A11" s="85">
        <v>4</v>
      </c>
      <c r="B11" s="20">
        <f>'2016-2017 исходные'!B10</f>
        <v>10004</v>
      </c>
      <c r="C11" s="60" t="str">
        <f>'2016-2017 исходные'!C10</f>
        <v>МАОУ Лицей № 7</v>
      </c>
      <c r="D11" s="139">
        <f>'2016-2017 исходные'!F10</f>
        <v>0.62589030152521652</v>
      </c>
      <c r="E11" s="125">
        <f t="shared" si="20"/>
        <v>0.51250360822583885</v>
      </c>
      <c r="F11" s="52" t="str">
        <f t="shared" si="6"/>
        <v>B</v>
      </c>
      <c r="G11" s="126">
        <f>'2016-2017 исходные'!I10</f>
        <v>23885.348177816901</v>
      </c>
      <c r="H11" s="125">
        <f t="shared" si="21"/>
        <v>0.30501150247197922</v>
      </c>
      <c r="I11" s="125">
        <f t="shared" si="22"/>
        <v>0.20277897169120163</v>
      </c>
      <c r="J11" s="53" t="str">
        <f t="shared" si="7"/>
        <v>B</v>
      </c>
      <c r="K11" s="127">
        <f>'2016-2017 исходные'!L10</f>
        <v>61248.129401408449</v>
      </c>
      <c r="L11" s="128">
        <f t="shared" si="23"/>
        <v>0.28410988462269804</v>
      </c>
      <c r="M11" s="125">
        <f t="shared" si="24"/>
        <v>0.24155822172126862</v>
      </c>
      <c r="N11" s="54" t="str">
        <f t="shared" si="8"/>
        <v>B</v>
      </c>
      <c r="O11" s="129">
        <f>'2016-2017 исходные'!P10</f>
        <v>3922.9469014084502</v>
      </c>
      <c r="P11" s="125">
        <f t="shared" si="25"/>
        <v>7.1572590399671246E-2</v>
      </c>
      <c r="Q11" s="125">
        <f t="shared" si="26"/>
        <v>5.6141569213485724E-2</v>
      </c>
      <c r="R11" s="55" t="str">
        <f t="shared" si="9"/>
        <v>B</v>
      </c>
      <c r="S11" s="130">
        <f>'2016-2017 исходные'!S10</f>
        <v>558346.50897196261</v>
      </c>
      <c r="T11" s="131">
        <f t="shared" si="27"/>
        <v>0.61724405557434758</v>
      </c>
      <c r="U11" s="131">
        <f t="shared" si="28"/>
        <v>0.60739244938522874</v>
      </c>
      <c r="V11" s="54" t="str">
        <f t="shared" si="10"/>
        <v>B</v>
      </c>
      <c r="W11" s="47" t="str">
        <f t="shared" si="11"/>
        <v>B</v>
      </c>
      <c r="X11" s="188">
        <f t="shared" si="14"/>
        <v>2.5</v>
      </c>
      <c r="Y11" s="189">
        <f t="shared" si="15"/>
        <v>2.5</v>
      </c>
      <c r="Z11" s="189">
        <f t="shared" si="16"/>
        <v>2.5</v>
      </c>
      <c r="AA11" s="189">
        <f t="shared" si="17"/>
        <v>2.5</v>
      </c>
      <c r="AB11" s="189">
        <f t="shared" si="18"/>
        <v>2.5</v>
      </c>
      <c r="AC11" s="176">
        <f t="shared" si="19"/>
        <v>2.5</v>
      </c>
    </row>
    <row r="12" spans="1:29" x14ac:dyDescent="0.25">
      <c r="A12" s="85">
        <v>5</v>
      </c>
      <c r="B12" s="20">
        <f>'2016-2017 исходные'!B11</f>
        <v>10001</v>
      </c>
      <c r="C12" s="60" t="str">
        <f>'2016-2017 исходные'!C11</f>
        <v>МБОУ Лицей № 28</v>
      </c>
      <c r="D12" s="139">
        <f>'2016-2017 исходные'!F11</f>
        <v>7.251951838133211E-2</v>
      </c>
      <c r="E12" s="125">
        <f t="shared" si="20"/>
        <v>0.51250360822583885</v>
      </c>
      <c r="F12" s="52" t="str">
        <f t="shared" si="6"/>
        <v>D</v>
      </c>
      <c r="G12" s="126">
        <f>'2016-2017 исходные'!I11</f>
        <v>15645.095611111112</v>
      </c>
      <c r="H12" s="125">
        <f t="shared" si="21"/>
        <v>0.19978499300649169</v>
      </c>
      <c r="I12" s="125">
        <f t="shared" si="22"/>
        <v>0.20277897169120163</v>
      </c>
      <c r="J12" s="53" t="str">
        <f t="shared" si="7"/>
        <v>C</v>
      </c>
      <c r="K12" s="127">
        <f>'2016-2017 исходные'!L11</f>
        <v>49398.41103703704</v>
      </c>
      <c r="L12" s="128">
        <f t="shared" si="23"/>
        <v>0.22914294685307518</v>
      </c>
      <c r="M12" s="125">
        <f t="shared" si="24"/>
        <v>0.24155822172126862</v>
      </c>
      <c r="N12" s="54" t="str">
        <f t="shared" si="8"/>
        <v>C</v>
      </c>
      <c r="O12" s="129">
        <f>'2016-2017 исходные'!P11</f>
        <v>5104.4784814814811</v>
      </c>
      <c r="P12" s="125">
        <f t="shared" si="25"/>
        <v>9.3129159466278297E-2</v>
      </c>
      <c r="Q12" s="125">
        <f t="shared" si="26"/>
        <v>5.6141569213485724E-2</v>
      </c>
      <c r="R12" s="55" t="str">
        <f t="shared" si="9"/>
        <v>B</v>
      </c>
      <c r="S12" s="130">
        <f>'2016-2017 исходные'!S11</f>
        <v>601048.86028571427</v>
      </c>
      <c r="T12" s="131">
        <f t="shared" si="27"/>
        <v>0.66445089233955101</v>
      </c>
      <c r="U12" s="131">
        <f t="shared" si="28"/>
        <v>0.60739244938522874</v>
      </c>
      <c r="V12" s="54" t="str">
        <f t="shared" si="10"/>
        <v>B</v>
      </c>
      <c r="W12" s="47" t="str">
        <f t="shared" si="11"/>
        <v>C</v>
      </c>
      <c r="X12" s="188">
        <f t="shared" si="14"/>
        <v>1</v>
      </c>
      <c r="Y12" s="189">
        <f t="shared" si="15"/>
        <v>2</v>
      </c>
      <c r="Z12" s="189">
        <f t="shared" si="16"/>
        <v>2</v>
      </c>
      <c r="AA12" s="189">
        <f t="shared" si="17"/>
        <v>2.5</v>
      </c>
      <c r="AB12" s="189">
        <f t="shared" si="18"/>
        <v>2.5</v>
      </c>
      <c r="AC12" s="176">
        <f t="shared" si="19"/>
        <v>2</v>
      </c>
    </row>
    <row r="13" spans="1:29" x14ac:dyDescent="0.25">
      <c r="A13" s="85">
        <v>6</v>
      </c>
      <c r="B13" s="20">
        <f>'2016-2017 исходные'!B12</f>
        <v>10120</v>
      </c>
      <c r="C13" s="60" t="str">
        <f>'2016-2017 исходные'!C12</f>
        <v>МБОУ СШ  № 12</v>
      </c>
      <c r="D13" s="139">
        <f>'2016-2017 исходные'!F12</f>
        <v>0.4828889601126084</v>
      </c>
      <c r="E13" s="125">
        <f t="shared" si="20"/>
        <v>0.51250360822583885</v>
      </c>
      <c r="F13" s="52" t="str">
        <f t="shared" si="6"/>
        <v>C</v>
      </c>
      <c r="G13" s="126">
        <f>'2016-2017 исходные'!I12</f>
        <v>20509.367314375988</v>
      </c>
      <c r="H13" s="125">
        <f t="shared" si="21"/>
        <v>0.26190084786443657</v>
      </c>
      <c r="I13" s="125">
        <f t="shared" si="22"/>
        <v>0.20277897169120163</v>
      </c>
      <c r="J13" s="53" t="str">
        <f t="shared" si="7"/>
        <v>B</v>
      </c>
      <c r="K13" s="127">
        <f>'2016-2017 исходные'!L12</f>
        <v>56213.188325434443</v>
      </c>
      <c r="L13" s="128">
        <f t="shared" si="23"/>
        <v>0.26075445251142509</v>
      </c>
      <c r="M13" s="125">
        <f t="shared" si="24"/>
        <v>0.24155822172126862</v>
      </c>
      <c r="N13" s="54" t="str">
        <f t="shared" si="8"/>
        <v>B</v>
      </c>
      <c r="O13" s="129">
        <f>'2016-2017 исходные'!P12</f>
        <v>2930.2780094786731</v>
      </c>
      <c r="P13" s="125">
        <f t="shared" si="25"/>
        <v>5.3461745213600219E-2</v>
      </c>
      <c r="Q13" s="125">
        <f t="shared" si="26"/>
        <v>5.6141569213485724E-2</v>
      </c>
      <c r="R13" s="55" t="str">
        <f t="shared" si="9"/>
        <v>C</v>
      </c>
      <c r="S13" s="130">
        <f>'2016-2017 исходные'!S12</f>
        <v>516997.54092592595</v>
      </c>
      <c r="T13" s="131">
        <f t="shared" si="27"/>
        <v>0.57153336459583304</v>
      </c>
      <c r="U13" s="131">
        <f t="shared" si="28"/>
        <v>0.60739244938522874</v>
      </c>
      <c r="V13" s="54" t="str">
        <f t="shared" si="10"/>
        <v>C</v>
      </c>
      <c r="W13" s="47" t="str">
        <f t="shared" si="11"/>
        <v>C</v>
      </c>
      <c r="X13" s="188">
        <f t="shared" si="14"/>
        <v>2</v>
      </c>
      <c r="Y13" s="189">
        <f t="shared" si="15"/>
        <v>2.5</v>
      </c>
      <c r="Z13" s="189">
        <f t="shared" si="16"/>
        <v>2.5</v>
      </c>
      <c r="AA13" s="189">
        <f t="shared" si="17"/>
        <v>2</v>
      </c>
      <c r="AB13" s="189">
        <f t="shared" si="18"/>
        <v>2</v>
      </c>
      <c r="AC13" s="176">
        <f t="shared" si="19"/>
        <v>2.2000000000000002</v>
      </c>
    </row>
    <row r="14" spans="1:29" x14ac:dyDescent="0.25">
      <c r="A14" s="85">
        <v>7</v>
      </c>
      <c r="B14" s="20">
        <f>'2016-2017 исходные'!B13</f>
        <v>10190</v>
      </c>
      <c r="C14" s="60" t="str">
        <f>'2016-2017 исходные'!C13</f>
        <v>МБОУ СШ № 19</v>
      </c>
      <c r="D14" s="139">
        <f>'2016-2017 исходные'!F13</f>
        <v>0.61361891617342079</v>
      </c>
      <c r="E14" s="125">
        <f t="shared" si="20"/>
        <v>0.51250360822583885</v>
      </c>
      <c r="F14" s="52" t="str">
        <f t="shared" si="6"/>
        <v>B</v>
      </c>
      <c r="G14" s="126">
        <f>'2016-2017 исходные'!I13</f>
        <v>9595.2729051987772</v>
      </c>
      <c r="H14" s="125">
        <f t="shared" si="21"/>
        <v>0.12252986992927507</v>
      </c>
      <c r="I14" s="125">
        <f t="shared" si="22"/>
        <v>0.20277897169120163</v>
      </c>
      <c r="J14" s="53" t="str">
        <f t="shared" si="7"/>
        <v>C</v>
      </c>
      <c r="K14" s="127">
        <f>'2016-2017 исходные'!L13</f>
        <v>40750.018797145771</v>
      </c>
      <c r="L14" s="128">
        <f t="shared" si="23"/>
        <v>0.18902590580282488</v>
      </c>
      <c r="M14" s="125">
        <f t="shared" si="24"/>
        <v>0.24155822172126862</v>
      </c>
      <c r="N14" s="54" t="str">
        <f t="shared" si="8"/>
        <v>D</v>
      </c>
      <c r="O14" s="129">
        <f>'2016-2017 исходные'!P13</f>
        <v>2328.6690927624873</v>
      </c>
      <c r="P14" s="125">
        <f t="shared" si="25"/>
        <v>4.2485632189623736E-2</v>
      </c>
      <c r="Q14" s="125">
        <f t="shared" si="26"/>
        <v>5.6141569213485724E-2</v>
      </c>
      <c r="R14" s="55" t="str">
        <f t="shared" si="9"/>
        <v>C</v>
      </c>
      <c r="S14" s="130">
        <f>'2016-2017 исходные'!S13</f>
        <v>403022.21707317076</v>
      </c>
      <c r="T14" s="131">
        <f t="shared" si="27"/>
        <v>0.44553527917786379</v>
      </c>
      <c r="U14" s="131">
        <f t="shared" si="28"/>
        <v>0.60739244938522874</v>
      </c>
      <c r="V14" s="54" t="str">
        <f t="shared" si="10"/>
        <v>D</v>
      </c>
      <c r="W14" s="47" t="str">
        <f t="shared" si="11"/>
        <v>C</v>
      </c>
      <c r="X14" s="188">
        <f t="shared" si="14"/>
        <v>2.5</v>
      </c>
      <c r="Y14" s="189">
        <f t="shared" si="15"/>
        <v>2</v>
      </c>
      <c r="Z14" s="189">
        <f t="shared" si="16"/>
        <v>1</v>
      </c>
      <c r="AA14" s="189">
        <f t="shared" si="17"/>
        <v>2</v>
      </c>
      <c r="AB14" s="189">
        <f t="shared" si="18"/>
        <v>1</v>
      </c>
      <c r="AC14" s="176">
        <f t="shared" si="19"/>
        <v>1.7</v>
      </c>
    </row>
    <row r="15" spans="1:29" x14ac:dyDescent="0.25">
      <c r="A15" s="85">
        <v>8</v>
      </c>
      <c r="B15" s="20">
        <f>'2016-2017 исходные'!B14</f>
        <v>10320</v>
      </c>
      <c r="C15" s="60" t="str">
        <f>'2016-2017 исходные'!C14</f>
        <v>МАОУ СШ № 32</v>
      </c>
      <c r="D15" s="139">
        <f>'2016-2017 исходные'!F14</f>
        <v>0.61650458066111002</v>
      </c>
      <c r="E15" s="125">
        <f t="shared" si="20"/>
        <v>0.51250360822583885</v>
      </c>
      <c r="F15" s="52" t="str">
        <f t="shared" si="6"/>
        <v>B</v>
      </c>
      <c r="G15" s="126">
        <f>'2016-2017 исходные'!I14</f>
        <v>14555.241969504446</v>
      </c>
      <c r="H15" s="125">
        <f t="shared" si="21"/>
        <v>0.18586776248398523</v>
      </c>
      <c r="I15" s="125">
        <f t="shared" si="22"/>
        <v>0.20277897169120163</v>
      </c>
      <c r="J15" s="53" t="str">
        <f t="shared" si="7"/>
        <v>C</v>
      </c>
      <c r="K15" s="127">
        <f>'2016-2017 исходные'!L14</f>
        <v>50795.131435832271</v>
      </c>
      <c r="L15" s="128">
        <f t="shared" si="23"/>
        <v>0.23562187241749832</v>
      </c>
      <c r="M15" s="125">
        <f t="shared" si="24"/>
        <v>0.24155822172126862</v>
      </c>
      <c r="N15" s="54" t="str">
        <f t="shared" si="8"/>
        <v>C</v>
      </c>
      <c r="O15" s="129">
        <f>'2016-2017 исходные'!P14</f>
        <v>2902.6993392630238</v>
      </c>
      <c r="P15" s="125">
        <f t="shared" si="25"/>
        <v>5.2958583453647873E-2</v>
      </c>
      <c r="Q15" s="125">
        <f t="shared" si="26"/>
        <v>5.6141569213485724E-2</v>
      </c>
      <c r="R15" s="55" t="str">
        <f t="shared" si="9"/>
        <v>C</v>
      </c>
      <c r="S15" s="130">
        <f>'2016-2017 исходные'!S14</f>
        <v>478953.93913043477</v>
      </c>
      <c r="T15" s="131">
        <f t="shared" si="27"/>
        <v>0.52947670858818585</v>
      </c>
      <c r="U15" s="131">
        <f t="shared" si="28"/>
        <v>0.60739244938522874</v>
      </c>
      <c r="V15" s="54" t="str">
        <f t="shared" si="10"/>
        <v>C</v>
      </c>
      <c r="W15" s="47" t="str">
        <f t="shared" si="11"/>
        <v>C</v>
      </c>
      <c r="X15" s="188">
        <f t="shared" si="14"/>
        <v>2.5</v>
      </c>
      <c r="Y15" s="189">
        <f t="shared" si="15"/>
        <v>2</v>
      </c>
      <c r="Z15" s="189">
        <f t="shared" si="16"/>
        <v>2</v>
      </c>
      <c r="AA15" s="189">
        <f t="shared" si="17"/>
        <v>2</v>
      </c>
      <c r="AB15" s="189">
        <f t="shared" si="18"/>
        <v>2</v>
      </c>
      <c r="AC15" s="176">
        <f t="shared" si="19"/>
        <v>2.1</v>
      </c>
    </row>
    <row r="16" spans="1:29" ht="15.75" thickBot="1" x14ac:dyDescent="0.3">
      <c r="A16" s="68">
        <v>9</v>
      </c>
      <c r="B16" s="20">
        <f>'2016-2017 исходные'!B15</f>
        <v>10860</v>
      </c>
      <c r="C16" s="60" t="str">
        <f>'2016-2017 исходные'!C15</f>
        <v xml:space="preserve">МБОУ СШ № 86 </v>
      </c>
      <c r="D16" s="139">
        <f>'2016-2017 исходные'!F15</f>
        <v>0.45490699976776666</v>
      </c>
      <c r="E16" s="125">
        <f t="shared" si="20"/>
        <v>0.51250360822583885</v>
      </c>
      <c r="F16" s="52" t="str">
        <f t="shared" si="6"/>
        <v>C</v>
      </c>
      <c r="G16" s="126">
        <f>'2016-2017 исходные'!I15</f>
        <v>18393.172886456909</v>
      </c>
      <c r="H16" s="125">
        <f t="shared" si="21"/>
        <v>0.23487743429821142</v>
      </c>
      <c r="I16" s="125">
        <f t="shared" si="22"/>
        <v>0.20277897169120163</v>
      </c>
      <c r="J16" s="53" t="str">
        <f t="shared" si="7"/>
        <v>B</v>
      </c>
      <c r="K16" s="127">
        <f>'2016-2017 исходные'!L15</f>
        <v>49359.719097127221</v>
      </c>
      <c r="L16" s="128">
        <f t="shared" si="23"/>
        <v>0.22896346769687823</v>
      </c>
      <c r="M16" s="125">
        <f t="shared" si="24"/>
        <v>0.24155822172126862</v>
      </c>
      <c r="N16" s="54" t="str">
        <f t="shared" si="8"/>
        <v>C</v>
      </c>
      <c r="O16" s="129">
        <f>'2016-2017 исходные'!P15</f>
        <v>2868.2445143638852</v>
      </c>
      <c r="P16" s="125">
        <f t="shared" si="25"/>
        <v>5.2329969013591833E-2</v>
      </c>
      <c r="Q16" s="125">
        <f t="shared" si="26"/>
        <v>5.6141569213485724E-2</v>
      </c>
      <c r="R16" s="55" t="str">
        <f t="shared" si="9"/>
        <v>C</v>
      </c>
      <c r="S16" s="130">
        <f>'2016-2017 исходные'!S15</f>
        <v>555860.54927272734</v>
      </c>
      <c r="T16" s="131">
        <f t="shared" si="27"/>
        <v>0.61449586279066626</v>
      </c>
      <c r="U16" s="131">
        <f t="shared" si="28"/>
        <v>0.60739244938522874</v>
      </c>
      <c r="V16" s="54" t="str">
        <f t="shared" si="10"/>
        <v>B</v>
      </c>
      <c r="W16" s="47" t="str">
        <f t="shared" si="11"/>
        <v>C</v>
      </c>
      <c r="X16" s="190">
        <f t="shared" si="14"/>
        <v>2</v>
      </c>
      <c r="Y16" s="191">
        <f t="shared" si="15"/>
        <v>2.5</v>
      </c>
      <c r="Z16" s="191">
        <f t="shared" si="16"/>
        <v>2</v>
      </c>
      <c r="AA16" s="191">
        <f t="shared" si="17"/>
        <v>2</v>
      </c>
      <c r="AB16" s="191">
        <f t="shared" si="18"/>
        <v>2.5</v>
      </c>
      <c r="AC16" s="177">
        <f t="shared" si="19"/>
        <v>2.2000000000000002</v>
      </c>
    </row>
    <row r="17" spans="1:29" ht="15.75" thickBot="1" x14ac:dyDescent="0.3">
      <c r="A17" s="94"/>
      <c r="B17" s="200"/>
      <c r="C17" s="201" t="s">
        <v>198</v>
      </c>
      <c r="D17" s="140">
        <f>AVERAGE(D18:D31)</f>
        <v>0.83427748403249269</v>
      </c>
      <c r="E17" s="198"/>
      <c r="F17" s="41" t="str">
        <f t="shared" si="6"/>
        <v>A</v>
      </c>
      <c r="G17" s="42">
        <f>AVERAGE(G18:G31)</f>
        <v>15689.171047390977</v>
      </c>
      <c r="H17" s="198">
        <f>AVERAGE(H18:H31)</f>
        <v>0.2003478282200187</v>
      </c>
      <c r="I17" s="198"/>
      <c r="J17" s="43" t="str">
        <f t="shared" si="7"/>
        <v>C</v>
      </c>
      <c r="K17" s="42">
        <f>AVERAGE(K18:K31)</f>
        <v>55499.02832919982</v>
      </c>
      <c r="L17" s="199">
        <f>AVERAGE(L18:L31)</f>
        <v>0.25744169967937364</v>
      </c>
      <c r="M17" s="198"/>
      <c r="N17" s="43" t="str">
        <f t="shared" si="8"/>
        <v>B</v>
      </c>
      <c r="O17" s="44">
        <f>AVERAGE(O18:O31)</f>
        <v>3399.4604550452959</v>
      </c>
      <c r="P17" s="198">
        <f>AVERAGE(P18:P31)</f>
        <v>6.2021790466111677E-2</v>
      </c>
      <c r="Q17" s="198"/>
      <c r="R17" s="41" t="str">
        <f t="shared" si="9"/>
        <v>B</v>
      </c>
      <c r="S17" s="42">
        <f>AVERAGE(S18:S31)</f>
        <v>577109.96905636671</v>
      </c>
      <c r="T17" s="198">
        <f>AVERAGE(T18:T31)</f>
        <v>0.6379867915152051</v>
      </c>
      <c r="U17" s="198"/>
      <c r="V17" s="43" t="str">
        <f t="shared" si="10"/>
        <v>B</v>
      </c>
      <c r="W17" s="178" t="str">
        <f t="shared" si="11"/>
        <v>B</v>
      </c>
      <c r="X17" s="184">
        <f t="shared" si="14"/>
        <v>4.2</v>
      </c>
      <c r="Y17" s="185">
        <f t="shared" si="15"/>
        <v>2</v>
      </c>
      <c r="Z17" s="185">
        <f t="shared" si="16"/>
        <v>2.5</v>
      </c>
      <c r="AA17" s="185">
        <f t="shared" si="17"/>
        <v>2.5</v>
      </c>
      <c r="AB17" s="185">
        <f t="shared" si="18"/>
        <v>2.5</v>
      </c>
      <c r="AC17" s="174">
        <f t="shared" si="19"/>
        <v>2.7399999999999998</v>
      </c>
    </row>
    <row r="18" spans="1:29" x14ac:dyDescent="0.25">
      <c r="A18" s="77">
        <v>1</v>
      </c>
      <c r="B18" s="12">
        <f>'2016-2017 исходные'!B17</f>
        <v>20040</v>
      </c>
      <c r="C18" s="45" t="str">
        <f>'2016-2017 исходные'!C17</f>
        <v>МАОУ Гимназия № 4</v>
      </c>
      <c r="D18" s="141">
        <f>'2016-2017 исходные'!F17</f>
        <v>0.88574423518297751</v>
      </c>
      <c r="E18" s="118">
        <f t="shared" ref="E18:E31" si="29">$D$130</f>
        <v>0.51250360822583885</v>
      </c>
      <c r="F18" s="46" t="str">
        <f t="shared" si="6"/>
        <v>A</v>
      </c>
      <c r="G18" s="119">
        <f>'2016-2017 исходные'!I17</f>
        <v>8457.8774874874871</v>
      </c>
      <c r="H18" s="118">
        <f t="shared" ref="H18:H31" si="30">G18/$G$131</f>
        <v>0.10800553967131971</v>
      </c>
      <c r="I18" s="118">
        <f t="shared" ref="I18:I31" si="31">$H$130</f>
        <v>0.20277897169120163</v>
      </c>
      <c r="J18" s="47" t="str">
        <f t="shared" si="7"/>
        <v>C</v>
      </c>
      <c r="K18" s="120">
        <f>'2016-2017 исходные'!L17</f>
        <v>53092.812412412415</v>
      </c>
      <c r="L18" s="121">
        <f t="shared" ref="L18:L31" si="32">K18/$K$131</f>
        <v>0.24628005714143769</v>
      </c>
      <c r="M18" s="118">
        <f t="shared" ref="M18:M31" si="33">$L$130</f>
        <v>0.24155822172126862</v>
      </c>
      <c r="N18" s="48" t="str">
        <f t="shared" si="8"/>
        <v>B</v>
      </c>
      <c r="O18" s="122">
        <f>'2016-2017 исходные'!P17</f>
        <v>2346.9213913913914</v>
      </c>
      <c r="P18" s="118">
        <f t="shared" ref="P18:P31" si="34">O18/$O$131</f>
        <v>4.2818638046305098E-2</v>
      </c>
      <c r="Q18" s="118">
        <f t="shared" ref="Q18:Q31" si="35">$P$130</f>
        <v>5.6141569213485724E-2</v>
      </c>
      <c r="R18" s="49" t="str">
        <f t="shared" si="9"/>
        <v>C</v>
      </c>
      <c r="S18" s="123">
        <f>'2016-2017 исходные'!S17</f>
        <v>606603.00628205133</v>
      </c>
      <c r="T18" s="124">
        <f t="shared" ref="T18:T31" si="36">S18/$S$131</f>
        <v>0.67059092105817464</v>
      </c>
      <c r="U18" s="124">
        <f t="shared" ref="U18:U31" si="37">$T$130</f>
        <v>0.60739244938522874</v>
      </c>
      <c r="V18" s="48" t="str">
        <f t="shared" si="10"/>
        <v>B</v>
      </c>
      <c r="W18" s="47" t="str">
        <f t="shared" si="11"/>
        <v>B</v>
      </c>
      <c r="X18" s="186">
        <f t="shared" si="14"/>
        <v>4.2</v>
      </c>
      <c r="Y18" s="187">
        <f t="shared" si="15"/>
        <v>2</v>
      </c>
      <c r="Z18" s="187">
        <f t="shared" si="16"/>
        <v>2.5</v>
      </c>
      <c r="AA18" s="187">
        <f t="shared" si="17"/>
        <v>2</v>
      </c>
      <c r="AB18" s="187">
        <f t="shared" si="18"/>
        <v>2.5</v>
      </c>
      <c r="AC18" s="175">
        <f t="shared" si="19"/>
        <v>2.6399999999999997</v>
      </c>
    </row>
    <row r="19" spans="1:29" x14ac:dyDescent="0.25">
      <c r="A19" s="85">
        <v>2</v>
      </c>
      <c r="B19" s="13">
        <f>'2016-2017 исходные'!B18</f>
        <v>20061</v>
      </c>
      <c r="C19" s="51" t="str">
        <f>'2016-2017 исходные'!C18</f>
        <v>МАОУ Гимназия № 6</v>
      </c>
      <c r="D19" s="139">
        <f>'2016-2017 исходные'!F18</f>
        <v>0.89529904334932087</v>
      </c>
      <c r="E19" s="125">
        <f t="shared" si="29"/>
        <v>0.51250360822583885</v>
      </c>
      <c r="F19" s="52" t="str">
        <f t="shared" si="6"/>
        <v>A</v>
      </c>
      <c r="G19" s="126">
        <f>'2016-2017 исходные'!I18</f>
        <v>16368.988470209339</v>
      </c>
      <c r="H19" s="125">
        <f t="shared" si="30"/>
        <v>0.20902897165560122</v>
      </c>
      <c r="I19" s="125">
        <f t="shared" si="31"/>
        <v>0.20277897169120163</v>
      </c>
      <c r="J19" s="53" t="str">
        <f t="shared" si="7"/>
        <v>B</v>
      </c>
      <c r="K19" s="127">
        <f>'2016-2017 исходные'!L18</f>
        <v>54384.804363929143</v>
      </c>
      <c r="L19" s="128">
        <f t="shared" si="32"/>
        <v>0.25227318195792281</v>
      </c>
      <c r="M19" s="125">
        <f t="shared" si="33"/>
        <v>0.24155822172126862</v>
      </c>
      <c r="N19" s="54" t="str">
        <f t="shared" si="8"/>
        <v>B</v>
      </c>
      <c r="O19" s="129">
        <f>'2016-2017 исходные'!P18</f>
        <v>2204.7333172302738</v>
      </c>
      <c r="P19" s="125">
        <f t="shared" si="34"/>
        <v>4.0224473749052442E-2</v>
      </c>
      <c r="Q19" s="125">
        <f t="shared" si="35"/>
        <v>5.6141569213485724E-2</v>
      </c>
      <c r="R19" s="55" t="str">
        <f t="shared" si="9"/>
        <v>C</v>
      </c>
      <c r="S19" s="130">
        <f>'2016-2017 исходные'!S18</f>
        <v>561996.01249999995</v>
      </c>
      <c r="T19" s="131">
        <f t="shared" si="36"/>
        <v>0.62127852936845485</v>
      </c>
      <c r="U19" s="131">
        <f t="shared" si="37"/>
        <v>0.60739244938522874</v>
      </c>
      <c r="V19" s="54" t="str">
        <f t="shared" si="10"/>
        <v>B</v>
      </c>
      <c r="W19" s="47" t="str">
        <f>IF(AC19&gt;=3.5,"A",IF(AC19&gt;=2.5,"B",IF(AC19&gt;=1.5,"C","D")))</f>
        <v>B</v>
      </c>
      <c r="X19" s="188">
        <f>IF(F19="A",4.2,IF(F19="B",2.5,IF(F19="C",2,1)))</f>
        <v>4.2</v>
      </c>
      <c r="Y19" s="189">
        <f>IF(J19="A",4.2,IF(J19="B",2.5,IF(J19="C",2,1)))</f>
        <v>2.5</v>
      </c>
      <c r="Z19" s="189">
        <f>IF(N19="A",4.2,IF(N19="B",2.5,IF(N19="C",2,1)))</f>
        <v>2.5</v>
      </c>
      <c r="AA19" s="189">
        <f>IF(R19="A",4.2,IF(R19="B",2.5,IF(R19="C",2,1)))</f>
        <v>2</v>
      </c>
      <c r="AB19" s="189">
        <f>IF(V19="A",4.2,IF(V19="B",2.5,IF(V19="C",2,1)))</f>
        <v>2.5</v>
      </c>
      <c r="AC19" s="176">
        <f>AVERAGE(X19:AB19)</f>
        <v>2.7399999999999998</v>
      </c>
    </row>
    <row r="20" spans="1:29" x14ac:dyDescent="0.25">
      <c r="A20" s="85">
        <v>3</v>
      </c>
      <c r="B20" s="13">
        <f>'2016-2017 исходные'!B19</f>
        <v>21020</v>
      </c>
      <c r="C20" s="51" t="str">
        <f>'2016-2017 исходные'!C19</f>
        <v>МАОУ Гимназия № 10</v>
      </c>
      <c r="D20" s="139">
        <f>'2016-2017 исходные'!F19</f>
        <v>0.83645163002104073</v>
      </c>
      <c r="E20" s="125">
        <f t="shared" si="29"/>
        <v>0.51250360822583885</v>
      </c>
      <c r="F20" s="52" t="str">
        <f t="shared" si="6"/>
        <v>A</v>
      </c>
      <c r="G20" s="126">
        <f>'2016-2017 исходные'!I19</f>
        <v>11048.786648879402</v>
      </c>
      <c r="H20" s="125">
        <f t="shared" si="30"/>
        <v>0.14109097305924501</v>
      </c>
      <c r="I20" s="125">
        <f t="shared" si="31"/>
        <v>0.20277897169120163</v>
      </c>
      <c r="J20" s="53" t="str">
        <f t="shared" si="7"/>
        <v>C</v>
      </c>
      <c r="K20" s="127">
        <f>'2016-2017 исходные'!L19</f>
        <v>57725.311216648879</v>
      </c>
      <c r="L20" s="128">
        <f t="shared" si="32"/>
        <v>0.26776869220097865</v>
      </c>
      <c r="M20" s="125">
        <f t="shared" si="33"/>
        <v>0.24155822172126862</v>
      </c>
      <c r="N20" s="54" t="str">
        <f t="shared" si="8"/>
        <v>B</v>
      </c>
      <c r="O20" s="129">
        <f>'2016-2017 исходные'!P19</f>
        <v>2433.169402347919</v>
      </c>
      <c r="P20" s="125">
        <f t="shared" si="34"/>
        <v>4.4392198361067871E-2</v>
      </c>
      <c r="Q20" s="125">
        <f t="shared" si="35"/>
        <v>5.6141569213485724E-2</v>
      </c>
      <c r="R20" s="55" t="str">
        <f t="shared" si="9"/>
        <v>C</v>
      </c>
      <c r="S20" s="130">
        <f>'2016-2017 исходные'!S19</f>
        <v>607675.15584415582</v>
      </c>
      <c r="T20" s="131">
        <f t="shared" si="36"/>
        <v>0.67177616701791765</v>
      </c>
      <c r="U20" s="131">
        <f t="shared" si="37"/>
        <v>0.60739244938522874</v>
      </c>
      <c r="V20" s="54" t="str">
        <f t="shared" si="10"/>
        <v>B</v>
      </c>
      <c r="W20" s="47" t="str">
        <f>IF(AC20&gt;=3.5,"A",IF(AC20&gt;=2.5,"B",IF(AC20&gt;=1.5,"C","D")))</f>
        <v>B</v>
      </c>
      <c r="X20" s="188">
        <f>IF(F20="A",4.2,IF(F20="B",2.5,IF(F20="C",2,1)))</f>
        <v>4.2</v>
      </c>
      <c r="Y20" s="189">
        <f>IF(J20="A",4.2,IF(J20="B",2.5,IF(J20="C",2,1)))</f>
        <v>2</v>
      </c>
      <c r="Z20" s="189">
        <f>IF(N20="A",4.2,IF(N20="B",2.5,IF(N20="C",2,1)))</f>
        <v>2.5</v>
      </c>
      <c r="AA20" s="189">
        <f>IF(R20="A",4.2,IF(R20="B",2.5,IF(R20="C",2,1)))</f>
        <v>2</v>
      </c>
      <c r="AB20" s="189">
        <f>IF(V20="A",4.2,IF(V20="B",2.5,IF(V20="C",2,1)))</f>
        <v>2.5</v>
      </c>
      <c r="AC20" s="176">
        <f>AVERAGE(X20:AB20)</f>
        <v>2.6399999999999997</v>
      </c>
    </row>
    <row r="21" spans="1:29" x14ac:dyDescent="0.25">
      <c r="A21" s="85">
        <v>4</v>
      </c>
      <c r="B21" s="13">
        <f>'2016-2017 исходные'!B20</f>
        <v>20060</v>
      </c>
      <c r="C21" s="51" t="str">
        <f>'2016-2017 исходные'!C20</f>
        <v>МАОУ Лицей № 6 "Перспектива"</v>
      </c>
      <c r="D21" s="139">
        <f>'2016-2017 исходные'!F20</f>
        <v>0.55910572425572691</v>
      </c>
      <c r="E21" s="125">
        <f t="shared" si="29"/>
        <v>0.51250360822583885</v>
      </c>
      <c r="F21" s="52" t="str">
        <f t="shared" si="6"/>
        <v>B</v>
      </c>
      <c r="G21" s="126">
        <f>'2016-2017 исходные'!I20</f>
        <v>16440.508366708385</v>
      </c>
      <c r="H21" s="125">
        <f t="shared" si="30"/>
        <v>0.20994226757766254</v>
      </c>
      <c r="I21" s="125">
        <f t="shared" si="31"/>
        <v>0.20277897169120163</v>
      </c>
      <c r="J21" s="53" t="str">
        <f t="shared" si="7"/>
        <v>B</v>
      </c>
      <c r="K21" s="127">
        <f>'2016-2017 исходные'!L20</f>
        <v>49320.451539424284</v>
      </c>
      <c r="L21" s="128">
        <f t="shared" si="32"/>
        <v>0.22878131843946531</v>
      </c>
      <c r="M21" s="125">
        <f t="shared" si="33"/>
        <v>0.24155822172126862</v>
      </c>
      <c r="N21" s="54" t="str">
        <f t="shared" si="8"/>
        <v>C</v>
      </c>
      <c r="O21" s="129">
        <f>'2016-2017 исходные'!P20</f>
        <v>2233.9230037546931</v>
      </c>
      <c r="P21" s="125">
        <f t="shared" si="34"/>
        <v>4.0757027854425878E-2</v>
      </c>
      <c r="Q21" s="125">
        <f t="shared" si="35"/>
        <v>5.6141569213485724E-2</v>
      </c>
      <c r="R21" s="55" t="str">
        <f t="shared" si="9"/>
        <v>C</v>
      </c>
      <c r="S21" s="130">
        <f>'2016-2017 исходные'!S20</f>
        <v>594800.45045045041</v>
      </c>
      <c r="T21" s="131">
        <f t="shared" si="36"/>
        <v>0.65754336490697141</v>
      </c>
      <c r="U21" s="131">
        <f t="shared" si="37"/>
        <v>0.60739244938522874</v>
      </c>
      <c r="V21" s="54" t="str">
        <f t="shared" si="10"/>
        <v>B</v>
      </c>
      <c r="W21" s="47" t="str">
        <f t="shared" si="11"/>
        <v>C</v>
      </c>
      <c r="X21" s="188">
        <f t="shared" si="14"/>
        <v>2.5</v>
      </c>
      <c r="Y21" s="189">
        <f t="shared" si="15"/>
        <v>2.5</v>
      </c>
      <c r="Z21" s="189">
        <f t="shared" si="16"/>
        <v>2</v>
      </c>
      <c r="AA21" s="189">
        <f t="shared" si="17"/>
        <v>2</v>
      </c>
      <c r="AB21" s="189">
        <f t="shared" si="18"/>
        <v>2.5</v>
      </c>
      <c r="AC21" s="176">
        <f t="shared" si="19"/>
        <v>2.2999999999999998</v>
      </c>
    </row>
    <row r="22" spans="1:29" x14ac:dyDescent="0.25">
      <c r="A22" s="85">
        <v>5</v>
      </c>
      <c r="B22" s="13">
        <f>'2016-2017 исходные'!B21</f>
        <v>20400</v>
      </c>
      <c r="C22" s="51" t="str">
        <f>'2016-2017 исходные'!C21</f>
        <v>МАОУ Лицей № 11</v>
      </c>
      <c r="D22" s="139">
        <f>'2016-2017 исходные'!F21</f>
        <v>0.75454072466652033</v>
      </c>
      <c r="E22" s="125">
        <f t="shared" si="29"/>
        <v>0.51250360822583885</v>
      </c>
      <c r="F22" s="52" t="str">
        <f t="shared" si="6"/>
        <v>A</v>
      </c>
      <c r="G22" s="126">
        <f>'2016-2017 исходные'!I21</f>
        <v>20818.688931750741</v>
      </c>
      <c r="H22" s="125">
        <f t="shared" si="30"/>
        <v>0.26585082801796683</v>
      </c>
      <c r="I22" s="125">
        <f t="shared" si="31"/>
        <v>0.20277897169120163</v>
      </c>
      <c r="J22" s="53" t="str">
        <f t="shared" si="7"/>
        <v>B</v>
      </c>
      <c r="K22" s="127">
        <f>'2016-2017 исходные'!L21</f>
        <v>55599.425853115725</v>
      </c>
      <c r="L22" s="128">
        <f t="shared" si="32"/>
        <v>0.25790741070132528</v>
      </c>
      <c r="M22" s="125">
        <f t="shared" si="33"/>
        <v>0.24155822172126862</v>
      </c>
      <c r="N22" s="54" t="str">
        <f t="shared" si="8"/>
        <v>B</v>
      </c>
      <c r="O22" s="129">
        <f>'2016-2017 исходные'!P21</f>
        <v>2511.8779005934721</v>
      </c>
      <c r="P22" s="125">
        <f t="shared" si="34"/>
        <v>4.5828203294981114E-2</v>
      </c>
      <c r="Q22" s="125">
        <f t="shared" si="35"/>
        <v>5.6141569213485724E-2</v>
      </c>
      <c r="R22" s="55" t="str">
        <f t="shared" si="9"/>
        <v>C</v>
      </c>
      <c r="S22" s="130">
        <f>'2016-2017 исходные'!S21</f>
        <v>602315.36728971964</v>
      </c>
      <c r="T22" s="131">
        <f t="shared" si="36"/>
        <v>0.66585099766304434</v>
      </c>
      <c r="U22" s="131">
        <f t="shared" si="37"/>
        <v>0.60739244938522874</v>
      </c>
      <c r="V22" s="54" t="str">
        <f t="shared" si="10"/>
        <v>B</v>
      </c>
      <c r="W22" s="47" t="str">
        <f>IF(AC22&gt;=3.5,"A",IF(AC22&gt;=2.5,"B",IF(AC22&gt;=1.5,"C","D")))</f>
        <v>B</v>
      </c>
      <c r="X22" s="188">
        <f>IF(F22="A",4.2,IF(F22="B",2.5,IF(F22="C",2,1)))</f>
        <v>4.2</v>
      </c>
      <c r="Y22" s="189">
        <f>IF(J22="A",4.2,IF(J22="B",2.5,IF(J22="C",2,1)))</f>
        <v>2.5</v>
      </c>
      <c r="Z22" s="189">
        <f>IF(N22="A",4.2,IF(N22="B",2.5,IF(N22="C",2,1)))</f>
        <v>2.5</v>
      </c>
      <c r="AA22" s="189">
        <f>IF(R22="A",4.2,IF(R22="B",2.5,IF(R22="C",2,1)))</f>
        <v>2</v>
      </c>
      <c r="AB22" s="189">
        <f>IF(V22="A",4.2,IF(V22="B",2.5,IF(V22="C",2,1)))</f>
        <v>2.5</v>
      </c>
      <c r="AC22" s="176">
        <f>AVERAGE(X22:AB22)</f>
        <v>2.7399999999999998</v>
      </c>
    </row>
    <row r="23" spans="1:29" x14ac:dyDescent="0.25">
      <c r="A23" s="85">
        <v>6</v>
      </c>
      <c r="B23" s="13">
        <f>'2016-2017 исходные'!B22</f>
        <v>20080</v>
      </c>
      <c r="C23" s="51" t="str">
        <f>'2016-2017 исходные'!C22</f>
        <v>МБОУ СШ № 8 "Созидание"</v>
      </c>
      <c r="D23" s="139">
        <f>'2016-2017 исходные'!F22</f>
        <v>0.94112168450812372</v>
      </c>
      <c r="E23" s="125">
        <f t="shared" si="29"/>
        <v>0.51250360822583885</v>
      </c>
      <c r="F23" s="52" t="str">
        <f t="shared" si="6"/>
        <v>A</v>
      </c>
      <c r="G23" s="126">
        <f>'2016-2017 исходные'!I22</f>
        <v>19936.393283582089</v>
      </c>
      <c r="H23" s="125">
        <f t="shared" si="30"/>
        <v>0.25458407489094559</v>
      </c>
      <c r="I23" s="125">
        <f t="shared" si="31"/>
        <v>0.20277897169120163</v>
      </c>
      <c r="J23" s="53" t="str">
        <f t="shared" si="7"/>
        <v>B</v>
      </c>
      <c r="K23" s="127">
        <f>'2016-2017 исходные'!L22</f>
        <v>49789.564179104476</v>
      </c>
      <c r="L23" s="128">
        <f t="shared" si="32"/>
        <v>0.23095737735321761</v>
      </c>
      <c r="M23" s="125">
        <f t="shared" si="33"/>
        <v>0.24155822172126862</v>
      </c>
      <c r="N23" s="54" t="str">
        <f t="shared" si="8"/>
        <v>C</v>
      </c>
      <c r="O23" s="129">
        <f>'2016-2017 исходные'!P22</f>
        <v>2064.0736567164181</v>
      </c>
      <c r="P23" s="125">
        <f t="shared" si="34"/>
        <v>3.7658194744842485E-2</v>
      </c>
      <c r="Q23" s="125">
        <f t="shared" si="35"/>
        <v>5.6141569213485724E-2</v>
      </c>
      <c r="R23" s="55" t="str">
        <f t="shared" si="9"/>
        <v>C</v>
      </c>
      <c r="S23" s="130">
        <f>'2016-2017 исходные'!S22</f>
        <v>566142.61964285711</v>
      </c>
      <c r="T23" s="131">
        <f t="shared" si="36"/>
        <v>0.62586254407724784</v>
      </c>
      <c r="U23" s="131">
        <f t="shared" si="37"/>
        <v>0.60739244938522874</v>
      </c>
      <c r="V23" s="54" t="str">
        <f t="shared" si="10"/>
        <v>B</v>
      </c>
      <c r="W23" s="47" t="str">
        <f t="shared" si="11"/>
        <v>B</v>
      </c>
      <c r="X23" s="188">
        <f t="shared" si="14"/>
        <v>4.2</v>
      </c>
      <c r="Y23" s="189">
        <f t="shared" si="15"/>
        <v>2.5</v>
      </c>
      <c r="Z23" s="189">
        <f t="shared" si="16"/>
        <v>2</v>
      </c>
      <c r="AA23" s="189">
        <f t="shared" si="17"/>
        <v>2</v>
      </c>
      <c r="AB23" s="189">
        <f t="shared" si="18"/>
        <v>2.5</v>
      </c>
      <c r="AC23" s="176">
        <f t="shared" si="19"/>
        <v>2.6399999999999997</v>
      </c>
    </row>
    <row r="24" spans="1:29" x14ac:dyDescent="0.25">
      <c r="A24" s="85">
        <v>7</v>
      </c>
      <c r="B24" s="13">
        <f>'2016-2017 исходные'!B23</f>
        <v>20460</v>
      </c>
      <c r="C24" s="51" t="str">
        <f>'2016-2017 исходные'!C23</f>
        <v>МБОУ СШ № 46</v>
      </c>
      <c r="D24" s="139">
        <f>'2016-2017 исходные'!F23</f>
        <v>0.89975874092404307</v>
      </c>
      <c r="E24" s="125">
        <f t="shared" si="29"/>
        <v>0.51250360822583885</v>
      </c>
      <c r="F24" s="52" t="str">
        <f t="shared" si="6"/>
        <v>A</v>
      </c>
      <c r="G24" s="126">
        <f>'2016-2017 исходные'!I23</f>
        <v>8550.8626072234765</v>
      </c>
      <c r="H24" s="125">
        <f t="shared" si="30"/>
        <v>0.10919294254554497</v>
      </c>
      <c r="I24" s="125">
        <f t="shared" si="31"/>
        <v>0.20277897169120163</v>
      </c>
      <c r="J24" s="53" t="str">
        <f t="shared" si="7"/>
        <v>C</v>
      </c>
      <c r="K24" s="127">
        <f>'2016-2017 исходные'!L23</f>
        <v>47402.21928893905</v>
      </c>
      <c r="L24" s="128">
        <f t="shared" si="32"/>
        <v>0.21988327128780216</v>
      </c>
      <c r="M24" s="125">
        <f t="shared" si="33"/>
        <v>0.24155822172126862</v>
      </c>
      <c r="N24" s="54" t="str">
        <f t="shared" si="8"/>
        <v>C</v>
      </c>
      <c r="O24" s="129">
        <f>'2016-2017 исходные'!P23</f>
        <v>2056.8084650112869</v>
      </c>
      <c r="P24" s="125">
        <f t="shared" si="34"/>
        <v>3.7525644240552013E-2</v>
      </c>
      <c r="Q24" s="125">
        <f t="shared" si="35"/>
        <v>5.6141569213485724E-2</v>
      </c>
      <c r="R24" s="55" t="str">
        <f t="shared" si="9"/>
        <v>C</v>
      </c>
      <c r="S24" s="130">
        <f>'2016-2017 исходные'!S23</f>
        <v>565924.19672131143</v>
      </c>
      <c r="T24" s="131">
        <f t="shared" si="36"/>
        <v>0.62562108067099587</v>
      </c>
      <c r="U24" s="131">
        <f t="shared" si="37"/>
        <v>0.60739244938522874</v>
      </c>
      <c r="V24" s="54" t="str">
        <f t="shared" si="10"/>
        <v>B</v>
      </c>
      <c r="W24" s="47" t="str">
        <f t="shared" si="11"/>
        <v>B</v>
      </c>
      <c r="X24" s="188">
        <f t="shared" si="14"/>
        <v>4.2</v>
      </c>
      <c r="Y24" s="189">
        <f t="shared" si="15"/>
        <v>2</v>
      </c>
      <c r="Z24" s="189">
        <f t="shared" si="16"/>
        <v>2</v>
      </c>
      <c r="AA24" s="189">
        <f t="shared" si="17"/>
        <v>2</v>
      </c>
      <c r="AB24" s="189">
        <f t="shared" si="18"/>
        <v>2.5</v>
      </c>
      <c r="AC24" s="176">
        <f t="shared" si="19"/>
        <v>2.54</v>
      </c>
    </row>
    <row r="25" spans="1:29" x14ac:dyDescent="0.25">
      <c r="A25" s="85">
        <v>8</v>
      </c>
      <c r="B25" s="13">
        <f>'2016-2017 исходные'!B24</f>
        <v>20490</v>
      </c>
      <c r="C25" s="51" t="str">
        <f>'2016-2017 исходные'!C24</f>
        <v>МБОУ СШ № 49</v>
      </c>
      <c r="D25" s="139">
        <f>'2016-2017 исходные'!F24</f>
        <v>0.656417554623833</v>
      </c>
      <c r="E25" s="125">
        <f t="shared" si="29"/>
        <v>0.51250360822583885</v>
      </c>
      <c r="F25" s="52" t="str">
        <f t="shared" si="6"/>
        <v>B</v>
      </c>
      <c r="G25" s="126">
        <f>'2016-2017 исходные'!I24</f>
        <v>15156.328232558139</v>
      </c>
      <c r="H25" s="125">
        <f t="shared" si="30"/>
        <v>0.19354352349213108</v>
      </c>
      <c r="I25" s="125">
        <f t="shared" si="31"/>
        <v>0.20277897169120163</v>
      </c>
      <c r="J25" s="53" t="str">
        <f t="shared" si="7"/>
        <v>C</v>
      </c>
      <c r="K25" s="127">
        <f>'2016-2017 исходные'!L24</f>
        <v>45574.198976744185</v>
      </c>
      <c r="L25" s="128">
        <f t="shared" si="32"/>
        <v>0.21140368758359049</v>
      </c>
      <c r="M25" s="125">
        <f t="shared" si="33"/>
        <v>0.24155822172126862</v>
      </c>
      <c r="N25" s="54" t="str">
        <f t="shared" si="8"/>
        <v>C</v>
      </c>
      <c r="O25" s="129">
        <f>'2016-2017 исходные'!P24</f>
        <v>2000.6820930232559</v>
      </c>
      <c r="P25" s="125">
        <f t="shared" si="34"/>
        <v>3.6501641129146993E-2</v>
      </c>
      <c r="Q25" s="125">
        <f t="shared" si="35"/>
        <v>5.6141569213485724E-2</v>
      </c>
      <c r="R25" s="55" t="str">
        <f t="shared" si="9"/>
        <v>C</v>
      </c>
      <c r="S25" s="130">
        <f>'2016-2017 исходные'!S24</f>
        <v>516456.07606060611</v>
      </c>
      <c r="T25" s="131">
        <f t="shared" si="36"/>
        <v>0.57093478295513034</v>
      </c>
      <c r="U25" s="131">
        <f t="shared" si="37"/>
        <v>0.60739244938522874</v>
      </c>
      <c r="V25" s="54" t="str">
        <f t="shared" si="10"/>
        <v>C</v>
      </c>
      <c r="W25" s="47" t="str">
        <f t="shared" si="11"/>
        <v>C</v>
      </c>
      <c r="X25" s="188">
        <f t="shared" si="14"/>
        <v>2.5</v>
      </c>
      <c r="Y25" s="189">
        <f t="shared" si="15"/>
        <v>2</v>
      </c>
      <c r="Z25" s="189">
        <f t="shared" si="16"/>
        <v>2</v>
      </c>
      <c r="AA25" s="189">
        <f t="shared" si="17"/>
        <v>2</v>
      </c>
      <c r="AB25" s="189">
        <f t="shared" si="18"/>
        <v>2</v>
      </c>
      <c r="AC25" s="176">
        <f t="shared" si="19"/>
        <v>2.1</v>
      </c>
    </row>
    <row r="26" spans="1:29" x14ac:dyDescent="0.25">
      <c r="A26" s="85">
        <v>9</v>
      </c>
      <c r="B26" s="13">
        <f>'2016-2017 исходные'!B25</f>
        <v>20550</v>
      </c>
      <c r="C26" s="51" t="str">
        <f>'2016-2017 исходные'!C25</f>
        <v>МАОУ СШ № 55</v>
      </c>
      <c r="D26" s="139">
        <f>'2016-2017 исходные'!F25</f>
        <v>0.90159744679420617</v>
      </c>
      <c r="E26" s="125">
        <f t="shared" si="29"/>
        <v>0.51250360822583885</v>
      </c>
      <c r="F26" s="52" t="str">
        <f t="shared" si="6"/>
        <v>A</v>
      </c>
      <c r="G26" s="126">
        <f>'2016-2017 исходные'!I25</f>
        <v>31846.75810564663</v>
      </c>
      <c r="H26" s="125">
        <f t="shared" si="30"/>
        <v>0.40667724273269434</v>
      </c>
      <c r="I26" s="125">
        <f t="shared" si="31"/>
        <v>0.20277897169120163</v>
      </c>
      <c r="J26" s="53" t="str">
        <f t="shared" si="7"/>
        <v>B</v>
      </c>
      <c r="K26" s="127">
        <f>'2016-2017 исходные'!L25</f>
        <v>77119.326338797808</v>
      </c>
      <c r="L26" s="128">
        <f t="shared" si="32"/>
        <v>0.35773113599437045</v>
      </c>
      <c r="M26" s="125">
        <f t="shared" si="33"/>
        <v>0.24155822172126862</v>
      </c>
      <c r="N26" s="54" t="str">
        <f t="shared" si="8"/>
        <v>B</v>
      </c>
      <c r="O26" s="129">
        <f>'2016-2017 исходные'!P25</f>
        <v>9917.7359198542799</v>
      </c>
      <c r="P26" s="125">
        <f t="shared" si="34"/>
        <v>0.18094510798221228</v>
      </c>
      <c r="Q26" s="125">
        <f t="shared" si="35"/>
        <v>5.6141569213485724E-2</v>
      </c>
      <c r="R26" s="55" t="str">
        <f t="shared" si="9"/>
        <v>B</v>
      </c>
      <c r="S26" s="130">
        <f>'2016-2017 исходные'!S25</f>
        <v>472704.64705882355</v>
      </c>
      <c r="T26" s="131">
        <f t="shared" si="36"/>
        <v>0.52256820585598085</v>
      </c>
      <c r="U26" s="131">
        <f t="shared" si="37"/>
        <v>0.60739244938522874</v>
      </c>
      <c r="V26" s="54" t="str">
        <f t="shared" si="10"/>
        <v>D</v>
      </c>
      <c r="W26" s="47" t="str">
        <f t="shared" si="11"/>
        <v>B</v>
      </c>
      <c r="X26" s="188">
        <f t="shared" si="14"/>
        <v>4.2</v>
      </c>
      <c r="Y26" s="189">
        <f t="shared" si="15"/>
        <v>2.5</v>
      </c>
      <c r="Z26" s="189">
        <f t="shared" si="16"/>
        <v>2.5</v>
      </c>
      <c r="AA26" s="189">
        <f t="shared" si="17"/>
        <v>2.5</v>
      </c>
      <c r="AB26" s="189">
        <f t="shared" si="18"/>
        <v>1</v>
      </c>
      <c r="AC26" s="176">
        <f t="shared" si="19"/>
        <v>2.54</v>
      </c>
    </row>
    <row r="27" spans="1:29" x14ac:dyDescent="0.25">
      <c r="A27" s="85">
        <v>10</v>
      </c>
      <c r="B27" s="13">
        <f>'2016-2017 исходные'!B26</f>
        <v>20630</v>
      </c>
      <c r="C27" s="51" t="str">
        <f>'2016-2017 исходные'!C26</f>
        <v>МБОУ СШ № 63</v>
      </c>
      <c r="D27" s="139">
        <f>'2016-2017 исходные'!F26</f>
        <v>0.8275059527691363</v>
      </c>
      <c r="E27" s="125">
        <f t="shared" si="29"/>
        <v>0.51250360822583885</v>
      </c>
      <c r="F27" s="52" t="str">
        <f t="shared" si="6"/>
        <v>A</v>
      </c>
      <c r="G27" s="126">
        <f>'2016-2017 исходные'!I26</f>
        <v>15006.548185975609</v>
      </c>
      <c r="H27" s="125">
        <f t="shared" si="30"/>
        <v>0.19163085984961867</v>
      </c>
      <c r="I27" s="125">
        <f t="shared" si="31"/>
        <v>0.20277897169120163</v>
      </c>
      <c r="J27" s="53" t="str">
        <f t="shared" si="7"/>
        <v>C</v>
      </c>
      <c r="K27" s="127">
        <f>'2016-2017 исходные'!L26</f>
        <v>57130.933704268289</v>
      </c>
      <c r="L27" s="128">
        <f t="shared" si="32"/>
        <v>0.26501157083065824</v>
      </c>
      <c r="M27" s="125">
        <f t="shared" si="33"/>
        <v>0.24155822172126862</v>
      </c>
      <c r="N27" s="54" t="str">
        <f t="shared" si="8"/>
        <v>B</v>
      </c>
      <c r="O27" s="129">
        <f>'2016-2017 исходные'!P26</f>
        <v>3082.1643140243905</v>
      </c>
      <c r="P27" s="125">
        <f t="shared" si="34"/>
        <v>5.6232849828517999E-2</v>
      </c>
      <c r="Q27" s="125">
        <f t="shared" si="35"/>
        <v>5.6141569213485724E-2</v>
      </c>
      <c r="R27" s="55" t="str">
        <f t="shared" si="9"/>
        <v>B</v>
      </c>
      <c r="S27" s="130">
        <f>'2016-2017 исходные'!S26</f>
        <v>527807.78629032255</v>
      </c>
      <c r="T27" s="131">
        <f t="shared" si="36"/>
        <v>0.58348393576132596</v>
      </c>
      <c r="U27" s="131">
        <f t="shared" si="37"/>
        <v>0.60739244938522874</v>
      </c>
      <c r="V27" s="54" t="str">
        <f t="shared" si="10"/>
        <v>C</v>
      </c>
      <c r="W27" s="47" t="str">
        <f t="shared" si="11"/>
        <v>B</v>
      </c>
      <c r="X27" s="188">
        <f t="shared" si="14"/>
        <v>4.2</v>
      </c>
      <c r="Y27" s="189">
        <f t="shared" si="15"/>
        <v>2</v>
      </c>
      <c r="Z27" s="189">
        <f t="shared" si="16"/>
        <v>2.5</v>
      </c>
      <c r="AA27" s="189">
        <f t="shared" si="17"/>
        <v>2.5</v>
      </c>
      <c r="AB27" s="189">
        <f t="shared" si="18"/>
        <v>2</v>
      </c>
      <c r="AC27" s="176">
        <f t="shared" si="19"/>
        <v>2.6399999999999997</v>
      </c>
    </row>
    <row r="28" spans="1:29" x14ac:dyDescent="0.25">
      <c r="A28" s="50">
        <v>11</v>
      </c>
      <c r="B28" s="13">
        <f>'2016-2017 исходные'!B27</f>
        <v>20800</v>
      </c>
      <c r="C28" s="51" t="str">
        <f>'2016-2017 исходные'!C27</f>
        <v>МБОУ СШ № 80</v>
      </c>
      <c r="D28" s="139">
        <f>'2016-2017 исходные'!F27</f>
        <v>0.89443817931200575</v>
      </c>
      <c r="E28" s="125">
        <f t="shared" si="29"/>
        <v>0.51250360822583885</v>
      </c>
      <c r="F28" s="52" t="str">
        <f t="shared" si="6"/>
        <v>A</v>
      </c>
      <c r="G28" s="126">
        <f>'2016-2017 исходные'!I27</f>
        <v>15394.180643086816</v>
      </c>
      <c r="H28" s="125">
        <f t="shared" si="30"/>
        <v>0.19658085502114397</v>
      </c>
      <c r="I28" s="125">
        <f t="shared" si="31"/>
        <v>0.20277897169120163</v>
      </c>
      <c r="J28" s="53" t="str">
        <f t="shared" si="7"/>
        <v>C</v>
      </c>
      <c r="K28" s="127">
        <f>'2016-2017 исходные'!L27</f>
        <v>55800.650032154343</v>
      </c>
      <c r="L28" s="128">
        <f t="shared" si="32"/>
        <v>0.25884082334345315</v>
      </c>
      <c r="M28" s="125">
        <f t="shared" si="33"/>
        <v>0.24155822172126862</v>
      </c>
      <c r="N28" s="54" t="str">
        <f t="shared" si="8"/>
        <v>B</v>
      </c>
      <c r="O28" s="129">
        <f>'2016-2017 исходные'!P27</f>
        <v>2301.6042443729903</v>
      </c>
      <c r="P28" s="125">
        <f t="shared" si="34"/>
        <v>4.1991844902491401E-2</v>
      </c>
      <c r="Q28" s="125">
        <f t="shared" si="35"/>
        <v>5.6141569213485724E-2</v>
      </c>
      <c r="R28" s="55" t="str">
        <f t="shared" si="9"/>
        <v>C</v>
      </c>
      <c r="S28" s="130">
        <f>'2016-2017 исходные'!S27</f>
        <v>565196.41079999995</v>
      </c>
      <c r="T28" s="131">
        <f t="shared" si="36"/>
        <v>0.62481652377587471</v>
      </c>
      <c r="U28" s="131">
        <f t="shared" si="37"/>
        <v>0.60739244938522874</v>
      </c>
      <c r="V28" s="54" t="str">
        <f t="shared" si="10"/>
        <v>B</v>
      </c>
      <c r="W28" s="47" t="str">
        <f t="shared" si="11"/>
        <v>B</v>
      </c>
      <c r="X28" s="188">
        <f t="shared" si="14"/>
        <v>4.2</v>
      </c>
      <c r="Y28" s="189">
        <f t="shared" si="15"/>
        <v>2</v>
      </c>
      <c r="Z28" s="189">
        <f t="shared" si="16"/>
        <v>2.5</v>
      </c>
      <c r="AA28" s="189">
        <f t="shared" si="17"/>
        <v>2</v>
      </c>
      <c r="AB28" s="189">
        <f t="shared" si="18"/>
        <v>2.5</v>
      </c>
      <c r="AC28" s="176">
        <f t="shared" si="19"/>
        <v>2.6399999999999997</v>
      </c>
    </row>
    <row r="29" spans="1:29" x14ac:dyDescent="0.25">
      <c r="A29" s="85">
        <v>12</v>
      </c>
      <c r="B29" s="13">
        <f>'2016-2017 исходные'!B28</f>
        <v>20810</v>
      </c>
      <c r="C29" s="51" t="str">
        <f>'2016-2017 исходные'!C28</f>
        <v>МБОУ СШ № 81</v>
      </c>
      <c r="D29" s="139">
        <f>'2016-2017 исходные'!F28</f>
        <v>0.84703577398638963</v>
      </c>
      <c r="E29" s="125">
        <f t="shared" si="29"/>
        <v>0.51250360822583885</v>
      </c>
      <c r="F29" s="52" t="str">
        <f t="shared" si="6"/>
        <v>A</v>
      </c>
      <c r="G29" s="126">
        <f>'2016-2017 исходные'!I28</f>
        <v>16698.497195121952</v>
      </c>
      <c r="H29" s="125">
        <f t="shared" si="30"/>
        <v>0.21323673745893013</v>
      </c>
      <c r="I29" s="125">
        <f t="shared" si="31"/>
        <v>0.20277897169120163</v>
      </c>
      <c r="J29" s="53" t="str">
        <f t="shared" si="7"/>
        <v>B</v>
      </c>
      <c r="K29" s="127">
        <f>'2016-2017 исходные'!L28</f>
        <v>70874.206859756101</v>
      </c>
      <c r="L29" s="128">
        <f t="shared" si="32"/>
        <v>0.32876208515173849</v>
      </c>
      <c r="M29" s="125">
        <f t="shared" si="33"/>
        <v>0.24155822172126862</v>
      </c>
      <c r="N29" s="54" t="str">
        <f t="shared" si="8"/>
        <v>B</v>
      </c>
      <c r="O29" s="129">
        <f>'2016-2017 исходные'!P28</f>
        <v>9647.5040701219514</v>
      </c>
      <c r="P29" s="125">
        <f t="shared" si="34"/>
        <v>0.1760148364338277</v>
      </c>
      <c r="Q29" s="125">
        <f t="shared" si="35"/>
        <v>5.6141569213485724E-2</v>
      </c>
      <c r="R29" s="55" t="str">
        <f t="shared" si="9"/>
        <v>B</v>
      </c>
      <c r="S29" s="130">
        <f>'2016-2017 исходные'!S28</f>
        <v>597753.71250000002</v>
      </c>
      <c r="T29" s="131">
        <f t="shared" si="36"/>
        <v>0.66080815373495949</v>
      </c>
      <c r="U29" s="131">
        <f t="shared" si="37"/>
        <v>0.60739244938522874</v>
      </c>
      <c r="V29" s="54" t="str">
        <f t="shared" si="10"/>
        <v>B</v>
      </c>
      <c r="W29" s="47" t="str">
        <f t="shared" si="11"/>
        <v>B</v>
      </c>
      <c r="X29" s="188">
        <f t="shared" si="14"/>
        <v>4.2</v>
      </c>
      <c r="Y29" s="189">
        <f t="shared" si="15"/>
        <v>2.5</v>
      </c>
      <c r="Z29" s="189">
        <f t="shared" si="16"/>
        <v>2.5</v>
      </c>
      <c r="AA29" s="189">
        <f t="shared" si="17"/>
        <v>2.5</v>
      </c>
      <c r="AB29" s="189">
        <f t="shared" si="18"/>
        <v>2.5</v>
      </c>
      <c r="AC29" s="176">
        <f t="shared" si="19"/>
        <v>2.84</v>
      </c>
    </row>
    <row r="30" spans="1:29" x14ac:dyDescent="0.25">
      <c r="A30" s="85">
        <v>13</v>
      </c>
      <c r="B30" s="13">
        <f>'2016-2017 исходные'!B29</f>
        <v>20900</v>
      </c>
      <c r="C30" s="51" t="str">
        <f>'2016-2017 исходные'!C29</f>
        <v>МБОУ СШ № 90</v>
      </c>
      <c r="D30" s="139">
        <f>'2016-2017 исходные'!F29</f>
        <v>0.91438774409228785</v>
      </c>
      <c r="E30" s="125">
        <f t="shared" si="29"/>
        <v>0.51250360822583885</v>
      </c>
      <c r="F30" s="52" t="str">
        <f t="shared" si="6"/>
        <v>A</v>
      </c>
      <c r="G30" s="126">
        <f>'2016-2017 исходные'!I29</f>
        <v>8814.8991470588226</v>
      </c>
      <c r="H30" s="125">
        <f t="shared" si="30"/>
        <v>0.11256464058917978</v>
      </c>
      <c r="I30" s="125">
        <f t="shared" si="31"/>
        <v>0.20277897169120163</v>
      </c>
      <c r="J30" s="53" t="str">
        <f t="shared" si="7"/>
        <v>C</v>
      </c>
      <c r="K30" s="127">
        <f>'2016-2017 исходные'!L29</f>
        <v>41375.489088235292</v>
      </c>
      <c r="L30" s="128">
        <f t="shared" si="32"/>
        <v>0.19192725632525051</v>
      </c>
      <c r="M30" s="125">
        <f t="shared" si="33"/>
        <v>0.24155822172126862</v>
      </c>
      <c r="N30" s="54" t="str">
        <f t="shared" si="8"/>
        <v>D</v>
      </c>
      <c r="O30" s="129">
        <f>'2016-2017 исходные'!P29</f>
        <v>2181.6426764705884</v>
      </c>
      <c r="P30" s="125">
        <f t="shared" si="34"/>
        <v>3.9803194283718465E-2</v>
      </c>
      <c r="Q30" s="125">
        <f t="shared" si="35"/>
        <v>5.6141569213485724E-2</v>
      </c>
      <c r="R30" s="55" t="str">
        <f t="shared" si="9"/>
        <v>C</v>
      </c>
      <c r="S30" s="130">
        <f>'2016-2017 исходные'!S29</f>
        <v>558151.85953488376</v>
      </c>
      <c r="T30" s="131">
        <f t="shared" si="36"/>
        <v>0.61702887341411694</v>
      </c>
      <c r="U30" s="131">
        <f t="shared" si="37"/>
        <v>0.60739244938522874</v>
      </c>
      <c r="V30" s="54" t="str">
        <f t="shared" si="10"/>
        <v>B</v>
      </c>
      <c r="W30" s="47" t="str">
        <f t="shared" si="11"/>
        <v>C</v>
      </c>
      <c r="X30" s="188">
        <f t="shared" si="14"/>
        <v>4.2</v>
      </c>
      <c r="Y30" s="189">
        <f t="shared" si="15"/>
        <v>2</v>
      </c>
      <c r="Z30" s="189">
        <f t="shared" si="16"/>
        <v>1</v>
      </c>
      <c r="AA30" s="189">
        <f t="shared" si="17"/>
        <v>2</v>
      </c>
      <c r="AB30" s="189">
        <f t="shared" si="18"/>
        <v>2.5</v>
      </c>
      <c r="AC30" s="176">
        <f t="shared" si="19"/>
        <v>2.34</v>
      </c>
    </row>
    <row r="31" spans="1:29" ht="15.75" thickBot="1" x14ac:dyDescent="0.3">
      <c r="A31" s="85">
        <v>14</v>
      </c>
      <c r="B31" s="13">
        <f>'2016-2017 исходные'!B30</f>
        <v>21350</v>
      </c>
      <c r="C31" s="51" t="str">
        <f>'2016-2017 исходные'!C30</f>
        <v>МБОУ СШ № 135</v>
      </c>
      <c r="D31" s="142">
        <f>'2016-2017 исходные'!F30</f>
        <v>0.86648034196928503</v>
      </c>
      <c r="E31" s="132">
        <f t="shared" si="29"/>
        <v>0.51250360822583885</v>
      </c>
      <c r="F31" s="57" t="str">
        <f t="shared" si="6"/>
        <v>A</v>
      </c>
      <c r="G31" s="133">
        <f>'2016-2017 исходные'!I30</f>
        <v>15109.077358184766</v>
      </c>
      <c r="H31" s="132">
        <f t="shared" si="30"/>
        <v>0.19294013851827826</v>
      </c>
      <c r="I31" s="132">
        <f t="shared" si="31"/>
        <v>0.20277897169120163</v>
      </c>
      <c r="J31" s="58" t="str">
        <f t="shared" si="7"/>
        <v>C</v>
      </c>
      <c r="K31" s="134">
        <f>'2016-2017 исходные'!L30</f>
        <v>61797.002755267429</v>
      </c>
      <c r="L31" s="135">
        <f t="shared" si="32"/>
        <v>0.28665592720002064</v>
      </c>
      <c r="M31" s="132">
        <f t="shared" si="33"/>
        <v>0.24155822172126862</v>
      </c>
      <c r="N31" s="56" t="str">
        <f t="shared" si="8"/>
        <v>B</v>
      </c>
      <c r="O31" s="136">
        <f>'2016-2017 исходные'!P30</f>
        <v>2609.6059157212321</v>
      </c>
      <c r="P31" s="132">
        <f t="shared" si="34"/>
        <v>4.7611211674421776E-2</v>
      </c>
      <c r="Q31" s="132">
        <f t="shared" si="35"/>
        <v>5.6141569213485724E-2</v>
      </c>
      <c r="R31" s="59" t="str">
        <f t="shared" si="9"/>
        <v>C</v>
      </c>
      <c r="S31" s="137">
        <f>'2016-2017 исходные'!S30</f>
        <v>736012.26581395348</v>
      </c>
      <c r="T31" s="138">
        <f t="shared" si="36"/>
        <v>0.81365100095267551</v>
      </c>
      <c r="U31" s="138">
        <f t="shared" si="37"/>
        <v>0.60739244938522874</v>
      </c>
      <c r="V31" s="56" t="str">
        <f t="shared" si="10"/>
        <v>A</v>
      </c>
      <c r="W31" s="39" t="str">
        <f t="shared" si="11"/>
        <v>B</v>
      </c>
      <c r="X31" s="190">
        <f t="shared" si="14"/>
        <v>4.2</v>
      </c>
      <c r="Y31" s="191">
        <f t="shared" si="15"/>
        <v>2</v>
      </c>
      <c r="Z31" s="191">
        <f t="shared" si="16"/>
        <v>2.5</v>
      </c>
      <c r="AA31" s="191">
        <f t="shared" si="17"/>
        <v>2</v>
      </c>
      <c r="AB31" s="191">
        <f t="shared" si="18"/>
        <v>4.2</v>
      </c>
      <c r="AC31" s="177">
        <f t="shared" si="19"/>
        <v>2.9799999999999995</v>
      </c>
    </row>
    <row r="32" spans="1:29" ht="15.75" thickBot="1" x14ac:dyDescent="0.3">
      <c r="A32" s="75"/>
      <c r="B32" s="200"/>
      <c r="C32" s="201" t="s">
        <v>199</v>
      </c>
      <c r="D32" s="140">
        <f>AVERAGE(D33:D51)</f>
        <v>9.8463354978159473E-2</v>
      </c>
      <c r="E32" s="198"/>
      <c r="F32" s="41" t="str">
        <f t="shared" si="6"/>
        <v>D</v>
      </c>
      <c r="G32" s="42">
        <f t="shared" ref="G32:H32" si="38">AVERAGE(G33:G51)</f>
        <v>12283.754648186885</v>
      </c>
      <c r="H32" s="198">
        <f t="shared" si="38"/>
        <v>0.15686128723550744</v>
      </c>
      <c r="I32" s="198"/>
      <c r="J32" s="43" t="str">
        <f t="shared" si="7"/>
        <v>C</v>
      </c>
      <c r="K32" s="42">
        <f t="shared" ref="K32:L32" si="39">AVERAGE(K33:K51)</f>
        <v>47389.401310902045</v>
      </c>
      <c r="L32" s="199">
        <f t="shared" si="39"/>
        <v>0.21982381291255412</v>
      </c>
      <c r="M32" s="198"/>
      <c r="N32" s="43" t="str">
        <f t="shared" si="8"/>
        <v>C</v>
      </c>
      <c r="O32" s="44">
        <f t="shared" ref="O32:P32" si="40">AVERAGE(O33:O51)</f>
        <v>2511.3735947413807</v>
      </c>
      <c r="P32" s="198">
        <f t="shared" si="40"/>
        <v>4.5819002437285365E-2</v>
      </c>
      <c r="Q32" s="198"/>
      <c r="R32" s="41" t="str">
        <f t="shared" si="9"/>
        <v>C</v>
      </c>
      <c r="S32" s="42">
        <f t="shared" ref="S32:T32" si="41">AVERAGE(S33:S51)</f>
        <v>508030.52579807874</v>
      </c>
      <c r="T32" s="198">
        <f t="shared" si="41"/>
        <v>0.56162045801368254</v>
      </c>
      <c r="U32" s="117"/>
      <c r="V32" s="43" t="str">
        <f t="shared" si="10"/>
        <v>C</v>
      </c>
      <c r="W32" s="178" t="str">
        <f t="shared" si="11"/>
        <v>C</v>
      </c>
      <c r="X32" s="184">
        <f t="shared" si="14"/>
        <v>1</v>
      </c>
      <c r="Y32" s="185">
        <f t="shared" si="15"/>
        <v>2</v>
      </c>
      <c r="Z32" s="185">
        <f t="shared" si="16"/>
        <v>2</v>
      </c>
      <c r="AA32" s="185">
        <f t="shared" si="17"/>
        <v>2</v>
      </c>
      <c r="AB32" s="185">
        <f t="shared" si="18"/>
        <v>2</v>
      </c>
      <c r="AC32" s="174">
        <f t="shared" si="19"/>
        <v>1.8</v>
      </c>
    </row>
    <row r="33" spans="1:29" x14ac:dyDescent="0.25">
      <c r="A33" s="77">
        <v>1</v>
      </c>
      <c r="B33" s="20">
        <f>'2016-2017 исходные'!B32</f>
        <v>30070</v>
      </c>
      <c r="C33" s="60" t="str">
        <f>'2016-2017 исходные'!C32</f>
        <v>МБОУ Гимназия № 7</v>
      </c>
      <c r="D33" s="139">
        <f>'2016-2017 исходные'!F32</f>
        <v>0</v>
      </c>
      <c r="E33" s="125">
        <f t="shared" ref="E33:E51" si="42">$D$130</f>
        <v>0.51250360822583885</v>
      </c>
      <c r="F33" s="52" t="str">
        <f t="shared" si="6"/>
        <v>D</v>
      </c>
      <c r="G33" s="126">
        <f>'2016-2017 исходные'!I32</f>
        <v>11804.829180651532</v>
      </c>
      <c r="H33" s="125">
        <f t="shared" ref="H33:H51" si="43">G33/$G$131</f>
        <v>0.1507454971144021</v>
      </c>
      <c r="I33" s="125">
        <f t="shared" ref="I33:I51" si="44">$H$130</f>
        <v>0.20277897169120163</v>
      </c>
      <c r="J33" s="53" t="str">
        <f t="shared" si="7"/>
        <v>C</v>
      </c>
      <c r="K33" s="127">
        <f>'2016-2017 исходные'!L32</f>
        <v>45451.596021717676</v>
      </c>
      <c r="L33" s="128">
        <f t="shared" ref="L33:L51" si="45">K33/$K$131</f>
        <v>0.21083497288573097</v>
      </c>
      <c r="M33" s="125">
        <f t="shared" ref="M33:M51" si="46">$L$130</f>
        <v>0.24155822172126862</v>
      </c>
      <c r="N33" s="54" t="str">
        <f t="shared" si="8"/>
        <v>C</v>
      </c>
      <c r="O33" s="129">
        <f>'2016-2017 исходные'!P32</f>
        <v>2273.0121915103655</v>
      </c>
      <c r="P33" s="125">
        <f t="shared" ref="P33:P51" si="47">O33/$O$131</f>
        <v>4.147019438321272E-2</v>
      </c>
      <c r="Q33" s="125">
        <f t="shared" ref="Q33:Q51" si="48">$P$130</f>
        <v>5.6141569213485724E-2</v>
      </c>
      <c r="R33" s="55" t="str">
        <f t="shared" si="9"/>
        <v>C</v>
      </c>
      <c r="S33" s="130">
        <f>'2016-2017 исходные'!S32</f>
        <v>475523.73914634145</v>
      </c>
      <c r="T33" s="131">
        <f t="shared" ref="T33:T51" si="49">S33/$S$131</f>
        <v>0.52568467171575839</v>
      </c>
      <c r="U33" s="131">
        <f t="shared" ref="U33:U51" si="50">$T$130</f>
        <v>0.60739244938522874</v>
      </c>
      <c r="V33" s="54" t="str">
        <f t="shared" si="10"/>
        <v>D</v>
      </c>
      <c r="W33" s="47" t="str">
        <f>IF(AC33&gt;=3.5,"A",IF(AC33&gt;=2.5,"B",IF(AC33&gt;=1.5,"C","D")))</f>
        <v>C</v>
      </c>
      <c r="X33" s="188">
        <f>IF(F33="A",4.2,IF(F33="B",2.5,IF(F33="C",2,1)))</f>
        <v>1</v>
      </c>
      <c r="Y33" s="189">
        <f>IF(J33="A",4.2,IF(J33="B",2.5,IF(J33="C",2,1)))</f>
        <v>2</v>
      </c>
      <c r="Z33" s="189">
        <f>IF(N33="A",4.2,IF(N33="B",2.5,IF(N33="C",2,1)))</f>
        <v>2</v>
      </c>
      <c r="AA33" s="189">
        <f>IF(R33="A",4.2,IF(R33="B",2.5,IF(R33="C",2,1)))</f>
        <v>2</v>
      </c>
      <c r="AB33" s="189">
        <f>IF(V33="A",4.2,IF(V33="B",2.5,IF(V33="C",2,1)))</f>
        <v>1</v>
      </c>
      <c r="AC33" s="176">
        <f>AVERAGE(X33:AB33)</f>
        <v>1.6</v>
      </c>
    </row>
    <row r="34" spans="1:29" x14ac:dyDescent="0.25">
      <c r="A34" s="85">
        <v>2</v>
      </c>
      <c r="B34" s="20">
        <f>'2016-2017 исходные'!B33</f>
        <v>30480</v>
      </c>
      <c r="C34" s="60" t="str">
        <f>'2016-2017 исходные'!C33</f>
        <v>МАОУ Гимназия № 11</v>
      </c>
      <c r="D34" s="139">
        <f>'2016-2017 исходные'!F33</f>
        <v>0</v>
      </c>
      <c r="E34" s="125">
        <f t="shared" si="42"/>
        <v>0.51250360822583885</v>
      </c>
      <c r="F34" s="52" t="str">
        <f t="shared" si="6"/>
        <v>D</v>
      </c>
      <c r="G34" s="126">
        <f>'2016-2017 исходные'!I33</f>
        <v>18986.050890756302</v>
      </c>
      <c r="H34" s="125">
        <f t="shared" si="43"/>
        <v>0.24244837735199087</v>
      </c>
      <c r="I34" s="125">
        <f t="shared" si="44"/>
        <v>0.20277897169120163</v>
      </c>
      <c r="J34" s="53" t="str">
        <f t="shared" si="7"/>
        <v>B</v>
      </c>
      <c r="K34" s="127">
        <f>'2016-2017 исходные'!L33</f>
        <v>43861.913067226888</v>
      </c>
      <c r="L34" s="128">
        <f t="shared" si="45"/>
        <v>0.20346095762679864</v>
      </c>
      <c r="M34" s="125">
        <f t="shared" si="46"/>
        <v>0.24155822172126862</v>
      </c>
      <c r="N34" s="54" t="str">
        <f t="shared" si="8"/>
        <v>C</v>
      </c>
      <c r="O34" s="129">
        <f>'2016-2017 исходные'!P33</f>
        <v>2465.4666554621849</v>
      </c>
      <c r="P34" s="125">
        <f t="shared" si="47"/>
        <v>4.4981448770588309E-2</v>
      </c>
      <c r="Q34" s="125">
        <f t="shared" si="48"/>
        <v>5.6141569213485724E-2</v>
      </c>
      <c r="R34" s="55" t="str">
        <f t="shared" si="9"/>
        <v>C</v>
      </c>
      <c r="S34" s="130">
        <f>'2016-2017 исходные'!S33</f>
        <v>456548.65231578948</v>
      </c>
      <c r="T34" s="131">
        <f t="shared" si="49"/>
        <v>0.50470798544305273</v>
      </c>
      <c r="U34" s="131">
        <f t="shared" si="50"/>
        <v>0.60739244938522874</v>
      </c>
      <c r="V34" s="54" t="str">
        <f t="shared" si="10"/>
        <v>D</v>
      </c>
      <c r="W34" s="47" t="str">
        <f>IF(AC34&gt;=3.5,"A",IF(AC34&gt;=2.5,"B",IF(AC34&gt;=1.5,"C","D")))</f>
        <v>C</v>
      </c>
      <c r="X34" s="188">
        <f>IF(F34="A",4.2,IF(F34="B",2.5,IF(F34="C",2,1)))</f>
        <v>1</v>
      </c>
      <c r="Y34" s="189">
        <f>IF(J34="A",4.2,IF(J34="B",2.5,IF(J34="C",2,1)))</f>
        <v>2.5</v>
      </c>
      <c r="Z34" s="189">
        <f>IF(N34="A",4.2,IF(N34="B",2.5,IF(N34="C",2,1)))</f>
        <v>2</v>
      </c>
      <c r="AA34" s="189">
        <f>IF(R34="A",4.2,IF(R34="B",2.5,IF(R34="C",2,1)))</f>
        <v>2</v>
      </c>
      <c r="AB34" s="189">
        <f>IF(V34="A",4.2,IF(V34="B",2.5,IF(V34="C",2,1)))</f>
        <v>1</v>
      </c>
      <c r="AC34" s="176">
        <f>AVERAGE(X34:AB34)</f>
        <v>1.7</v>
      </c>
    </row>
    <row r="35" spans="1:29" x14ac:dyDescent="0.25">
      <c r="A35" s="85">
        <v>3</v>
      </c>
      <c r="B35" s="20">
        <f>'2016-2017 исходные'!B34</f>
        <v>30460</v>
      </c>
      <c r="C35" s="60" t="str">
        <f>'2016-2017 исходные'!C34</f>
        <v>МАОУ Гимназия № 15</v>
      </c>
      <c r="D35" s="139">
        <f>'2016-2017 исходные'!F34</f>
        <v>0.72762921627974775</v>
      </c>
      <c r="E35" s="125">
        <f t="shared" si="42"/>
        <v>0.51250360822583885</v>
      </c>
      <c r="F35" s="52" t="str">
        <f t="shared" si="6"/>
        <v>B</v>
      </c>
      <c r="G35" s="126">
        <f>'2016-2017 исходные'!I34</f>
        <v>15295.09656133829</v>
      </c>
      <c r="H35" s="125">
        <f t="shared" si="43"/>
        <v>0.19531556952393517</v>
      </c>
      <c r="I35" s="125">
        <f t="shared" si="44"/>
        <v>0.20277897169120163</v>
      </c>
      <c r="J35" s="53" t="str">
        <f t="shared" si="7"/>
        <v>C</v>
      </c>
      <c r="K35" s="127">
        <f>'2016-2017 исходные'!L34</f>
        <v>48326.696598513008</v>
      </c>
      <c r="L35" s="128">
        <f t="shared" si="45"/>
        <v>0.22417161681486278</v>
      </c>
      <c r="M35" s="125">
        <f t="shared" si="46"/>
        <v>0.24155822172126862</v>
      </c>
      <c r="N35" s="54" t="str">
        <f t="shared" si="8"/>
        <v>C</v>
      </c>
      <c r="O35" s="129">
        <f>'2016-2017 исходные'!P34</f>
        <v>2374.1627323420075</v>
      </c>
      <c r="P35" s="125">
        <f t="shared" si="47"/>
        <v>4.3315645369319394E-2</v>
      </c>
      <c r="Q35" s="125">
        <f t="shared" si="48"/>
        <v>5.6141569213485724E-2</v>
      </c>
      <c r="R35" s="55" t="str">
        <f t="shared" si="9"/>
        <v>C</v>
      </c>
      <c r="S35" s="130">
        <f>'2016-2017 исходные'!S34</f>
        <v>547062.08875</v>
      </c>
      <c r="T35" s="131">
        <f t="shared" si="49"/>
        <v>0.60476929090637477</v>
      </c>
      <c r="U35" s="131">
        <f t="shared" si="50"/>
        <v>0.60739244938522874</v>
      </c>
      <c r="V35" s="54" t="str">
        <f t="shared" si="10"/>
        <v>C</v>
      </c>
      <c r="W35" s="47" t="str">
        <f>IF(AC35&gt;=3.5,"A",IF(AC35&gt;=2.5,"B",IF(AC35&gt;=1.5,"C","D")))</f>
        <v>C</v>
      </c>
      <c r="X35" s="188">
        <f>IF(F35="A",4.2,IF(F35="B",2.5,IF(F35="C",2,1)))</f>
        <v>2.5</v>
      </c>
      <c r="Y35" s="189">
        <f>IF(J35="A",4.2,IF(J35="B",2.5,IF(J35="C",2,1)))</f>
        <v>2</v>
      </c>
      <c r="Z35" s="189">
        <f>IF(N35="A",4.2,IF(N35="B",2.5,IF(N35="C",2,1)))</f>
        <v>2</v>
      </c>
      <c r="AA35" s="189">
        <f>IF(R35="A",4.2,IF(R35="B",2.5,IF(R35="C",2,1)))</f>
        <v>2</v>
      </c>
      <c r="AB35" s="189">
        <f>IF(V35="A",4.2,IF(V35="B",2.5,IF(V35="C",2,1)))</f>
        <v>2</v>
      </c>
      <c r="AC35" s="176">
        <f>AVERAGE(X35:AB35)</f>
        <v>2.1</v>
      </c>
    </row>
    <row r="36" spans="1:29" x14ac:dyDescent="0.25">
      <c r="A36" s="77">
        <v>4</v>
      </c>
      <c r="B36" s="20">
        <f>'2016-2017 исходные'!B35</f>
        <v>30030</v>
      </c>
      <c r="C36" s="60" t="str">
        <f>'2016-2017 исходные'!C35</f>
        <v>МБОУ Лицей № 3</v>
      </c>
      <c r="D36" s="141">
        <f>'2016-2017 исходные'!F35</f>
        <v>0</v>
      </c>
      <c r="E36" s="118">
        <f t="shared" si="42"/>
        <v>0.51250360822583885</v>
      </c>
      <c r="F36" s="46" t="str">
        <f t="shared" si="6"/>
        <v>D</v>
      </c>
      <c r="G36" s="119">
        <f>'2016-2017 исходные'!I35</f>
        <v>13689.802426829268</v>
      </c>
      <c r="H36" s="118">
        <f t="shared" si="43"/>
        <v>0.17481625872340054</v>
      </c>
      <c r="I36" s="118">
        <f t="shared" si="44"/>
        <v>0.20277897169120163</v>
      </c>
      <c r="J36" s="47" t="str">
        <f t="shared" si="7"/>
        <v>C</v>
      </c>
      <c r="K36" s="120">
        <f>'2016-2017 исходные'!L35</f>
        <v>44185.718926829271</v>
      </c>
      <c r="L36" s="121">
        <f t="shared" si="45"/>
        <v>0.20496298628156553</v>
      </c>
      <c r="M36" s="118">
        <f t="shared" si="46"/>
        <v>0.24155822172126862</v>
      </c>
      <c r="N36" s="48" t="str">
        <f t="shared" si="8"/>
        <v>C</v>
      </c>
      <c r="O36" s="122">
        <f>'2016-2017 исходные'!P35</f>
        <v>2696.0695609756099</v>
      </c>
      <c r="P36" s="118">
        <f t="shared" si="47"/>
        <v>4.918870615033024E-2</v>
      </c>
      <c r="Q36" s="118">
        <f t="shared" si="48"/>
        <v>5.6141569213485724E-2</v>
      </c>
      <c r="R36" s="49" t="str">
        <f t="shared" si="9"/>
        <v>C</v>
      </c>
      <c r="S36" s="123">
        <f>'2016-2017 исходные'!S35</f>
        <v>478421.42111111112</v>
      </c>
      <c r="T36" s="124">
        <f t="shared" si="49"/>
        <v>0.52888801755737969</v>
      </c>
      <c r="U36" s="124">
        <f t="shared" si="50"/>
        <v>0.60739244938522874</v>
      </c>
      <c r="V36" s="48" t="str">
        <f t="shared" si="10"/>
        <v>C</v>
      </c>
      <c r="W36" s="47" t="str">
        <f t="shared" si="11"/>
        <v>C</v>
      </c>
      <c r="X36" s="186">
        <f t="shared" si="14"/>
        <v>1</v>
      </c>
      <c r="Y36" s="187">
        <f t="shared" si="15"/>
        <v>2</v>
      </c>
      <c r="Z36" s="187">
        <f t="shared" si="16"/>
        <v>2</v>
      </c>
      <c r="AA36" s="187">
        <f t="shared" si="17"/>
        <v>2</v>
      </c>
      <c r="AB36" s="187">
        <f t="shared" si="18"/>
        <v>2</v>
      </c>
      <c r="AC36" s="175">
        <f t="shared" si="19"/>
        <v>1.8</v>
      </c>
    </row>
    <row r="37" spans="1:29" x14ac:dyDescent="0.25">
      <c r="A37" s="85">
        <v>5</v>
      </c>
      <c r="B37" s="20">
        <f>'2016-2017 исходные'!B36</f>
        <v>31000</v>
      </c>
      <c r="C37" s="60" t="str">
        <f>'2016-2017 исходные'!C36</f>
        <v>МАОУ Лицей № 12</v>
      </c>
      <c r="D37" s="139">
        <f>'2016-2017 исходные'!F36</f>
        <v>0</v>
      </c>
      <c r="E37" s="125">
        <f t="shared" si="42"/>
        <v>0.51250360822583885</v>
      </c>
      <c r="F37" s="52" t="str">
        <f t="shared" si="6"/>
        <v>D</v>
      </c>
      <c r="G37" s="126">
        <f>'2016-2017 исходные'!I36</f>
        <v>9301.1458294283038</v>
      </c>
      <c r="H37" s="125">
        <f t="shared" si="43"/>
        <v>0.11877392127696443</v>
      </c>
      <c r="I37" s="125">
        <f t="shared" si="44"/>
        <v>0.20277897169120163</v>
      </c>
      <c r="J37" s="53" t="str">
        <f t="shared" si="7"/>
        <v>C</v>
      </c>
      <c r="K37" s="127">
        <f>'2016-2017 исходные'!L36</f>
        <v>43383.065070290533</v>
      </c>
      <c r="L37" s="128">
        <f t="shared" si="45"/>
        <v>0.20123973959955438</v>
      </c>
      <c r="M37" s="125">
        <f t="shared" si="46"/>
        <v>0.24155822172126862</v>
      </c>
      <c r="N37" s="54" t="str">
        <f t="shared" si="8"/>
        <v>C</v>
      </c>
      <c r="O37" s="129">
        <f>'2016-2017 исходные'!P36</f>
        <v>1350.5652108716026</v>
      </c>
      <c r="P37" s="125">
        <f t="shared" si="47"/>
        <v>2.4640519761063778E-2</v>
      </c>
      <c r="Q37" s="125">
        <f t="shared" si="48"/>
        <v>5.6141569213485724E-2</v>
      </c>
      <c r="R37" s="55" t="str">
        <f t="shared" si="9"/>
        <v>D</v>
      </c>
      <c r="S37" s="130">
        <f>'2016-2017 исходные'!S36</f>
        <v>519511.55999999994</v>
      </c>
      <c r="T37" s="131">
        <f t="shared" si="49"/>
        <v>0.57431257661585589</v>
      </c>
      <c r="U37" s="131">
        <f t="shared" si="50"/>
        <v>0.60739244938522874</v>
      </c>
      <c r="V37" s="54" t="str">
        <f t="shared" si="10"/>
        <v>C</v>
      </c>
      <c r="W37" s="47" t="str">
        <f>IF(AC37&gt;=3.5,"A",IF(AC37&gt;=2.5,"B",IF(AC37&gt;=1.5,"C","D")))</f>
        <v>C</v>
      </c>
      <c r="X37" s="188">
        <f>IF(F37="A",4.2,IF(F37="B",2.5,IF(F37="C",2,1)))</f>
        <v>1</v>
      </c>
      <c r="Y37" s="189">
        <f>IF(J37="A",4.2,IF(J37="B",2.5,IF(J37="C",2,1)))</f>
        <v>2</v>
      </c>
      <c r="Z37" s="189">
        <f>IF(N37="A",4.2,IF(N37="B",2.5,IF(N37="C",2,1)))</f>
        <v>2</v>
      </c>
      <c r="AA37" s="189">
        <f>IF(R37="A",4.2,IF(R37="B",2.5,IF(R37="C",2,1)))</f>
        <v>1</v>
      </c>
      <c r="AB37" s="189">
        <f>IF(V37="A",4.2,IF(V37="B",2.5,IF(V37="C",2,1)))</f>
        <v>2</v>
      </c>
      <c r="AC37" s="176">
        <f>AVERAGE(X37:AB37)</f>
        <v>1.6</v>
      </c>
    </row>
    <row r="38" spans="1:29" x14ac:dyDescent="0.25">
      <c r="A38" s="85">
        <v>6</v>
      </c>
      <c r="B38" s="20">
        <f>'2016-2017 исходные'!B37</f>
        <v>30130</v>
      </c>
      <c r="C38" s="60" t="str">
        <f>'2016-2017 исходные'!C37</f>
        <v>МБОУ СШ № 13</v>
      </c>
      <c r="D38" s="139">
        <f>'2016-2017 исходные'!F37</f>
        <v>0</v>
      </c>
      <c r="E38" s="125">
        <f t="shared" si="42"/>
        <v>0.51250360822583885</v>
      </c>
      <c r="F38" s="52" t="str">
        <f t="shared" ref="F38:F69" si="51">IF(D38&gt;=$D$133,"A",IF(D38&gt;=$D$130,"B",IF(D38&gt;=$D$134,"C","D")))</f>
        <v>D</v>
      </c>
      <c r="G38" s="126">
        <f>'2016-2017 исходные'!I37</f>
        <v>13322.485743073048</v>
      </c>
      <c r="H38" s="125">
        <f t="shared" si="43"/>
        <v>0.17012569224049026</v>
      </c>
      <c r="I38" s="125">
        <f t="shared" si="44"/>
        <v>0.20277897169120163</v>
      </c>
      <c r="J38" s="53" t="str">
        <f t="shared" ref="J38:J69" si="52">IF(G38&gt;=$G$133,"A",IF(G38&gt;=$G$130,"B",IF(G38&gt;=$G$134,"C","D")))</f>
        <v>C</v>
      </c>
      <c r="K38" s="127">
        <f>'2016-2017 исходные'!L37</f>
        <v>75356.621309823677</v>
      </c>
      <c r="L38" s="128">
        <f t="shared" si="45"/>
        <v>0.34955452836079637</v>
      </c>
      <c r="M38" s="125">
        <f t="shared" si="46"/>
        <v>0.24155822172126862</v>
      </c>
      <c r="N38" s="54" t="str">
        <f t="shared" ref="N38:N69" si="53">IF(K38&gt;=$K$133,"A",IF(K38&gt;=$K$130,"B",IF(K38&gt;=$K$134,"C","D")))</f>
        <v>B</v>
      </c>
      <c r="O38" s="129">
        <f>'2016-2017 исходные'!P37</f>
        <v>6958.1351385390426</v>
      </c>
      <c r="P38" s="125">
        <f t="shared" si="47"/>
        <v>0.12694838057517785</v>
      </c>
      <c r="Q38" s="125">
        <f t="shared" si="48"/>
        <v>5.6141569213485724E-2</v>
      </c>
      <c r="R38" s="55" t="str">
        <f t="shared" ref="R38:R69" si="54">IF(O38&gt;=$O$133,"A",IF(O38&gt;=$O$130,"B",IF(O38&gt;=$O$134,"C","D")))</f>
        <v>B</v>
      </c>
      <c r="S38" s="130">
        <f>'2016-2017 исходные'!S37</f>
        <v>556737.12463414634</v>
      </c>
      <c r="T38" s="131">
        <f t="shared" si="49"/>
        <v>0.61546490427727829</v>
      </c>
      <c r="U38" s="131">
        <f t="shared" si="50"/>
        <v>0.60739244938522874</v>
      </c>
      <c r="V38" s="54" t="str">
        <f t="shared" ref="V38:V69" si="55">IF(S38&gt;=$S$133,"A",IF(S38&gt;=$S$130,"B",IF(S38&gt;=$S$134,"C","D")))</f>
        <v>B</v>
      </c>
      <c r="W38" s="47" t="str">
        <f t="shared" si="11"/>
        <v>C</v>
      </c>
      <c r="X38" s="188">
        <f t="shared" si="14"/>
        <v>1</v>
      </c>
      <c r="Y38" s="189">
        <f t="shared" si="15"/>
        <v>2</v>
      </c>
      <c r="Z38" s="189">
        <f t="shared" si="16"/>
        <v>2.5</v>
      </c>
      <c r="AA38" s="189">
        <f t="shared" si="17"/>
        <v>2.5</v>
      </c>
      <c r="AB38" s="189">
        <f t="shared" si="18"/>
        <v>2.5</v>
      </c>
      <c r="AC38" s="176">
        <f t="shared" si="19"/>
        <v>2.1</v>
      </c>
    </row>
    <row r="39" spans="1:29" x14ac:dyDescent="0.25">
      <c r="A39" s="85">
        <v>7</v>
      </c>
      <c r="B39" s="20">
        <f>'2016-2017 исходные'!B38</f>
        <v>30160</v>
      </c>
      <c r="C39" s="60" t="str">
        <f>'2016-2017 исходные'!C38</f>
        <v>МБОУ СШ № 16</v>
      </c>
      <c r="D39" s="139">
        <f>'2016-2017 исходные'!F38</f>
        <v>0</v>
      </c>
      <c r="E39" s="125">
        <f t="shared" si="42"/>
        <v>0.51250360822583885</v>
      </c>
      <c r="F39" s="52" t="str">
        <f t="shared" si="51"/>
        <v>D</v>
      </c>
      <c r="G39" s="126">
        <f>'2016-2017 исходные'!I38</f>
        <v>11747.764139290408</v>
      </c>
      <c r="H39" s="125">
        <f t="shared" si="43"/>
        <v>0.15001678703345186</v>
      </c>
      <c r="I39" s="125">
        <f t="shared" si="44"/>
        <v>0.20277897169120163</v>
      </c>
      <c r="J39" s="53" t="str">
        <f t="shared" si="52"/>
        <v>C</v>
      </c>
      <c r="K39" s="127">
        <f>'2016-2017 исходные'!L38</f>
        <v>42295.949960578189</v>
      </c>
      <c r="L39" s="128">
        <f t="shared" si="45"/>
        <v>0.19619697092383276</v>
      </c>
      <c r="M39" s="125">
        <f t="shared" si="46"/>
        <v>0.24155822172126862</v>
      </c>
      <c r="N39" s="54" t="str">
        <f t="shared" si="53"/>
        <v>C</v>
      </c>
      <c r="O39" s="129">
        <f>'2016-2017 исходные'!P38</f>
        <v>2238.4317608409988</v>
      </c>
      <c r="P39" s="125">
        <f t="shared" si="47"/>
        <v>4.0839288316333711E-2</v>
      </c>
      <c r="Q39" s="125">
        <f t="shared" si="48"/>
        <v>5.6141569213485724E-2</v>
      </c>
      <c r="R39" s="55" t="str">
        <f t="shared" si="54"/>
        <v>C</v>
      </c>
      <c r="S39" s="130">
        <f>'2016-2017 исходные'!S38</f>
        <v>596961.23511111108</v>
      </c>
      <c r="T39" s="131">
        <f t="shared" si="49"/>
        <v>0.65993208135050163</v>
      </c>
      <c r="U39" s="131">
        <f t="shared" si="50"/>
        <v>0.60739244938522874</v>
      </c>
      <c r="V39" s="54" t="str">
        <f t="shared" si="55"/>
        <v>B</v>
      </c>
      <c r="W39" s="47" t="str">
        <f t="shared" si="11"/>
        <v>C</v>
      </c>
      <c r="X39" s="188">
        <f t="shared" si="14"/>
        <v>1</v>
      </c>
      <c r="Y39" s="189">
        <f t="shared" si="15"/>
        <v>2</v>
      </c>
      <c r="Z39" s="189">
        <f t="shared" si="16"/>
        <v>2</v>
      </c>
      <c r="AA39" s="189">
        <f t="shared" si="17"/>
        <v>2</v>
      </c>
      <c r="AB39" s="189">
        <f t="shared" si="18"/>
        <v>2.5</v>
      </c>
      <c r="AC39" s="176">
        <f t="shared" si="19"/>
        <v>1.9</v>
      </c>
    </row>
    <row r="40" spans="1:29" x14ac:dyDescent="0.25">
      <c r="A40" s="85">
        <v>8</v>
      </c>
      <c r="B40" s="20">
        <f>'2016-2017 исходные'!B39</f>
        <v>30310</v>
      </c>
      <c r="C40" s="60" t="str">
        <f>'2016-2017 исходные'!C39</f>
        <v>МБОУ СШ № 31</v>
      </c>
      <c r="D40" s="139">
        <f>'2016-2017 исходные'!F39</f>
        <v>0</v>
      </c>
      <c r="E40" s="125">
        <f t="shared" si="42"/>
        <v>0.51250360822583885</v>
      </c>
      <c r="F40" s="52" t="str">
        <f t="shared" si="51"/>
        <v>D</v>
      </c>
      <c r="G40" s="126">
        <f>'2016-2017 исходные'!I39</f>
        <v>11366.761450892856</v>
      </c>
      <c r="H40" s="125">
        <f t="shared" si="43"/>
        <v>0.1451514527888404</v>
      </c>
      <c r="I40" s="125">
        <f t="shared" si="44"/>
        <v>0.20277897169120163</v>
      </c>
      <c r="J40" s="53" t="str">
        <f t="shared" si="52"/>
        <v>C</v>
      </c>
      <c r="K40" s="127">
        <f>'2016-2017 исходные'!L39</f>
        <v>56347.605959821427</v>
      </c>
      <c r="L40" s="128">
        <f t="shared" si="45"/>
        <v>0.26137797161266418</v>
      </c>
      <c r="M40" s="125">
        <f t="shared" si="46"/>
        <v>0.24155822172126862</v>
      </c>
      <c r="N40" s="54" t="str">
        <f t="shared" si="53"/>
        <v>B</v>
      </c>
      <c r="O40" s="129">
        <f>'2016-2017 исходные'!P39</f>
        <v>3973.1279017857146</v>
      </c>
      <c r="P40" s="125">
        <f t="shared" si="47"/>
        <v>7.2488122594246238E-2</v>
      </c>
      <c r="Q40" s="125">
        <f t="shared" si="48"/>
        <v>5.6141569213485724E-2</v>
      </c>
      <c r="R40" s="55" t="str">
        <f t="shared" si="54"/>
        <v>B</v>
      </c>
      <c r="S40" s="130">
        <f>'2016-2017 исходные'!S39</f>
        <v>523935.1889189189</v>
      </c>
      <c r="T40" s="131">
        <f t="shared" si="49"/>
        <v>0.57920283492390345</v>
      </c>
      <c r="U40" s="131">
        <f t="shared" si="50"/>
        <v>0.60739244938522874</v>
      </c>
      <c r="V40" s="54" t="str">
        <f t="shared" si="55"/>
        <v>C</v>
      </c>
      <c r="W40" s="47" t="str">
        <f t="shared" ref="W40:W67" si="56">IF(AC40&gt;=3.5,"A",IF(AC40&gt;=2.5,"B",IF(AC40&gt;=1.5,"C","D")))</f>
        <v>C</v>
      </c>
      <c r="X40" s="188">
        <f t="shared" si="14"/>
        <v>1</v>
      </c>
      <c r="Y40" s="189">
        <f t="shared" si="15"/>
        <v>2</v>
      </c>
      <c r="Z40" s="189">
        <f t="shared" si="16"/>
        <v>2.5</v>
      </c>
      <c r="AA40" s="189">
        <f t="shared" si="17"/>
        <v>2.5</v>
      </c>
      <c r="AB40" s="189">
        <f t="shared" si="18"/>
        <v>2</v>
      </c>
      <c r="AC40" s="176">
        <f t="shared" si="19"/>
        <v>2</v>
      </c>
    </row>
    <row r="41" spans="1:29" x14ac:dyDescent="0.25">
      <c r="A41" s="85">
        <v>9</v>
      </c>
      <c r="B41" s="20">
        <f>'2016-2017 исходные'!B40</f>
        <v>30440</v>
      </c>
      <c r="C41" s="60" t="str">
        <f>'2016-2017 исходные'!C40</f>
        <v>МБОУ СШ № 44</v>
      </c>
      <c r="D41" s="139">
        <f>'2016-2017 исходные'!F40</f>
        <v>0</v>
      </c>
      <c r="E41" s="125">
        <f t="shared" si="42"/>
        <v>0.51250360822583885</v>
      </c>
      <c r="F41" s="52" t="str">
        <f t="shared" si="51"/>
        <v>D</v>
      </c>
      <c r="G41" s="126">
        <f>'2016-2017 исходные'!I40</f>
        <v>10621.466516690856</v>
      </c>
      <c r="H41" s="125">
        <f t="shared" si="43"/>
        <v>0.13563417357761123</v>
      </c>
      <c r="I41" s="125">
        <f t="shared" si="44"/>
        <v>0.20277897169120163</v>
      </c>
      <c r="J41" s="53" t="str">
        <f t="shared" si="52"/>
        <v>C</v>
      </c>
      <c r="K41" s="127">
        <f>'2016-2017 исходные'!L40</f>
        <v>41492.0412191582</v>
      </c>
      <c r="L41" s="128">
        <f t="shared" si="45"/>
        <v>0.19246790324447341</v>
      </c>
      <c r="M41" s="125">
        <f t="shared" si="46"/>
        <v>0.24155822172126862</v>
      </c>
      <c r="N41" s="54" t="str">
        <f t="shared" si="53"/>
        <v>D</v>
      </c>
      <c r="O41" s="129">
        <f>'2016-2017 исходные'!P40</f>
        <v>1993.6466037735852</v>
      </c>
      <c r="P41" s="125">
        <f t="shared" si="47"/>
        <v>3.6373281453886748E-2</v>
      </c>
      <c r="Q41" s="125">
        <f t="shared" si="48"/>
        <v>5.6141569213485724E-2</v>
      </c>
      <c r="R41" s="55" t="str">
        <f t="shared" si="54"/>
        <v>C</v>
      </c>
      <c r="S41" s="130">
        <f>'2016-2017 исходные'!S40</f>
        <v>487956.09148936172</v>
      </c>
      <c r="T41" s="131">
        <f t="shared" si="49"/>
        <v>0.53942845887521285</v>
      </c>
      <c r="U41" s="131">
        <f t="shared" si="50"/>
        <v>0.60739244938522874</v>
      </c>
      <c r="V41" s="54" t="str">
        <f t="shared" si="55"/>
        <v>C</v>
      </c>
      <c r="W41" s="47" t="str">
        <f t="shared" si="56"/>
        <v>C</v>
      </c>
      <c r="X41" s="188">
        <f t="shared" si="14"/>
        <v>1</v>
      </c>
      <c r="Y41" s="189">
        <f t="shared" si="15"/>
        <v>2</v>
      </c>
      <c r="Z41" s="189">
        <f t="shared" si="16"/>
        <v>1</v>
      </c>
      <c r="AA41" s="189">
        <f t="shared" si="17"/>
        <v>2</v>
      </c>
      <c r="AB41" s="189">
        <f t="shared" si="18"/>
        <v>2</v>
      </c>
      <c r="AC41" s="176">
        <f t="shared" si="19"/>
        <v>1.6</v>
      </c>
    </row>
    <row r="42" spans="1:29" x14ac:dyDescent="0.25">
      <c r="A42" s="85">
        <v>10</v>
      </c>
      <c r="B42" s="20">
        <f>'2016-2017 исходные'!B41</f>
        <v>30470</v>
      </c>
      <c r="C42" s="60" t="str">
        <f>'2016-2017 исходные'!C41</f>
        <v>МБОУ СШ № 47</v>
      </c>
      <c r="D42" s="139">
        <f>'2016-2017 исходные'!F41</f>
        <v>0</v>
      </c>
      <c r="E42" s="125">
        <f t="shared" si="42"/>
        <v>0.51250360822583885</v>
      </c>
      <c r="F42" s="52" t="str">
        <f t="shared" si="51"/>
        <v>D</v>
      </c>
      <c r="G42" s="126">
        <f>'2016-2017 исходные'!I41</f>
        <v>14906.87704248366</v>
      </c>
      <c r="H42" s="125">
        <f t="shared" si="43"/>
        <v>0.19035807768193758</v>
      </c>
      <c r="I42" s="125">
        <f t="shared" si="44"/>
        <v>0.20277897169120163</v>
      </c>
      <c r="J42" s="53" t="str">
        <f t="shared" si="52"/>
        <v>C</v>
      </c>
      <c r="K42" s="127">
        <f>'2016-2017 исходные'!L41</f>
        <v>53108.07102941176</v>
      </c>
      <c r="L42" s="128">
        <f t="shared" si="45"/>
        <v>0.24635083683638601</v>
      </c>
      <c r="M42" s="125">
        <f t="shared" si="46"/>
        <v>0.24155822172126862</v>
      </c>
      <c r="N42" s="54" t="str">
        <f t="shared" si="53"/>
        <v>B</v>
      </c>
      <c r="O42" s="129">
        <f>'2016-2017 исходные'!P41</f>
        <v>1128.6592973856209</v>
      </c>
      <c r="P42" s="125">
        <f t="shared" si="47"/>
        <v>2.0591935507350115E-2</v>
      </c>
      <c r="Q42" s="125">
        <f t="shared" si="48"/>
        <v>5.6141569213485724E-2</v>
      </c>
      <c r="R42" s="55" t="str">
        <f t="shared" si="54"/>
        <v>D</v>
      </c>
      <c r="S42" s="130">
        <f>'2016-2017 исходные'!S41</f>
        <v>584843.21425531921</v>
      </c>
      <c r="T42" s="131">
        <f t="shared" si="49"/>
        <v>0.64653578314074756</v>
      </c>
      <c r="U42" s="131">
        <f t="shared" si="50"/>
        <v>0.60739244938522874</v>
      </c>
      <c r="V42" s="54" t="str">
        <f t="shared" si="55"/>
        <v>B</v>
      </c>
      <c r="W42" s="47" t="str">
        <f t="shared" si="56"/>
        <v>C</v>
      </c>
      <c r="X42" s="188">
        <f t="shared" si="14"/>
        <v>1</v>
      </c>
      <c r="Y42" s="189">
        <f t="shared" si="15"/>
        <v>2</v>
      </c>
      <c r="Z42" s="189">
        <f t="shared" si="16"/>
        <v>2.5</v>
      </c>
      <c r="AA42" s="189">
        <f t="shared" si="17"/>
        <v>1</v>
      </c>
      <c r="AB42" s="189">
        <f t="shared" si="18"/>
        <v>2.5</v>
      </c>
      <c r="AC42" s="176">
        <f t="shared" si="19"/>
        <v>1.8</v>
      </c>
    </row>
    <row r="43" spans="1:29" x14ac:dyDescent="0.25">
      <c r="A43" s="85">
        <v>11</v>
      </c>
      <c r="B43" s="20">
        <f>'2016-2017 исходные'!B42</f>
        <v>30500</v>
      </c>
      <c r="C43" s="60" t="str">
        <f>'2016-2017 исходные'!C42</f>
        <v>МБОУ СШ № 50</v>
      </c>
      <c r="D43" s="139">
        <f>'2016-2017 исходные'!F42</f>
        <v>0.43119581054240574</v>
      </c>
      <c r="E43" s="125">
        <f t="shared" si="42"/>
        <v>0.51250360822583885</v>
      </c>
      <c r="F43" s="52" t="str">
        <f t="shared" si="51"/>
        <v>C</v>
      </c>
      <c r="G43" s="126">
        <f>'2016-2017 исходные'!I42</f>
        <v>21608.858421052631</v>
      </c>
      <c r="H43" s="125">
        <f t="shared" si="43"/>
        <v>0.27594114704305522</v>
      </c>
      <c r="I43" s="125">
        <f t="shared" si="44"/>
        <v>0.20277897169120163</v>
      </c>
      <c r="J43" s="53" t="str">
        <f t="shared" si="52"/>
        <v>B</v>
      </c>
      <c r="K43" s="127">
        <f>'2016-2017 исходные'!L42</f>
        <v>45265.102799043059</v>
      </c>
      <c r="L43" s="128">
        <f t="shared" si="45"/>
        <v>0.20996989229478344</v>
      </c>
      <c r="M43" s="125">
        <f t="shared" si="46"/>
        <v>0.24155822172126862</v>
      </c>
      <c r="N43" s="54" t="str">
        <f t="shared" si="53"/>
        <v>C</v>
      </c>
      <c r="O43" s="129">
        <f>'2016-2017 исходные'!P42</f>
        <v>2100.3154545454549</v>
      </c>
      <c r="P43" s="125">
        <f t="shared" si="47"/>
        <v>3.8319411788191725E-2</v>
      </c>
      <c r="Q43" s="125">
        <f t="shared" si="48"/>
        <v>5.6141569213485724E-2</v>
      </c>
      <c r="R43" s="55" t="str">
        <f t="shared" si="54"/>
        <v>C</v>
      </c>
      <c r="S43" s="130">
        <f>'2016-2017 исходные'!S42</f>
        <v>521503.02899999998</v>
      </c>
      <c r="T43" s="131">
        <f t="shared" si="49"/>
        <v>0.576514117025545</v>
      </c>
      <c r="U43" s="131">
        <f t="shared" si="50"/>
        <v>0.60739244938522874</v>
      </c>
      <c r="V43" s="54" t="str">
        <f t="shared" si="55"/>
        <v>C</v>
      </c>
      <c r="W43" s="47" t="str">
        <f t="shared" si="56"/>
        <v>C</v>
      </c>
      <c r="X43" s="188">
        <f t="shared" si="14"/>
        <v>2</v>
      </c>
      <c r="Y43" s="189">
        <f t="shared" si="15"/>
        <v>2.5</v>
      </c>
      <c r="Z43" s="189">
        <f t="shared" si="16"/>
        <v>2</v>
      </c>
      <c r="AA43" s="189">
        <f t="shared" si="17"/>
        <v>2</v>
      </c>
      <c r="AB43" s="189">
        <f t="shared" si="18"/>
        <v>2</v>
      </c>
      <c r="AC43" s="176">
        <f t="shared" si="19"/>
        <v>2.1</v>
      </c>
    </row>
    <row r="44" spans="1:29" x14ac:dyDescent="0.25">
      <c r="A44" s="85">
        <v>12</v>
      </c>
      <c r="B44" s="20">
        <f>'2016-2017 исходные'!B43</f>
        <v>30530</v>
      </c>
      <c r="C44" s="60" t="str">
        <f>'2016-2017 исходные'!C43</f>
        <v>МБОУ СШ № 53</v>
      </c>
      <c r="D44" s="139">
        <f>'2016-2017 исходные'!F43</f>
        <v>0</v>
      </c>
      <c r="E44" s="125">
        <f t="shared" si="42"/>
        <v>0.51250360822583885</v>
      </c>
      <c r="F44" s="52" t="str">
        <f t="shared" si="51"/>
        <v>D</v>
      </c>
      <c r="G44" s="126">
        <f>'2016-2017 исходные'!I43</f>
        <v>9162.8796005509648</v>
      </c>
      <c r="H44" s="125">
        <f t="shared" si="43"/>
        <v>0.11700828696855695</v>
      </c>
      <c r="I44" s="125">
        <f t="shared" si="44"/>
        <v>0.20277897169120163</v>
      </c>
      <c r="J44" s="53" t="str">
        <f t="shared" si="52"/>
        <v>C</v>
      </c>
      <c r="K44" s="127">
        <f>'2016-2017 исходные'!L43</f>
        <v>43649.048236914598</v>
      </c>
      <c r="L44" s="128">
        <f t="shared" si="45"/>
        <v>0.20247354784022539</v>
      </c>
      <c r="M44" s="125">
        <f t="shared" si="46"/>
        <v>0.24155822172126862</v>
      </c>
      <c r="N44" s="54" t="str">
        <f t="shared" si="53"/>
        <v>C</v>
      </c>
      <c r="O44" s="129">
        <f>'2016-2017 исходные'!P43</f>
        <v>2375.7917079889808</v>
      </c>
      <c r="P44" s="125">
        <f t="shared" si="47"/>
        <v>4.3345365375651881E-2</v>
      </c>
      <c r="Q44" s="125">
        <f t="shared" si="48"/>
        <v>5.6141569213485724E-2</v>
      </c>
      <c r="R44" s="55" t="str">
        <f t="shared" si="54"/>
        <v>C</v>
      </c>
      <c r="S44" s="130">
        <f>'2016-2017 исходные'!S43</f>
        <v>442846.32379310345</v>
      </c>
      <c r="T44" s="131">
        <f t="shared" si="49"/>
        <v>0.48956025783618151</v>
      </c>
      <c r="U44" s="131">
        <f t="shared" si="50"/>
        <v>0.60739244938522874</v>
      </c>
      <c r="V44" s="54" t="str">
        <f t="shared" si="55"/>
        <v>D</v>
      </c>
      <c r="W44" s="47" t="str">
        <f t="shared" si="56"/>
        <v>C</v>
      </c>
      <c r="X44" s="188">
        <f t="shared" si="14"/>
        <v>1</v>
      </c>
      <c r="Y44" s="189">
        <f t="shared" si="15"/>
        <v>2</v>
      </c>
      <c r="Z44" s="189">
        <f t="shared" si="16"/>
        <v>2</v>
      </c>
      <c r="AA44" s="189">
        <f t="shared" si="17"/>
        <v>2</v>
      </c>
      <c r="AB44" s="189">
        <f t="shared" si="18"/>
        <v>1</v>
      </c>
      <c r="AC44" s="176">
        <f t="shared" si="19"/>
        <v>1.6</v>
      </c>
    </row>
    <row r="45" spans="1:29" x14ac:dyDescent="0.25">
      <c r="A45" s="85">
        <v>13</v>
      </c>
      <c r="B45" s="20">
        <f>'2016-2017 исходные'!B44</f>
        <v>30640</v>
      </c>
      <c r="C45" s="60" t="str">
        <f>'2016-2017 исходные'!C44</f>
        <v>МБОУ СШ № 64</v>
      </c>
      <c r="D45" s="139">
        <f>'2016-2017 исходные'!F44</f>
        <v>0</v>
      </c>
      <c r="E45" s="125">
        <f t="shared" si="42"/>
        <v>0.51250360822583885</v>
      </c>
      <c r="F45" s="52" t="str">
        <f t="shared" si="51"/>
        <v>D</v>
      </c>
      <c r="G45" s="126">
        <f>'2016-2017 исходные'!I44</f>
        <v>8647.8210110974105</v>
      </c>
      <c r="H45" s="125">
        <f t="shared" si="43"/>
        <v>0.11043108352731804</v>
      </c>
      <c r="I45" s="125">
        <f t="shared" si="44"/>
        <v>0.20277897169120163</v>
      </c>
      <c r="J45" s="53" t="str">
        <f t="shared" si="52"/>
        <v>C</v>
      </c>
      <c r="K45" s="127">
        <f>'2016-2017 исходные'!L44</f>
        <v>42056.853267570899</v>
      </c>
      <c r="L45" s="128">
        <f t="shared" si="45"/>
        <v>0.19508788017236228</v>
      </c>
      <c r="M45" s="125">
        <f t="shared" si="46"/>
        <v>0.24155822172126862</v>
      </c>
      <c r="N45" s="54" t="str">
        <f t="shared" si="53"/>
        <v>C</v>
      </c>
      <c r="O45" s="129">
        <f>'2016-2017 исходные'!P44</f>
        <v>2393.7763748458697</v>
      </c>
      <c r="P45" s="125">
        <f t="shared" si="47"/>
        <v>4.3673488398158378E-2</v>
      </c>
      <c r="Q45" s="125">
        <f t="shared" si="48"/>
        <v>5.6141569213485724E-2</v>
      </c>
      <c r="R45" s="55" t="str">
        <f t="shared" si="54"/>
        <v>C</v>
      </c>
      <c r="S45" s="130">
        <f>'2016-2017 исходные'!S44</f>
        <v>538992.65654545452</v>
      </c>
      <c r="T45" s="131">
        <f t="shared" si="49"/>
        <v>0.59584864936912108</v>
      </c>
      <c r="U45" s="131">
        <f t="shared" si="50"/>
        <v>0.60739244938522874</v>
      </c>
      <c r="V45" s="54" t="str">
        <f t="shared" si="55"/>
        <v>C</v>
      </c>
      <c r="W45" s="47" t="str">
        <f t="shared" si="56"/>
        <v>C</v>
      </c>
      <c r="X45" s="188">
        <f t="shared" si="14"/>
        <v>1</v>
      </c>
      <c r="Y45" s="189">
        <f t="shared" si="15"/>
        <v>2</v>
      </c>
      <c r="Z45" s="189">
        <f t="shared" si="16"/>
        <v>2</v>
      </c>
      <c r="AA45" s="189">
        <f t="shared" si="17"/>
        <v>2</v>
      </c>
      <c r="AB45" s="189">
        <f t="shared" si="18"/>
        <v>2</v>
      </c>
      <c r="AC45" s="176">
        <f t="shared" si="19"/>
        <v>1.8</v>
      </c>
    </row>
    <row r="46" spans="1:29" x14ac:dyDescent="0.25">
      <c r="A46" s="85">
        <v>14</v>
      </c>
      <c r="B46" s="20">
        <f>'2016-2017 исходные'!B45</f>
        <v>30650</v>
      </c>
      <c r="C46" s="60" t="str">
        <f>'2016-2017 исходные'!C45</f>
        <v>МБОУ СШ № 65</v>
      </c>
      <c r="D46" s="139">
        <f>'2016-2017 исходные'!F45</f>
        <v>0</v>
      </c>
      <c r="E46" s="125">
        <f t="shared" si="42"/>
        <v>0.51250360822583885</v>
      </c>
      <c r="F46" s="52" t="str">
        <f t="shared" si="51"/>
        <v>D</v>
      </c>
      <c r="G46" s="126">
        <f>'2016-2017 исходные'!I45</f>
        <v>11432.83717765043</v>
      </c>
      <c r="H46" s="125">
        <f t="shared" si="43"/>
        <v>0.14599522766476927</v>
      </c>
      <c r="I46" s="125">
        <f t="shared" si="44"/>
        <v>0.20277897169120163</v>
      </c>
      <c r="J46" s="53" t="str">
        <f t="shared" si="52"/>
        <v>C</v>
      </c>
      <c r="K46" s="127">
        <f>'2016-2017 исходные'!L45</f>
        <v>52602.960401146134</v>
      </c>
      <c r="L46" s="128">
        <f t="shared" si="45"/>
        <v>0.24400779511869158</v>
      </c>
      <c r="M46" s="125">
        <f t="shared" si="46"/>
        <v>0.24155822172126862</v>
      </c>
      <c r="N46" s="54" t="str">
        <f t="shared" si="53"/>
        <v>B</v>
      </c>
      <c r="O46" s="129">
        <f>'2016-2017 исходные'!P45</f>
        <v>2516.8527793696276</v>
      </c>
      <c r="P46" s="125">
        <f t="shared" si="47"/>
        <v>4.5918967959882886E-2</v>
      </c>
      <c r="Q46" s="125">
        <f t="shared" si="48"/>
        <v>5.6141569213485724E-2</v>
      </c>
      <c r="R46" s="55" t="str">
        <f t="shared" si="54"/>
        <v>C</v>
      </c>
      <c r="S46" s="130">
        <f>'2016-2017 исходные'!S45</f>
        <v>467358.47015384614</v>
      </c>
      <c r="T46" s="131">
        <f t="shared" si="49"/>
        <v>0.51665808398431023</v>
      </c>
      <c r="U46" s="131">
        <f t="shared" si="50"/>
        <v>0.60739244938522874</v>
      </c>
      <c r="V46" s="54" t="str">
        <f t="shared" si="55"/>
        <v>D</v>
      </c>
      <c r="W46" s="47" t="str">
        <f t="shared" si="56"/>
        <v>C</v>
      </c>
      <c r="X46" s="188">
        <f t="shared" si="14"/>
        <v>1</v>
      </c>
      <c r="Y46" s="189">
        <f t="shared" si="15"/>
        <v>2</v>
      </c>
      <c r="Z46" s="189">
        <f t="shared" si="16"/>
        <v>2.5</v>
      </c>
      <c r="AA46" s="189">
        <f t="shared" si="17"/>
        <v>2</v>
      </c>
      <c r="AB46" s="189">
        <f t="shared" si="18"/>
        <v>1</v>
      </c>
      <c r="AC46" s="176">
        <f t="shared" si="19"/>
        <v>1.7</v>
      </c>
    </row>
    <row r="47" spans="1:29" x14ac:dyDescent="0.25">
      <c r="A47" s="85">
        <v>15</v>
      </c>
      <c r="B47" s="20">
        <f>'2016-2017 исходные'!B46</f>
        <v>30790</v>
      </c>
      <c r="C47" s="60" t="str">
        <f>'2016-2017 исходные'!C46</f>
        <v>МБОУ СШ № 79</v>
      </c>
      <c r="D47" s="139">
        <f>'2016-2017 исходные'!F46</f>
        <v>0</v>
      </c>
      <c r="E47" s="125">
        <f t="shared" si="42"/>
        <v>0.51250360822583885</v>
      </c>
      <c r="F47" s="52" t="str">
        <f t="shared" si="51"/>
        <v>D</v>
      </c>
      <c r="G47" s="126">
        <f>'2016-2017 исходные'!I46</f>
        <v>7580.4701271186441</v>
      </c>
      <c r="H47" s="125">
        <f t="shared" si="43"/>
        <v>9.6801209080291481E-2</v>
      </c>
      <c r="I47" s="125">
        <f t="shared" si="44"/>
        <v>0.20277897169120163</v>
      </c>
      <c r="J47" s="53" t="str">
        <f t="shared" si="52"/>
        <v>D</v>
      </c>
      <c r="K47" s="127">
        <f>'2016-2017 исходные'!L46</f>
        <v>44085.124639830501</v>
      </c>
      <c r="L47" s="128">
        <f t="shared" si="45"/>
        <v>0.20449636254052658</v>
      </c>
      <c r="M47" s="125">
        <f t="shared" si="46"/>
        <v>0.24155822172126862</v>
      </c>
      <c r="N47" s="54" t="str">
        <f t="shared" si="53"/>
        <v>C</v>
      </c>
      <c r="O47" s="129">
        <f>'2016-2017 исходные'!P46</f>
        <v>2020.4705508474576</v>
      </c>
      <c r="P47" s="125">
        <f t="shared" si="47"/>
        <v>3.686267359328365E-2</v>
      </c>
      <c r="Q47" s="125">
        <f t="shared" si="48"/>
        <v>5.6141569213485724E-2</v>
      </c>
      <c r="R47" s="55" t="str">
        <f t="shared" si="54"/>
        <v>C</v>
      </c>
      <c r="S47" s="130">
        <f>'2016-2017 исходные'!S46</f>
        <v>466210.53763157892</v>
      </c>
      <c r="T47" s="131">
        <f t="shared" si="49"/>
        <v>0.51538906104929705</v>
      </c>
      <c r="U47" s="131">
        <f t="shared" si="50"/>
        <v>0.60739244938522874</v>
      </c>
      <c r="V47" s="54" t="str">
        <f t="shared" si="55"/>
        <v>D</v>
      </c>
      <c r="W47" s="47" t="str">
        <f t="shared" si="56"/>
        <v>D</v>
      </c>
      <c r="X47" s="188">
        <f t="shared" si="14"/>
        <v>1</v>
      </c>
      <c r="Y47" s="189">
        <f t="shared" si="15"/>
        <v>1</v>
      </c>
      <c r="Z47" s="189">
        <f t="shared" si="16"/>
        <v>2</v>
      </c>
      <c r="AA47" s="189">
        <f t="shared" si="17"/>
        <v>2</v>
      </c>
      <c r="AB47" s="189">
        <f t="shared" si="18"/>
        <v>1</v>
      </c>
      <c r="AC47" s="176">
        <f t="shared" si="19"/>
        <v>1.4</v>
      </c>
    </row>
    <row r="48" spans="1:29" x14ac:dyDescent="0.25">
      <c r="A48" s="85">
        <v>16</v>
      </c>
      <c r="B48" s="20">
        <f>'2016-2017 исходные'!B47</f>
        <v>30880</v>
      </c>
      <c r="C48" s="60" t="str">
        <f>'2016-2017 исходные'!C47</f>
        <v>МБОУ СШ № 88</v>
      </c>
      <c r="D48" s="139">
        <f>'2016-2017 исходные'!F47</f>
        <v>0</v>
      </c>
      <c r="E48" s="125">
        <f t="shared" si="42"/>
        <v>0.51250360822583885</v>
      </c>
      <c r="F48" s="52" t="str">
        <f t="shared" si="51"/>
        <v>D</v>
      </c>
      <c r="G48" s="126">
        <f>'2016-2017 исходные'!I47</f>
        <v>9596.8145791245788</v>
      </c>
      <c r="H48" s="125">
        <f t="shared" si="43"/>
        <v>0.12254955682171348</v>
      </c>
      <c r="I48" s="125">
        <f t="shared" si="44"/>
        <v>0.20277897169120163</v>
      </c>
      <c r="J48" s="53" t="str">
        <f t="shared" si="52"/>
        <v>C</v>
      </c>
      <c r="K48" s="127">
        <f>'2016-2017 исходные'!L47</f>
        <v>37838.591060606057</v>
      </c>
      <c r="L48" s="128">
        <f t="shared" si="45"/>
        <v>0.17552075215324092</v>
      </c>
      <c r="M48" s="125">
        <f t="shared" si="46"/>
        <v>0.24155822172126862</v>
      </c>
      <c r="N48" s="54" t="str">
        <f t="shared" si="53"/>
        <v>D</v>
      </c>
      <c r="O48" s="129">
        <f>'2016-2017 исходные'!P47</f>
        <v>1262.146531986532</v>
      </c>
      <c r="P48" s="125">
        <f t="shared" si="47"/>
        <v>2.302735648188476E-2</v>
      </c>
      <c r="Q48" s="125">
        <f t="shared" si="48"/>
        <v>5.6141569213485724E-2</v>
      </c>
      <c r="R48" s="55" t="str">
        <f t="shared" si="54"/>
        <v>D</v>
      </c>
      <c r="S48" s="130">
        <f>'2016-2017 исходные'!S47</f>
        <v>422706.08581395354</v>
      </c>
      <c r="T48" s="131">
        <f t="shared" si="49"/>
        <v>0.46729551368407429</v>
      </c>
      <c r="U48" s="131">
        <f t="shared" si="50"/>
        <v>0.60739244938522874</v>
      </c>
      <c r="V48" s="54" t="str">
        <f t="shared" si="55"/>
        <v>D</v>
      </c>
      <c r="W48" s="47" t="str">
        <f t="shared" si="56"/>
        <v>D</v>
      </c>
      <c r="X48" s="188">
        <f t="shared" si="14"/>
        <v>1</v>
      </c>
      <c r="Y48" s="189">
        <f t="shared" si="15"/>
        <v>2</v>
      </c>
      <c r="Z48" s="189">
        <f t="shared" si="16"/>
        <v>1</v>
      </c>
      <c r="AA48" s="189">
        <f t="shared" si="17"/>
        <v>1</v>
      </c>
      <c r="AB48" s="189">
        <f t="shared" si="18"/>
        <v>1</v>
      </c>
      <c r="AC48" s="176">
        <f t="shared" si="19"/>
        <v>1.2</v>
      </c>
    </row>
    <row r="49" spans="1:29" x14ac:dyDescent="0.25">
      <c r="A49" s="85">
        <v>17</v>
      </c>
      <c r="B49" s="20">
        <f>'2016-2017 исходные'!B48</f>
        <v>30890</v>
      </c>
      <c r="C49" s="60" t="str">
        <f>'2016-2017 исходные'!C48</f>
        <v>МБОУ СШ № 89</v>
      </c>
      <c r="D49" s="139">
        <f>'2016-2017 исходные'!F48</f>
        <v>0</v>
      </c>
      <c r="E49" s="125">
        <f t="shared" si="42"/>
        <v>0.51250360822583885</v>
      </c>
      <c r="F49" s="52" t="str">
        <f t="shared" si="51"/>
        <v>D</v>
      </c>
      <c r="G49" s="126">
        <f>'2016-2017 исходные'!I48</f>
        <v>7616.052538071066</v>
      </c>
      <c r="H49" s="125">
        <f t="shared" si="43"/>
        <v>9.7255589922696506E-2</v>
      </c>
      <c r="I49" s="125">
        <f t="shared" si="44"/>
        <v>0.20277897169120163</v>
      </c>
      <c r="J49" s="53" t="str">
        <f t="shared" si="52"/>
        <v>D</v>
      </c>
      <c r="K49" s="127">
        <f>'2016-2017 исходные'!L48</f>
        <v>44686.520186125214</v>
      </c>
      <c r="L49" s="128">
        <f t="shared" si="45"/>
        <v>0.20728603825699779</v>
      </c>
      <c r="M49" s="125">
        <f t="shared" si="46"/>
        <v>0.24155822172126862</v>
      </c>
      <c r="N49" s="54" t="str">
        <f t="shared" si="53"/>
        <v>C</v>
      </c>
      <c r="O49" s="129">
        <f>'2016-2017 исходные'!P48</f>
        <v>2464.8533671742812</v>
      </c>
      <c r="P49" s="125">
        <f t="shared" si="47"/>
        <v>4.4970259572128524E-2</v>
      </c>
      <c r="Q49" s="125">
        <f t="shared" si="48"/>
        <v>5.6141569213485724E-2</v>
      </c>
      <c r="R49" s="55" t="str">
        <f t="shared" si="54"/>
        <v>C</v>
      </c>
      <c r="S49" s="130">
        <f>'2016-2017 исходные'!S48</f>
        <v>516554.21341463417</v>
      </c>
      <c r="T49" s="131">
        <f t="shared" si="49"/>
        <v>0.57104327239212027</v>
      </c>
      <c r="U49" s="131">
        <f t="shared" si="50"/>
        <v>0.60739244938522874</v>
      </c>
      <c r="V49" s="54" t="str">
        <f t="shared" si="55"/>
        <v>C</v>
      </c>
      <c r="W49" s="47" t="str">
        <f t="shared" si="56"/>
        <v>C</v>
      </c>
      <c r="X49" s="188">
        <f t="shared" si="14"/>
        <v>1</v>
      </c>
      <c r="Y49" s="189">
        <f t="shared" si="15"/>
        <v>1</v>
      </c>
      <c r="Z49" s="189">
        <f t="shared" si="16"/>
        <v>2</v>
      </c>
      <c r="AA49" s="189">
        <f t="shared" si="17"/>
        <v>2</v>
      </c>
      <c r="AB49" s="189">
        <f t="shared" si="18"/>
        <v>2</v>
      </c>
      <c r="AC49" s="176">
        <f t="shared" si="19"/>
        <v>1.6</v>
      </c>
    </row>
    <row r="50" spans="1:29" x14ac:dyDescent="0.25">
      <c r="A50" s="85">
        <v>18</v>
      </c>
      <c r="B50" s="20">
        <f>'2016-2017 исходные'!B49</f>
        <v>30940</v>
      </c>
      <c r="C50" s="60" t="str">
        <f>'2016-2017 исходные'!C49</f>
        <v>МБОУ СШ № 94</v>
      </c>
      <c r="D50" s="139">
        <f>'2016-2017 исходные'!F49</f>
        <v>0</v>
      </c>
      <c r="E50" s="125">
        <f t="shared" si="42"/>
        <v>0.51250360822583885</v>
      </c>
      <c r="F50" s="52" t="str">
        <f t="shared" si="51"/>
        <v>D</v>
      </c>
      <c r="G50" s="126">
        <f>'2016-2017 исходные'!I49</f>
        <v>11841.114385285577</v>
      </c>
      <c r="H50" s="125">
        <f t="shared" si="43"/>
        <v>0.15120885250284111</v>
      </c>
      <c r="I50" s="125">
        <f t="shared" si="44"/>
        <v>0.20277897169120163</v>
      </c>
      <c r="J50" s="53" t="str">
        <f t="shared" si="52"/>
        <v>C</v>
      </c>
      <c r="K50" s="127">
        <f>'2016-2017 исходные'!L49</f>
        <v>40413.994317521785</v>
      </c>
      <c r="L50" s="128">
        <f t="shared" si="45"/>
        <v>0.18746719899709216</v>
      </c>
      <c r="M50" s="125">
        <f t="shared" si="46"/>
        <v>0.24155822172126862</v>
      </c>
      <c r="N50" s="54" t="str">
        <f t="shared" si="53"/>
        <v>D</v>
      </c>
      <c r="O50" s="129">
        <f>'2016-2017 исходные'!P49</f>
        <v>2231.0930009680546</v>
      </c>
      <c r="P50" s="125">
        <f t="shared" si="47"/>
        <v>4.0705395590373235E-2</v>
      </c>
      <c r="Q50" s="125">
        <f t="shared" si="48"/>
        <v>5.6141569213485724E-2</v>
      </c>
      <c r="R50" s="55" t="str">
        <f t="shared" si="54"/>
        <v>C</v>
      </c>
      <c r="S50" s="130">
        <f>'2016-2017 исходные'!S49</f>
        <v>512278.28942028986</v>
      </c>
      <c r="T50" s="131">
        <f t="shared" si="49"/>
        <v>0.5663162997592005</v>
      </c>
      <c r="U50" s="131">
        <f t="shared" si="50"/>
        <v>0.60739244938522874</v>
      </c>
      <c r="V50" s="54" t="str">
        <f t="shared" si="55"/>
        <v>C</v>
      </c>
      <c r="W50" s="47" t="str">
        <f t="shared" si="56"/>
        <v>C</v>
      </c>
      <c r="X50" s="188">
        <f t="shared" si="14"/>
        <v>1</v>
      </c>
      <c r="Y50" s="189">
        <f t="shared" si="15"/>
        <v>2</v>
      </c>
      <c r="Z50" s="189">
        <f t="shared" si="16"/>
        <v>1</v>
      </c>
      <c r="AA50" s="189">
        <f t="shared" si="17"/>
        <v>2</v>
      </c>
      <c r="AB50" s="189">
        <f t="shared" si="18"/>
        <v>2</v>
      </c>
      <c r="AC50" s="176">
        <f t="shared" si="19"/>
        <v>1.6</v>
      </c>
    </row>
    <row r="51" spans="1:29" ht="15.75" thickBot="1" x14ac:dyDescent="0.3">
      <c r="A51" s="68">
        <v>19</v>
      </c>
      <c r="B51" s="20">
        <f>'2016-2017 исходные'!B50</f>
        <v>31480</v>
      </c>
      <c r="C51" s="60" t="str">
        <f>'2016-2017 исходные'!C50</f>
        <v>МАОУ СШ № 148</v>
      </c>
      <c r="D51" s="142">
        <f>'2016-2017 исходные'!F50</f>
        <v>0.71197871776287636</v>
      </c>
      <c r="E51" s="132">
        <f t="shared" si="42"/>
        <v>0.51250360822583885</v>
      </c>
      <c r="F51" s="57" t="str">
        <f t="shared" si="51"/>
        <v>B</v>
      </c>
      <c r="G51" s="133">
        <f>'2016-2017 исходные'!I50</f>
        <v>14862.210694164989</v>
      </c>
      <c r="H51" s="132">
        <f t="shared" si="43"/>
        <v>0.18978769663037443</v>
      </c>
      <c r="I51" s="132">
        <f t="shared" si="44"/>
        <v>0.20277897169120163</v>
      </c>
      <c r="J51" s="58" t="str">
        <f t="shared" si="52"/>
        <v>C</v>
      </c>
      <c r="K51" s="134">
        <f>'2016-2017 исходные'!L50</f>
        <v>55991.150835010063</v>
      </c>
      <c r="L51" s="135">
        <f t="shared" si="45"/>
        <v>0.2597244937779436</v>
      </c>
      <c r="M51" s="132">
        <f t="shared" si="46"/>
        <v>0.24155822172126862</v>
      </c>
      <c r="N51" s="56" t="str">
        <f t="shared" si="53"/>
        <v>B</v>
      </c>
      <c r="O51" s="136">
        <f>'2016-2017 исходные'!P50</f>
        <v>2899.5214788732396</v>
      </c>
      <c r="P51" s="132">
        <f t="shared" si="47"/>
        <v>5.2900604667357472E-2</v>
      </c>
      <c r="Q51" s="132">
        <f t="shared" si="48"/>
        <v>5.6141569213485724E-2</v>
      </c>
      <c r="R51" s="59" t="str">
        <f t="shared" si="54"/>
        <v>C</v>
      </c>
      <c r="S51" s="137">
        <f>'2016-2017 исходные'!S50</f>
        <v>536630.06865853665</v>
      </c>
      <c r="T51" s="138">
        <f t="shared" si="49"/>
        <v>0.5932368423540525</v>
      </c>
      <c r="U51" s="138">
        <f t="shared" si="50"/>
        <v>0.60739244938522874</v>
      </c>
      <c r="V51" s="56" t="str">
        <f t="shared" si="55"/>
        <v>C</v>
      </c>
      <c r="W51" s="39" t="str">
        <f t="shared" si="56"/>
        <v>C</v>
      </c>
      <c r="X51" s="190">
        <f t="shared" si="14"/>
        <v>2.5</v>
      </c>
      <c r="Y51" s="191">
        <f t="shared" si="15"/>
        <v>2</v>
      </c>
      <c r="Z51" s="191">
        <f t="shared" si="16"/>
        <v>2.5</v>
      </c>
      <c r="AA51" s="191">
        <f t="shared" si="17"/>
        <v>2</v>
      </c>
      <c r="AB51" s="191">
        <f t="shared" si="18"/>
        <v>2</v>
      </c>
      <c r="AC51" s="177">
        <f t="shared" si="19"/>
        <v>2.2000000000000002</v>
      </c>
    </row>
    <row r="52" spans="1:29" ht="15.75" thickBot="1" x14ac:dyDescent="0.3">
      <c r="A52" s="10"/>
      <c r="B52" s="200"/>
      <c r="C52" s="223" t="s">
        <v>200</v>
      </c>
      <c r="D52" s="140">
        <f>AVERAGE(D53:D71)</f>
        <v>0.46833600597395986</v>
      </c>
      <c r="E52" s="116"/>
      <c r="F52" s="41" t="str">
        <f t="shared" si="51"/>
        <v>C</v>
      </c>
      <c r="G52" s="42">
        <f t="shared" ref="G52:H52" si="57">AVERAGE(G53:G71)</f>
        <v>17824.287438259784</v>
      </c>
      <c r="H52" s="198">
        <f t="shared" si="57"/>
        <v>0.2276128717723781</v>
      </c>
      <c r="I52" s="198"/>
      <c r="J52" s="43" t="str">
        <f t="shared" si="52"/>
        <v>B</v>
      </c>
      <c r="K52" s="42">
        <f t="shared" ref="K52:L52" si="58">AVERAGE(K53:K71)</f>
        <v>62456.993324351461</v>
      </c>
      <c r="L52" s="199">
        <f t="shared" si="58"/>
        <v>0.28971740591401751</v>
      </c>
      <c r="M52" s="198"/>
      <c r="N52" s="43" t="str">
        <f t="shared" si="53"/>
        <v>B</v>
      </c>
      <c r="O52" s="44">
        <f t="shared" ref="O52:P52" si="59">AVERAGE(O53:O71)</f>
        <v>5010.9415777807517</v>
      </c>
      <c r="P52" s="198">
        <f t="shared" si="59"/>
        <v>9.1422616231287709E-2</v>
      </c>
      <c r="Q52" s="198"/>
      <c r="R52" s="41" t="str">
        <f t="shared" si="54"/>
        <v>B</v>
      </c>
      <c r="S52" s="42">
        <f t="shared" ref="S52:T52" si="60">AVERAGE(S53:S71)</f>
        <v>569771.50034362765</v>
      </c>
      <c r="T52" s="198">
        <f t="shared" si="60"/>
        <v>0.62987421963166867</v>
      </c>
      <c r="U52" s="117"/>
      <c r="V52" s="43" t="str">
        <f t="shared" si="55"/>
        <v>B</v>
      </c>
      <c r="W52" s="178" t="str">
        <f t="shared" si="56"/>
        <v>C</v>
      </c>
      <c r="X52" s="184">
        <f t="shared" si="14"/>
        <v>2</v>
      </c>
      <c r="Y52" s="185">
        <f t="shared" si="15"/>
        <v>2.5</v>
      </c>
      <c r="Z52" s="185">
        <f t="shared" si="16"/>
        <v>2.5</v>
      </c>
      <c r="AA52" s="185">
        <f t="shared" si="17"/>
        <v>2.5</v>
      </c>
      <c r="AB52" s="185">
        <f t="shared" si="18"/>
        <v>2.5</v>
      </c>
      <c r="AC52" s="174">
        <f t="shared" si="19"/>
        <v>2.4</v>
      </c>
    </row>
    <row r="53" spans="1:29" x14ac:dyDescent="0.25">
      <c r="A53" s="98">
        <v>1</v>
      </c>
      <c r="B53" s="20">
        <f>'2016-2017 исходные'!B52</f>
        <v>40010</v>
      </c>
      <c r="C53" s="60" t="str">
        <f>'2016-2017 исходные'!C52</f>
        <v>МАОУ «КУГ № 1 – Универс»</v>
      </c>
      <c r="D53" s="141">
        <f>'2016-2017 исходные'!F52</f>
        <v>0.60239859166234166</v>
      </c>
      <c r="E53" s="118">
        <f t="shared" ref="E53:E71" si="61">$D$130</f>
        <v>0.51250360822583885</v>
      </c>
      <c r="F53" s="46" t="str">
        <f t="shared" si="51"/>
        <v>B</v>
      </c>
      <c r="G53" s="119">
        <f>'2016-2017 исходные'!I52</f>
        <v>35886.959395373291</v>
      </c>
      <c r="H53" s="118">
        <f t="shared" ref="H53:H71" si="62">G53/$G$131</f>
        <v>0.45826986999919744</v>
      </c>
      <c r="I53" s="118">
        <f t="shared" ref="I53:I71" si="63">$H$130</f>
        <v>0.20277897169120163</v>
      </c>
      <c r="J53" s="47" t="str">
        <f t="shared" si="52"/>
        <v>B</v>
      </c>
      <c r="K53" s="120">
        <f>'2016-2017 исходные'!L52</f>
        <v>86907.909542586742</v>
      </c>
      <c r="L53" s="121">
        <f t="shared" ref="L53:L71" si="64">K53/$K$131</f>
        <v>0.40313714711385784</v>
      </c>
      <c r="M53" s="118">
        <f t="shared" ref="M53:M71" si="65">$L$130</f>
        <v>0.24155822172126862</v>
      </c>
      <c r="N53" s="48" t="str">
        <f t="shared" si="53"/>
        <v>B</v>
      </c>
      <c r="O53" s="122">
        <f>'2016-2017 исходные'!P52</f>
        <v>4276.8586487907469</v>
      </c>
      <c r="P53" s="118">
        <f t="shared" ref="P53:P71" si="66">O53/$O$131</f>
        <v>7.8029568067131058E-2</v>
      </c>
      <c r="Q53" s="118">
        <f t="shared" ref="Q53:Q71" si="67">$P$130</f>
        <v>5.6141569213485724E-2</v>
      </c>
      <c r="R53" s="49" t="str">
        <f t="shared" si="54"/>
        <v>B</v>
      </c>
      <c r="S53" s="123">
        <f>'2016-2017 исходные'!S52</f>
        <v>825689.98744047608</v>
      </c>
      <c r="T53" s="124">
        <f t="shared" ref="T53:T71" si="68">S53/$S$131</f>
        <v>0.91278843568534562</v>
      </c>
      <c r="U53" s="124">
        <f t="shared" ref="U53:U71" si="69">$T$130</f>
        <v>0.60739244938522874</v>
      </c>
      <c r="V53" s="48" t="str">
        <f t="shared" si="55"/>
        <v>A</v>
      </c>
      <c r="W53" s="47" t="str">
        <f t="shared" si="56"/>
        <v>B</v>
      </c>
      <c r="X53" s="186">
        <f t="shared" si="14"/>
        <v>2.5</v>
      </c>
      <c r="Y53" s="187">
        <f t="shared" si="15"/>
        <v>2.5</v>
      </c>
      <c r="Z53" s="187">
        <f t="shared" si="16"/>
        <v>2.5</v>
      </c>
      <c r="AA53" s="187">
        <f t="shared" si="17"/>
        <v>2.5</v>
      </c>
      <c r="AB53" s="187">
        <f t="shared" si="18"/>
        <v>4.2</v>
      </c>
      <c r="AC53" s="175">
        <f t="shared" si="19"/>
        <v>2.84</v>
      </c>
    </row>
    <row r="54" spans="1:29" x14ac:dyDescent="0.25">
      <c r="A54" s="98">
        <v>2</v>
      </c>
      <c r="B54" s="20">
        <f>'2016-2017 исходные'!B53</f>
        <v>40030</v>
      </c>
      <c r="C54" s="60" t="str">
        <f>'2016-2017 исходные'!C53</f>
        <v>МБОУ Гимназия № 3</v>
      </c>
      <c r="D54" s="139">
        <f>'2016-2017 исходные'!F53</f>
        <v>0.35609490721974668</v>
      </c>
      <c r="E54" s="125">
        <f t="shared" si="61"/>
        <v>0.51250360822583885</v>
      </c>
      <c r="F54" s="52" t="str">
        <f t="shared" si="51"/>
        <v>C</v>
      </c>
      <c r="G54" s="126">
        <f>'2016-2017 исходные'!I53</f>
        <v>11560.087450980391</v>
      </c>
      <c r="H54" s="125">
        <f t="shared" si="62"/>
        <v>0.14762019024724432</v>
      </c>
      <c r="I54" s="125">
        <f t="shared" si="63"/>
        <v>0.20277897169120163</v>
      </c>
      <c r="J54" s="53" t="str">
        <f t="shared" si="52"/>
        <v>C</v>
      </c>
      <c r="K54" s="127">
        <f>'2016-2017 исходные'!L53</f>
        <v>49827.476192810456</v>
      </c>
      <c r="L54" s="128">
        <f t="shared" si="64"/>
        <v>0.2311332386888223</v>
      </c>
      <c r="M54" s="125">
        <f t="shared" si="65"/>
        <v>0.24155822172126862</v>
      </c>
      <c r="N54" s="54" t="str">
        <f t="shared" si="53"/>
        <v>C</v>
      </c>
      <c r="O54" s="129">
        <f>'2016-2017 исходные'!P53</f>
        <v>1978.1668300653596</v>
      </c>
      <c r="P54" s="125">
        <f t="shared" si="66"/>
        <v>3.6090859200681981E-2</v>
      </c>
      <c r="Q54" s="125">
        <f t="shared" si="67"/>
        <v>5.6141569213485724E-2</v>
      </c>
      <c r="R54" s="55" t="str">
        <f t="shared" si="54"/>
        <v>D</v>
      </c>
      <c r="S54" s="130">
        <f>'2016-2017 исходные'!S53</f>
        <v>558352.15857142862</v>
      </c>
      <c r="T54" s="131">
        <f t="shared" si="68"/>
        <v>0.61725030112550749</v>
      </c>
      <c r="U54" s="131">
        <f t="shared" si="69"/>
        <v>0.60739244938522874</v>
      </c>
      <c r="V54" s="54" t="str">
        <f t="shared" si="55"/>
        <v>B</v>
      </c>
      <c r="W54" s="47" t="str">
        <f t="shared" ref="W54:W59" si="70">IF(AC54&gt;=3.5,"A",IF(AC54&gt;=2.5,"B",IF(AC54&gt;=1.5,"C","D")))</f>
        <v>C</v>
      </c>
      <c r="X54" s="188">
        <f t="shared" ref="X54:X59" si="71">IF(F54="A",4.2,IF(F54="B",2.5,IF(F54="C",2,1)))</f>
        <v>2</v>
      </c>
      <c r="Y54" s="189">
        <f t="shared" ref="Y54:Y59" si="72">IF(J54="A",4.2,IF(J54="B",2.5,IF(J54="C",2,1)))</f>
        <v>2</v>
      </c>
      <c r="Z54" s="189">
        <f t="shared" ref="Z54:Z59" si="73">IF(N54="A",4.2,IF(N54="B",2.5,IF(N54="C",2,1)))</f>
        <v>2</v>
      </c>
      <c r="AA54" s="189">
        <f t="shared" ref="AA54:AA59" si="74">IF(R54="A",4.2,IF(R54="B",2.5,IF(R54="C",2,1)))</f>
        <v>1</v>
      </c>
      <c r="AB54" s="189">
        <f t="shared" ref="AB54:AB59" si="75">IF(V54="A",4.2,IF(V54="B",2.5,IF(V54="C",2,1)))</f>
        <v>2.5</v>
      </c>
      <c r="AC54" s="176">
        <f t="shared" ref="AC54:AC59" si="76">AVERAGE(X54:AB54)</f>
        <v>1.9</v>
      </c>
    </row>
    <row r="55" spans="1:29" x14ac:dyDescent="0.25">
      <c r="A55" s="98">
        <v>3</v>
      </c>
      <c r="B55" s="20">
        <f>'2016-2017 исходные'!B54</f>
        <v>40410</v>
      </c>
      <c r="C55" s="60" t="str">
        <f>'2016-2017 исходные'!C54</f>
        <v>МАОУ Гимназия № 13 "Академ"</v>
      </c>
      <c r="D55" s="139">
        <f>'2016-2017 исходные'!F54</f>
        <v>0.49797917519578538</v>
      </c>
      <c r="E55" s="125">
        <f t="shared" si="61"/>
        <v>0.51250360822583885</v>
      </c>
      <c r="F55" s="52" t="str">
        <f t="shared" si="51"/>
        <v>C</v>
      </c>
      <c r="G55" s="126">
        <f>'2016-2017 исходные'!I54</f>
        <v>22357.835505481118</v>
      </c>
      <c r="H55" s="125">
        <f t="shared" si="62"/>
        <v>0.2855054466353375</v>
      </c>
      <c r="I55" s="125">
        <f t="shared" si="63"/>
        <v>0.20277897169120163</v>
      </c>
      <c r="J55" s="53" t="str">
        <f t="shared" si="52"/>
        <v>B</v>
      </c>
      <c r="K55" s="127">
        <f>'2016-2017 исходные'!L54</f>
        <v>56640.448781973209</v>
      </c>
      <c r="L55" s="128">
        <f t="shared" si="64"/>
        <v>0.26273637294225999</v>
      </c>
      <c r="M55" s="125">
        <f t="shared" si="65"/>
        <v>0.24155822172126862</v>
      </c>
      <c r="N55" s="54" t="str">
        <f t="shared" si="53"/>
        <v>B</v>
      </c>
      <c r="O55" s="129">
        <f>'2016-2017 исходные'!P54</f>
        <v>2735.2319305724727</v>
      </c>
      <c r="P55" s="125">
        <f t="shared" si="66"/>
        <v>4.9903207852413041E-2</v>
      </c>
      <c r="Q55" s="125">
        <f t="shared" si="67"/>
        <v>5.6141569213485724E-2</v>
      </c>
      <c r="R55" s="55" t="str">
        <f t="shared" si="54"/>
        <v>C</v>
      </c>
      <c r="S55" s="130">
        <f>'2016-2017 исходные'!S54</f>
        <v>570094.68940740731</v>
      </c>
      <c r="T55" s="131">
        <f t="shared" si="68"/>
        <v>0.63023150050517496</v>
      </c>
      <c r="U55" s="131">
        <f t="shared" si="69"/>
        <v>0.60739244938522874</v>
      </c>
      <c r="V55" s="54" t="str">
        <f t="shared" si="55"/>
        <v>B</v>
      </c>
      <c r="W55" s="47" t="str">
        <f t="shared" si="70"/>
        <v>C</v>
      </c>
      <c r="X55" s="188">
        <f t="shared" si="71"/>
        <v>2</v>
      </c>
      <c r="Y55" s="189">
        <f t="shared" si="72"/>
        <v>2.5</v>
      </c>
      <c r="Z55" s="189">
        <f t="shared" si="73"/>
        <v>2.5</v>
      </c>
      <c r="AA55" s="189">
        <f t="shared" si="74"/>
        <v>2</v>
      </c>
      <c r="AB55" s="189">
        <f t="shared" si="75"/>
        <v>2.5</v>
      </c>
      <c r="AC55" s="176">
        <f t="shared" si="76"/>
        <v>2.2999999999999998</v>
      </c>
    </row>
    <row r="56" spans="1:29" x14ac:dyDescent="0.25">
      <c r="A56" s="98">
        <v>4</v>
      </c>
      <c r="B56" s="20">
        <f>'2016-2017 исходные'!B55</f>
        <v>40011</v>
      </c>
      <c r="C56" s="60" t="str">
        <f>'2016-2017 исходные'!C55</f>
        <v>МАОУ Лицей № 1</v>
      </c>
      <c r="D56" s="139">
        <f>'2016-2017 исходные'!F55</f>
        <v>0.69937004072748021</v>
      </c>
      <c r="E56" s="125">
        <f t="shared" si="61"/>
        <v>0.51250360822583885</v>
      </c>
      <c r="F56" s="52" t="str">
        <f t="shared" si="51"/>
        <v>B</v>
      </c>
      <c r="G56" s="126">
        <f>'2016-2017 исходные'!I55</f>
        <v>17452.365168539327</v>
      </c>
      <c r="H56" s="125">
        <f t="shared" si="62"/>
        <v>0.22286349280391149</v>
      </c>
      <c r="I56" s="125">
        <f t="shared" si="63"/>
        <v>0.20277897169120163</v>
      </c>
      <c r="J56" s="53" t="str">
        <f t="shared" si="52"/>
        <v>B</v>
      </c>
      <c r="K56" s="127">
        <f>'2016-2017 исходные'!L55</f>
        <v>46900.78484678243</v>
      </c>
      <c r="L56" s="128">
        <f t="shared" si="64"/>
        <v>0.21755728218577927</v>
      </c>
      <c r="M56" s="125">
        <f t="shared" si="65"/>
        <v>0.24155822172126862</v>
      </c>
      <c r="N56" s="54" t="str">
        <f t="shared" si="53"/>
        <v>C</v>
      </c>
      <c r="O56" s="129">
        <f>'2016-2017 исходные'!P55</f>
        <v>2134.4758784473952</v>
      </c>
      <c r="P56" s="125">
        <f t="shared" si="66"/>
        <v>3.8942655000312416E-2</v>
      </c>
      <c r="Q56" s="125">
        <f t="shared" si="67"/>
        <v>5.6141569213485724E-2</v>
      </c>
      <c r="R56" s="55" t="str">
        <f t="shared" si="54"/>
        <v>C</v>
      </c>
      <c r="S56" s="130">
        <f>'2016-2017 исходные'!S55</f>
        <v>593114.11196969694</v>
      </c>
      <c r="T56" s="131">
        <f t="shared" si="68"/>
        <v>0.65567914190887677</v>
      </c>
      <c r="U56" s="131">
        <f t="shared" si="69"/>
        <v>0.60739244938522874</v>
      </c>
      <c r="V56" s="54" t="str">
        <f t="shared" si="55"/>
        <v>B</v>
      </c>
      <c r="W56" s="47" t="str">
        <f t="shared" si="70"/>
        <v>C</v>
      </c>
      <c r="X56" s="188">
        <f t="shared" si="71"/>
        <v>2.5</v>
      </c>
      <c r="Y56" s="189">
        <f t="shared" si="72"/>
        <v>2.5</v>
      </c>
      <c r="Z56" s="189">
        <f t="shared" si="73"/>
        <v>2</v>
      </c>
      <c r="AA56" s="189">
        <f t="shared" si="74"/>
        <v>2</v>
      </c>
      <c r="AB56" s="189">
        <f t="shared" si="75"/>
        <v>2.5</v>
      </c>
      <c r="AC56" s="176">
        <f t="shared" si="76"/>
        <v>2.2999999999999998</v>
      </c>
    </row>
    <row r="57" spans="1:29" x14ac:dyDescent="0.25">
      <c r="A57" s="99">
        <v>5</v>
      </c>
      <c r="B57" s="20">
        <f>'2016-2017 исходные'!B56</f>
        <v>40080</v>
      </c>
      <c r="C57" s="60" t="str">
        <f>'2016-2017 исходные'!C56</f>
        <v>МБОУ Лицей № 8</v>
      </c>
      <c r="D57" s="139">
        <f>'2016-2017 исходные'!F56</f>
        <v>0.17297973876848549</v>
      </c>
      <c r="E57" s="125">
        <f t="shared" si="61"/>
        <v>0.51250360822583885</v>
      </c>
      <c r="F57" s="52" t="str">
        <f t="shared" si="51"/>
        <v>D</v>
      </c>
      <c r="G57" s="126">
        <f>'2016-2017 исходные'!I56</f>
        <v>8217.2668382352949</v>
      </c>
      <c r="H57" s="125">
        <f t="shared" si="62"/>
        <v>0.1049329859411912</v>
      </c>
      <c r="I57" s="125">
        <f t="shared" si="63"/>
        <v>0.20277897169120163</v>
      </c>
      <c r="J57" s="53" t="str">
        <f t="shared" si="52"/>
        <v>C</v>
      </c>
      <c r="K57" s="127">
        <f>'2016-2017 исходные'!L56</f>
        <v>40613.042169117653</v>
      </c>
      <c r="L57" s="128">
        <f t="shared" si="64"/>
        <v>0.18839051637354085</v>
      </c>
      <c r="M57" s="125">
        <f t="shared" si="65"/>
        <v>0.24155822172126862</v>
      </c>
      <c r="N57" s="54" t="str">
        <f t="shared" si="53"/>
        <v>D</v>
      </c>
      <c r="O57" s="129">
        <f>'2016-2017 исходные'!P56</f>
        <v>1044.6603676470588</v>
      </c>
      <c r="P57" s="125">
        <f t="shared" si="66"/>
        <v>1.9059408775971114E-2</v>
      </c>
      <c r="Q57" s="125">
        <f t="shared" si="67"/>
        <v>5.6141569213485724E-2</v>
      </c>
      <c r="R57" s="55" t="str">
        <f t="shared" si="54"/>
        <v>D</v>
      </c>
      <c r="S57" s="130">
        <f>'2016-2017 исходные'!S56</f>
        <v>519869.68675675674</v>
      </c>
      <c r="T57" s="131">
        <f t="shared" si="68"/>
        <v>0.57470848060772872</v>
      </c>
      <c r="U57" s="131">
        <f t="shared" si="69"/>
        <v>0.60739244938522874</v>
      </c>
      <c r="V57" s="54" t="str">
        <f t="shared" si="55"/>
        <v>C</v>
      </c>
      <c r="W57" s="47" t="str">
        <f t="shared" si="70"/>
        <v>D</v>
      </c>
      <c r="X57" s="188">
        <f t="shared" si="71"/>
        <v>1</v>
      </c>
      <c r="Y57" s="189">
        <f t="shared" si="72"/>
        <v>2</v>
      </c>
      <c r="Z57" s="189">
        <f t="shared" si="73"/>
        <v>1</v>
      </c>
      <c r="AA57" s="189">
        <f t="shared" si="74"/>
        <v>1</v>
      </c>
      <c r="AB57" s="189">
        <f t="shared" si="75"/>
        <v>2</v>
      </c>
      <c r="AC57" s="176">
        <f t="shared" si="76"/>
        <v>1.4</v>
      </c>
    </row>
    <row r="58" spans="1:29" x14ac:dyDescent="0.25">
      <c r="A58" s="99">
        <v>6</v>
      </c>
      <c r="B58" s="20">
        <f>'2016-2017 исходные'!B57</f>
        <v>40100</v>
      </c>
      <c r="C58" s="60" t="str">
        <f>'2016-2017 исходные'!C57</f>
        <v>МБОУ Лицей № 10</v>
      </c>
      <c r="D58" s="139">
        <f>'2016-2017 исходные'!F57</f>
        <v>0.4661528840523444</v>
      </c>
      <c r="E58" s="125">
        <f t="shared" si="61"/>
        <v>0.51250360822583885</v>
      </c>
      <c r="F58" s="52" t="str">
        <f t="shared" si="51"/>
        <v>C</v>
      </c>
      <c r="G58" s="126">
        <f>'2016-2017 исходные'!I57</f>
        <v>11089.956024390243</v>
      </c>
      <c r="H58" s="125">
        <f t="shared" si="62"/>
        <v>0.14161669841132746</v>
      </c>
      <c r="I58" s="125">
        <f t="shared" si="63"/>
        <v>0.20277897169120163</v>
      </c>
      <c r="J58" s="53" t="str">
        <f t="shared" si="52"/>
        <v>C</v>
      </c>
      <c r="K58" s="127">
        <f>'2016-2017 исходные'!L57</f>
        <v>48506.95446341463</v>
      </c>
      <c r="L58" s="128">
        <f t="shared" si="64"/>
        <v>0.2250077736363045</v>
      </c>
      <c r="M58" s="125">
        <f t="shared" si="65"/>
        <v>0.24155822172126862</v>
      </c>
      <c r="N58" s="54" t="str">
        <f t="shared" si="53"/>
        <v>C</v>
      </c>
      <c r="O58" s="129">
        <f>'2016-2017 исходные'!P57</f>
        <v>1128.8648780487804</v>
      </c>
      <c r="P58" s="125">
        <f t="shared" si="66"/>
        <v>2.0595686243969343E-2</v>
      </c>
      <c r="Q58" s="125">
        <f t="shared" si="67"/>
        <v>5.6141569213485724E-2</v>
      </c>
      <c r="R58" s="55" t="str">
        <f t="shared" si="54"/>
        <v>D</v>
      </c>
      <c r="S58" s="130">
        <f>'2016-2017 исходные'!S57</f>
        <v>543294.16749999998</v>
      </c>
      <c r="T58" s="131">
        <f t="shared" si="68"/>
        <v>0.60060390801947017</v>
      </c>
      <c r="U58" s="131">
        <f t="shared" si="69"/>
        <v>0.60739244938522874</v>
      </c>
      <c r="V58" s="54" t="str">
        <f t="shared" si="55"/>
        <v>C</v>
      </c>
      <c r="W58" s="47" t="str">
        <f t="shared" si="70"/>
        <v>C</v>
      </c>
      <c r="X58" s="188">
        <f t="shared" si="71"/>
        <v>2</v>
      </c>
      <c r="Y58" s="189">
        <f t="shared" si="72"/>
        <v>2</v>
      </c>
      <c r="Z58" s="189">
        <f t="shared" si="73"/>
        <v>2</v>
      </c>
      <c r="AA58" s="189">
        <f t="shared" si="74"/>
        <v>1</v>
      </c>
      <c r="AB58" s="189">
        <f t="shared" si="75"/>
        <v>2</v>
      </c>
      <c r="AC58" s="176">
        <f t="shared" si="76"/>
        <v>1.8</v>
      </c>
    </row>
    <row r="59" spans="1:29" x14ac:dyDescent="0.25">
      <c r="A59" s="99">
        <v>7</v>
      </c>
      <c r="B59" s="20">
        <f>'2016-2017 исходные'!B58</f>
        <v>40020</v>
      </c>
      <c r="C59" s="60" t="str">
        <f>'2016-2017 исходные'!C58</f>
        <v>МБОУ Школа-интернат № 1</v>
      </c>
      <c r="D59" s="139">
        <f>'2016-2017 исходные'!F58</f>
        <v>0.72211568722899311</v>
      </c>
      <c r="E59" s="125">
        <f t="shared" si="61"/>
        <v>0.51250360822583885</v>
      </c>
      <c r="F59" s="52" t="str">
        <f t="shared" si="51"/>
        <v>B</v>
      </c>
      <c r="G59" s="126">
        <f>'2016-2017 исходные'!I58</f>
        <v>35432.66130548303</v>
      </c>
      <c r="H59" s="125">
        <f t="shared" si="62"/>
        <v>0.45246856696036342</v>
      </c>
      <c r="I59" s="125">
        <f t="shared" si="63"/>
        <v>0.20277897169120163</v>
      </c>
      <c r="J59" s="53" t="str">
        <f t="shared" si="52"/>
        <v>B</v>
      </c>
      <c r="K59" s="127">
        <f>'2016-2017 исходные'!L58</f>
        <v>215579.01613577025</v>
      </c>
      <c r="L59" s="128">
        <f t="shared" si="64"/>
        <v>1</v>
      </c>
      <c r="M59" s="125">
        <f t="shared" si="65"/>
        <v>0.24155822172126862</v>
      </c>
      <c r="N59" s="54" t="str">
        <f t="shared" si="53"/>
        <v>A</v>
      </c>
      <c r="O59" s="129">
        <f>'2016-2017 исходные'!P58</f>
        <v>54810.74360313316</v>
      </c>
      <c r="P59" s="125">
        <f t="shared" si="66"/>
        <v>1</v>
      </c>
      <c r="Q59" s="125">
        <f t="shared" si="67"/>
        <v>5.6141569213485724E-2</v>
      </c>
      <c r="R59" s="55" t="str">
        <f t="shared" si="54"/>
        <v>A</v>
      </c>
      <c r="S59" s="130">
        <f>'2016-2017 исходные'!S58</f>
        <v>738689.97591549298</v>
      </c>
      <c r="T59" s="131">
        <f t="shared" si="68"/>
        <v>0.81661117105523384</v>
      </c>
      <c r="U59" s="131">
        <f t="shared" si="69"/>
        <v>0.60739244938522874</v>
      </c>
      <c r="V59" s="54" t="str">
        <f t="shared" si="55"/>
        <v>A</v>
      </c>
      <c r="W59" s="47" t="str">
        <f t="shared" si="70"/>
        <v>A</v>
      </c>
      <c r="X59" s="188">
        <f t="shared" si="71"/>
        <v>2.5</v>
      </c>
      <c r="Y59" s="189">
        <f t="shared" si="72"/>
        <v>2.5</v>
      </c>
      <c r="Z59" s="189">
        <f t="shared" si="73"/>
        <v>4.2</v>
      </c>
      <c r="AA59" s="189">
        <f t="shared" si="74"/>
        <v>4.2</v>
      </c>
      <c r="AB59" s="189">
        <f t="shared" si="75"/>
        <v>4.2</v>
      </c>
      <c r="AC59" s="176">
        <f t="shared" si="76"/>
        <v>3.5199999999999996</v>
      </c>
    </row>
    <row r="60" spans="1:29" x14ac:dyDescent="0.25">
      <c r="A60" s="99">
        <v>8</v>
      </c>
      <c r="B60" s="20">
        <f>'2016-2017 исходные'!B59</f>
        <v>40031</v>
      </c>
      <c r="C60" s="60" t="str">
        <f>'2016-2017 исходные'!C59</f>
        <v>МБОУ СШ № 3</v>
      </c>
      <c r="D60" s="139">
        <f>'2016-2017 исходные'!F59</f>
        <v>0.49870998428300745</v>
      </c>
      <c r="E60" s="125">
        <f t="shared" si="61"/>
        <v>0.51250360822583885</v>
      </c>
      <c r="F60" s="52" t="str">
        <f t="shared" si="51"/>
        <v>C</v>
      </c>
      <c r="G60" s="126">
        <f>'2016-2017 исходные'!I59</f>
        <v>7959.3953191489363</v>
      </c>
      <c r="H60" s="125">
        <f t="shared" si="62"/>
        <v>0.10164001407845276</v>
      </c>
      <c r="I60" s="125">
        <f t="shared" si="63"/>
        <v>0.20277897169120163</v>
      </c>
      <c r="J60" s="53" t="str">
        <f t="shared" si="52"/>
        <v>D</v>
      </c>
      <c r="K60" s="127">
        <f>'2016-2017 исходные'!L59</f>
        <v>36515.055404255319</v>
      </c>
      <c r="L60" s="128">
        <f t="shared" si="64"/>
        <v>0.16938130648698377</v>
      </c>
      <c r="M60" s="125">
        <f t="shared" si="65"/>
        <v>0.24155822172126862</v>
      </c>
      <c r="N60" s="54" t="str">
        <f t="shared" si="53"/>
        <v>D</v>
      </c>
      <c r="O60" s="129">
        <f>'2016-2017 исходные'!P59</f>
        <v>2330.6413333333335</v>
      </c>
      <c r="P60" s="125">
        <f t="shared" si="66"/>
        <v>4.2521614926605493E-2</v>
      </c>
      <c r="Q60" s="125">
        <f t="shared" si="67"/>
        <v>5.6141569213485724E-2</v>
      </c>
      <c r="R60" s="55" t="str">
        <f t="shared" si="54"/>
        <v>C</v>
      </c>
      <c r="S60" s="130">
        <f>'2016-2017 исходные'!S59</f>
        <v>519507.50581395347</v>
      </c>
      <c r="T60" s="131">
        <f t="shared" si="68"/>
        <v>0.57430809477134326</v>
      </c>
      <c r="U60" s="131">
        <f t="shared" si="69"/>
        <v>0.60739244938522874</v>
      </c>
      <c r="V60" s="54" t="str">
        <f t="shared" si="55"/>
        <v>C</v>
      </c>
      <c r="W60" s="47" t="str">
        <f t="shared" si="56"/>
        <v>C</v>
      </c>
      <c r="X60" s="188">
        <f t="shared" si="14"/>
        <v>2</v>
      </c>
      <c r="Y60" s="189">
        <f t="shared" si="15"/>
        <v>1</v>
      </c>
      <c r="Z60" s="189">
        <f t="shared" si="16"/>
        <v>1</v>
      </c>
      <c r="AA60" s="189">
        <f t="shared" si="17"/>
        <v>2</v>
      </c>
      <c r="AB60" s="189">
        <f t="shared" si="18"/>
        <v>2</v>
      </c>
      <c r="AC60" s="176">
        <f t="shared" si="19"/>
        <v>1.6</v>
      </c>
    </row>
    <row r="61" spans="1:29" x14ac:dyDescent="0.25">
      <c r="A61" s="99">
        <v>9</v>
      </c>
      <c r="B61" s="20">
        <f>'2016-2017 исходные'!B60</f>
        <v>40210</v>
      </c>
      <c r="C61" s="60" t="str">
        <f>'2016-2017 исходные'!C60</f>
        <v>МБОУ СШ № 21</v>
      </c>
      <c r="D61" s="139">
        <f>'2016-2017 исходные'!F60</f>
        <v>0.33811093467551528</v>
      </c>
      <c r="E61" s="125">
        <f t="shared" si="61"/>
        <v>0.51250360822583885</v>
      </c>
      <c r="F61" s="52" t="str">
        <f t="shared" si="51"/>
        <v>C</v>
      </c>
      <c r="G61" s="126">
        <f>'2016-2017 исходные'!I60</f>
        <v>14787.262649572649</v>
      </c>
      <c r="H61" s="125">
        <f t="shared" si="62"/>
        <v>0.18883062388777663</v>
      </c>
      <c r="I61" s="125">
        <f t="shared" si="63"/>
        <v>0.20277897169120163</v>
      </c>
      <c r="J61" s="53" t="str">
        <f t="shared" si="52"/>
        <v>C</v>
      </c>
      <c r="K61" s="127">
        <f>'2016-2017 исходные'!L60</f>
        <v>50742.238611111112</v>
      </c>
      <c r="L61" s="128">
        <f t="shared" si="64"/>
        <v>0.23537652003733975</v>
      </c>
      <c r="M61" s="125">
        <f t="shared" si="65"/>
        <v>0.24155822172126862</v>
      </c>
      <c r="N61" s="54" t="str">
        <f t="shared" si="53"/>
        <v>C</v>
      </c>
      <c r="O61" s="129">
        <f>'2016-2017 исходные'!P60</f>
        <v>2442.1628632478632</v>
      </c>
      <c r="P61" s="125">
        <f t="shared" si="66"/>
        <v>4.4556280442585736E-2</v>
      </c>
      <c r="Q61" s="125">
        <f t="shared" si="67"/>
        <v>5.6141569213485724E-2</v>
      </c>
      <c r="R61" s="55" t="str">
        <f t="shared" si="54"/>
        <v>C</v>
      </c>
      <c r="S61" s="130">
        <f>'2016-2017 исходные'!S60</f>
        <v>568060.58176470594</v>
      </c>
      <c r="T61" s="131">
        <f t="shared" si="68"/>
        <v>0.62798282368767766</v>
      </c>
      <c r="U61" s="131">
        <f t="shared" si="69"/>
        <v>0.60739244938522874</v>
      </c>
      <c r="V61" s="54" t="str">
        <f t="shared" si="55"/>
        <v>B</v>
      </c>
      <c r="W61" s="47" t="str">
        <f t="shared" si="56"/>
        <v>C</v>
      </c>
      <c r="X61" s="188">
        <f t="shared" si="14"/>
        <v>2</v>
      </c>
      <c r="Y61" s="189">
        <f t="shared" si="15"/>
        <v>2</v>
      </c>
      <c r="Z61" s="189">
        <f t="shared" si="16"/>
        <v>2</v>
      </c>
      <c r="AA61" s="189">
        <f t="shared" si="17"/>
        <v>2</v>
      </c>
      <c r="AB61" s="189">
        <f t="shared" si="18"/>
        <v>2.5</v>
      </c>
      <c r="AC61" s="176">
        <f t="shared" si="19"/>
        <v>2.1</v>
      </c>
    </row>
    <row r="62" spans="1:29" x14ac:dyDescent="0.25">
      <c r="A62" s="99">
        <v>10</v>
      </c>
      <c r="B62" s="20">
        <f>'2016-2017 исходные'!B61</f>
        <v>40300</v>
      </c>
      <c r="C62" s="60" t="str">
        <f>'2016-2017 исходные'!C61</f>
        <v>МБОУ СШ № 30</v>
      </c>
      <c r="D62" s="139">
        <f>'2016-2017 исходные'!F61</f>
        <v>0.50883826276176847</v>
      </c>
      <c r="E62" s="125">
        <f t="shared" si="61"/>
        <v>0.51250360822583885</v>
      </c>
      <c r="F62" s="52" t="str">
        <f t="shared" si="51"/>
        <v>C</v>
      </c>
      <c r="G62" s="126">
        <f>'2016-2017 исходные'!I61</f>
        <v>14884.816603773585</v>
      </c>
      <c r="H62" s="125">
        <f t="shared" si="62"/>
        <v>0.1900763699376728</v>
      </c>
      <c r="I62" s="125">
        <f t="shared" si="63"/>
        <v>0.20277897169120163</v>
      </c>
      <c r="J62" s="53" t="str">
        <f t="shared" si="52"/>
        <v>C</v>
      </c>
      <c r="K62" s="127">
        <f>'2016-2017 исходные'!L61</f>
        <v>62500.792924528301</v>
      </c>
      <c r="L62" s="128">
        <f t="shared" si="64"/>
        <v>0.28992057782268432</v>
      </c>
      <c r="M62" s="125">
        <f t="shared" si="65"/>
        <v>0.24155822172126862</v>
      </c>
      <c r="N62" s="54" t="str">
        <f t="shared" si="53"/>
        <v>B</v>
      </c>
      <c r="O62" s="129">
        <f>'2016-2017 исходные'!P61</f>
        <v>2950.539528301887</v>
      </c>
      <c r="P62" s="125">
        <f t="shared" si="66"/>
        <v>5.3831408485639019E-2</v>
      </c>
      <c r="Q62" s="125">
        <f t="shared" si="67"/>
        <v>5.6141569213485724E-2</v>
      </c>
      <c r="R62" s="55" t="str">
        <f t="shared" si="54"/>
        <v>C</v>
      </c>
      <c r="S62" s="130">
        <f>'2016-2017 исходные'!S61</f>
        <v>576849.01157894742</v>
      </c>
      <c r="T62" s="131">
        <f t="shared" si="68"/>
        <v>0.63769830676763961</v>
      </c>
      <c r="U62" s="131">
        <f t="shared" si="69"/>
        <v>0.60739244938522874</v>
      </c>
      <c r="V62" s="54" t="str">
        <f t="shared" si="55"/>
        <v>B</v>
      </c>
      <c r="W62" s="47" t="str">
        <f t="shared" si="56"/>
        <v>C</v>
      </c>
      <c r="X62" s="188">
        <f t="shared" si="14"/>
        <v>2</v>
      </c>
      <c r="Y62" s="189">
        <f t="shared" si="15"/>
        <v>2</v>
      </c>
      <c r="Z62" s="189">
        <f t="shared" si="16"/>
        <v>2.5</v>
      </c>
      <c r="AA62" s="189">
        <f t="shared" si="17"/>
        <v>2</v>
      </c>
      <c r="AB62" s="189">
        <f t="shared" si="18"/>
        <v>2.5</v>
      </c>
      <c r="AC62" s="176">
        <f t="shared" si="19"/>
        <v>2.2000000000000002</v>
      </c>
    </row>
    <row r="63" spans="1:29" x14ac:dyDescent="0.25">
      <c r="A63" s="99">
        <v>11</v>
      </c>
      <c r="B63" s="20">
        <f>'2016-2017 исходные'!B62</f>
        <v>40360</v>
      </c>
      <c r="C63" s="60" t="str">
        <f>'2016-2017 исходные'!C62</f>
        <v>МБОУ СШ № 36</v>
      </c>
      <c r="D63" s="139">
        <f>'2016-2017 исходные'!F62</f>
        <v>0.21628193741923948</v>
      </c>
      <c r="E63" s="125">
        <f t="shared" si="61"/>
        <v>0.51250360822583885</v>
      </c>
      <c r="F63" s="52" t="str">
        <f t="shared" si="51"/>
        <v>D</v>
      </c>
      <c r="G63" s="126">
        <f>'2016-2017 исходные'!I62</f>
        <v>9935.2508565737044</v>
      </c>
      <c r="H63" s="125">
        <f t="shared" si="62"/>
        <v>0.12687132582869207</v>
      </c>
      <c r="I63" s="125">
        <f t="shared" si="63"/>
        <v>0.20277897169120163</v>
      </c>
      <c r="J63" s="53" t="str">
        <f t="shared" si="52"/>
        <v>C</v>
      </c>
      <c r="K63" s="127">
        <f>'2016-2017 исходные'!L62</f>
        <v>43454.411972111549</v>
      </c>
      <c r="L63" s="128">
        <f t="shared" si="64"/>
        <v>0.20157069436082892</v>
      </c>
      <c r="M63" s="125">
        <f t="shared" si="65"/>
        <v>0.24155822172126862</v>
      </c>
      <c r="N63" s="54" t="str">
        <f t="shared" si="53"/>
        <v>C</v>
      </c>
      <c r="O63" s="129">
        <f>'2016-2017 исходные'!P62</f>
        <v>1961.3661553784859</v>
      </c>
      <c r="P63" s="125">
        <f t="shared" si="66"/>
        <v>3.5784337639717188E-2</v>
      </c>
      <c r="Q63" s="125">
        <f t="shared" si="67"/>
        <v>5.6141569213485724E-2</v>
      </c>
      <c r="R63" s="55" t="str">
        <f t="shared" si="54"/>
        <v>D</v>
      </c>
      <c r="S63" s="130">
        <f>'2016-2017 исходные'!S62</f>
        <v>442333.47452380951</v>
      </c>
      <c r="T63" s="131">
        <f t="shared" si="68"/>
        <v>0.48899331032636334</v>
      </c>
      <c r="U63" s="131">
        <f t="shared" si="69"/>
        <v>0.60739244938522874</v>
      </c>
      <c r="V63" s="54" t="str">
        <f t="shared" si="55"/>
        <v>D</v>
      </c>
      <c r="W63" s="47" t="str">
        <f t="shared" si="56"/>
        <v>D</v>
      </c>
      <c r="X63" s="188">
        <f t="shared" si="14"/>
        <v>1</v>
      </c>
      <c r="Y63" s="189">
        <f t="shared" si="15"/>
        <v>2</v>
      </c>
      <c r="Z63" s="189">
        <f t="shared" si="16"/>
        <v>2</v>
      </c>
      <c r="AA63" s="189">
        <f t="shared" si="17"/>
        <v>1</v>
      </c>
      <c r="AB63" s="189">
        <f t="shared" si="18"/>
        <v>1</v>
      </c>
      <c r="AC63" s="176">
        <f t="shared" si="19"/>
        <v>1.4</v>
      </c>
    </row>
    <row r="64" spans="1:29" x14ac:dyDescent="0.25">
      <c r="A64" s="99">
        <v>12</v>
      </c>
      <c r="B64" s="20">
        <f>'2016-2017 исходные'!B63</f>
        <v>40390</v>
      </c>
      <c r="C64" s="60" t="str">
        <f>'2016-2017 исходные'!C63</f>
        <v>МБОУ СШ № 39</v>
      </c>
      <c r="D64" s="139">
        <f>'2016-2017 исходные'!F63</f>
        <v>0.55235664894634562</v>
      </c>
      <c r="E64" s="125">
        <f t="shared" si="61"/>
        <v>0.51250360822583885</v>
      </c>
      <c r="F64" s="52" t="str">
        <f t="shared" si="51"/>
        <v>B</v>
      </c>
      <c r="G64" s="126">
        <f>'2016-2017 исходные'!I63</f>
        <v>33994.459330543934</v>
      </c>
      <c r="H64" s="125">
        <f t="shared" si="62"/>
        <v>0.43410299230059157</v>
      </c>
      <c r="I64" s="125">
        <f t="shared" si="63"/>
        <v>0.20277897169120163</v>
      </c>
      <c r="J64" s="53" t="str">
        <f t="shared" si="52"/>
        <v>B</v>
      </c>
      <c r="K64" s="127">
        <f>'2016-2017 исходные'!L63</f>
        <v>54029.005167364012</v>
      </c>
      <c r="L64" s="128">
        <f t="shared" si="64"/>
        <v>0.2506227467581395</v>
      </c>
      <c r="M64" s="125">
        <f t="shared" si="65"/>
        <v>0.24155822172126862</v>
      </c>
      <c r="N64" s="54" t="str">
        <f t="shared" si="53"/>
        <v>B</v>
      </c>
      <c r="O64" s="129">
        <f>'2016-2017 исходные'!P63</f>
        <v>1280.1379079497908</v>
      </c>
      <c r="P64" s="125">
        <f t="shared" si="66"/>
        <v>2.3355601909341984E-2</v>
      </c>
      <c r="Q64" s="125">
        <f t="shared" si="67"/>
        <v>5.6141569213485724E-2</v>
      </c>
      <c r="R64" s="55" t="str">
        <f t="shared" si="54"/>
        <v>D</v>
      </c>
      <c r="S64" s="130">
        <f>'2016-2017 исходные'!S63</f>
        <v>472020.28282608697</v>
      </c>
      <c r="T64" s="131">
        <f t="shared" si="68"/>
        <v>0.52181165101464744</v>
      </c>
      <c r="U64" s="131">
        <f t="shared" si="69"/>
        <v>0.60739244938522874</v>
      </c>
      <c r="V64" s="54" t="str">
        <f t="shared" si="55"/>
        <v>D</v>
      </c>
      <c r="W64" s="47" t="str">
        <f t="shared" si="56"/>
        <v>C</v>
      </c>
      <c r="X64" s="188">
        <f t="shared" si="14"/>
        <v>2.5</v>
      </c>
      <c r="Y64" s="189">
        <f t="shared" si="15"/>
        <v>2.5</v>
      </c>
      <c r="Z64" s="189">
        <f t="shared" si="16"/>
        <v>2.5</v>
      </c>
      <c r="AA64" s="189">
        <f t="shared" si="17"/>
        <v>1</v>
      </c>
      <c r="AB64" s="189">
        <f t="shared" si="18"/>
        <v>1</v>
      </c>
      <c r="AC64" s="176">
        <f t="shared" si="19"/>
        <v>1.9</v>
      </c>
    </row>
    <row r="65" spans="1:29" x14ac:dyDescent="0.25">
      <c r="A65" s="99">
        <v>13</v>
      </c>
      <c r="B65" s="20">
        <f>'2016-2017 исходные'!B64</f>
        <v>40720</v>
      </c>
      <c r="C65" s="60" t="str">
        <f>'2016-2017 исходные'!C64</f>
        <v xml:space="preserve">МБОУ СШ № 72 </v>
      </c>
      <c r="D65" s="139">
        <f>'2016-2017 исходные'!F64</f>
        <v>0.3943322217871893</v>
      </c>
      <c r="E65" s="125">
        <f t="shared" si="61"/>
        <v>0.51250360822583885</v>
      </c>
      <c r="F65" s="52" t="str">
        <f t="shared" si="51"/>
        <v>C</v>
      </c>
      <c r="G65" s="126">
        <f>'2016-2017 исходные'!I64</f>
        <v>12912.47085492228</v>
      </c>
      <c r="H65" s="125">
        <f t="shared" si="62"/>
        <v>0.16488987754188383</v>
      </c>
      <c r="I65" s="125">
        <f t="shared" si="63"/>
        <v>0.20277897169120163</v>
      </c>
      <c r="J65" s="53" t="str">
        <f t="shared" si="52"/>
        <v>C</v>
      </c>
      <c r="K65" s="127">
        <f>'2016-2017 исходные'!L64</f>
        <v>47609.044339378233</v>
      </c>
      <c r="L65" s="128">
        <f t="shared" si="64"/>
        <v>0.22084266452628382</v>
      </c>
      <c r="M65" s="125">
        <f t="shared" si="65"/>
        <v>0.24155822172126862</v>
      </c>
      <c r="N65" s="54" t="str">
        <f t="shared" si="53"/>
        <v>C</v>
      </c>
      <c r="O65" s="129">
        <f>'2016-2017 исходные'!P64</f>
        <v>2002.19396373057</v>
      </c>
      <c r="P65" s="125">
        <f t="shared" si="66"/>
        <v>3.6529224602895517E-2</v>
      </c>
      <c r="Q65" s="125">
        <f t="shared" si="67"/>
        <v>5.6141569213485724E-2</v>
      </c>
      <c r="R65" s="55" t="str">
        <f t="shared" si="54"/>
        <v>C</v>
      </c>
      <c r="S65" s="130">
        <f>'2016-2017 исходные'!S64</f>
        <v>557739.49543859647</v>
      </c>
      <c r="T65" s="131">
        <f t="shared" si="68"/>
        <v>0.61657301082148741</v>
      </c>
      <c r="U65" s="131">
        <f t="shared" si="69"/>
        <v>0.60739244938522874</v>
      </c>
      <c r="V65" s="54" t="str">
        <f t="shared" si="55"/>
        <v>B</v>
      </c>
      <c r="W65" s="47" t="str">
        <f t="shared" si="56"/>
        <v>C</v>
      </c>
      <c r="X65" s="188">
        <f t="shared" si="14"/>
        <v>2</v>
      </c>
      <c r="Y65" s="189">
        <f t="shared" si="15"/>
        <v>2</v>
      </c>
      <c r="Z65" s="189">
        <f t="shared" si="16"/>
        <v>2</v>
      </c>
      <c r="AA65" s="189">
        <f t="shared" si="17"/>
        <v>2</v>
      </c>
      <c r="AB65" s="189">
        <f t="shared" si="18"/>
        <v>2.5</v>
      </c>
      <c r="AC65" s="176">
        <f t="shared" si="19"/>
        <v>2.1</v>
      </c>
    </row>
    <row r="66" spans="1:29" x14ac:dyDescent="0.25">
      <c r="A66" s="99">
        <v>14</v>
      </c>
      <c r="B66" s="20">
        <f>'2016-2017 исходные'!B65</f>
        <v>40730</v>
      </c>
      <c r="C66" s="60" t="str">
        <f>'2016-2017 исходные'!C65</f>
        <v>МБОУ СШ № 73</v>
      </c>
      <c r="D66" s="139">
        <f>'2016-2017 исходные'!F65</f>
        <v>0.46910865130609802</v>
      </c>
      <c r="E66" s="125">
        <f t="shared" si="61"/>
        <v>0.51250360822583885</v>
      </c>
      <c r="F66" s="52" t="str">
        <f t="shared" si="51"/>
        <v>C</v>
      </c>
      <c r="G66" s="126">
        <f>'2016-2017 исходные'!I65</f>
        <v>42504.926864864865</v>
      </c>
      <c r="H66" s="125">
        <f t="shared" si="62"/>
        <v>0.54278009719592746</v>
      </c>
      <c r="I66" s="125">
        <f t="shared" si="63"/>
        <v>0.20277897169120163</v>
      </c>
      <c r="J66" s="53" t="str">
        <f t="shared" si="52"/>
        <v>B</v>
      </c>
      <c r="K66" s="127">
        <f>'2016-2017 исходные'!L65</f>
        <v>105629.17054054054</v>
      </c>
      <c r="L66" s="128">
        <f t="shared" si="64"/>
        <v>0.48997890626801999</v>
      </c>
      <c r="M66" s="125">
        <f t="shared" si="65"/>
        <v>0.24155822172126862</v>
      </c>
      <c r="N66" s="54" t="str">
        <f t="shared" si="53"/>
        <v>B</v>
      </c>
      <c r="O66" s="129">
        <f>'2016-2017 исходные'!P65</f>
        <v>3220.4951351351356</v>
      </c>
      <c r="P66" s="125">
        <f t="shared" si="66"/>
        <v>5.875664009329444E-2</v>
      </c>
      <c r="Q66" s="125">
        <f t="shared" si="67"/>
        <v>5.6141569213485724E-2</v>
      </c>
      <c r="R66" s="55" t="str">
        <f t="shared" si="54"/>
        <v>B</v>
      </c>
      <c r="S66" s="130">
        <f>'2016-2017 исходные'!S65</f>
        <v>557920.57172413799</v>
      </c>
      <c r="T66" s="131">
        <f t="shared" si="68"/>
        <v>0.61677318805741521</v>
      </c>
      <c r="U66" s="131">
        <f t="shared" si="69"/>
        <v>0.60739244938522874</v>
      </c>
      <c r="V66" s="54" t="str">
        <f t="shared" si="55"/>
        <v>B</v>
      </c>
      <c r="W66" s="47" t="str">
        <f t="shared" si="56"/>
        <v>C</v>
      </c>
      <c r="X66" s="188">
        <f t="shared" si="14"/>
        <v>2</v>
      </c>
      <c r="Y66" s="189">
        <f t="shared" si="15"/>
        <v>2.5</v>
      </c>
      <c r="Z66" s="189">
        <f t="shared" si="16"/>
        <v>2.5</v>
      </c>
      <c r="AA66" s="189">
        <f t="shared" si="17"/>
        <v>2.5</v>
      </c>
      <c r="AB66" s="189">
        <f t="shared" si="18"/>
        <v>2.5</v>
      </c>
      <c r="AC66" s="176">
        <f t="shared" si="19"/>
        <v>2.4</v>
      </c>
    </row>
    <row r="67" spans="1:29" x14ac:dyDescent="0.25">
      <c r="A67" s="99">
        <v>15</v>
      </c>
      <c r="B67" s="20">
        <f>'2016-2017 исходные'!B66</f>
        <v>40820</v>
      </c>
      <c r="C67" s="60" t="str">
        <f>'2016-2017 исходные'!C66</f>
        <v>МБОУ СШ № 82</v>
      </c>
      <c r="D67" s="139">
        <f>'2016-2017 исходные'!F66</f>
        <v>0.44321977044135408</v>
      </c>
      <c r="E67" s="125">
        <f t="shared" si="61"/>
        <v>0.51250360822583885</v>
      </c>
      <c r="F67" s="52" t="str">
        <f t="shared" si="51"/>
        <v>C</v>
      </c>
      <c r="G67" s="126">
        <f>'2016-2017 исходные'!I66</f>
        <v>8454.8592458521871</v>
      </c>
      <c r="H67" s="125">
        <f t="shared" si="62"/>
        <v>0.10796699728084866</v>
      </c>
      <c r="I67" s="125">
        <f t="shared" si="63"/>
        <v>0.20277897169120163</v>
      </c>
      <c r="J67" s="53" t="str">
        <f t="shared" si="52"/>
        <v>C</v>
      </c>
      <c r="K67" s="127">
        <f>'2016-2017 исходные'!L66</f>
        <v>43317.603318250374</v>
      </c>
      <c r="L67" s="128">
        <f t="shared" si="64"/>
        <v>0.20093608410834027</v>
      </c>
      <c r="M67" s="125">
        <f t="shared" si="65"/>
        <v>0.24155822172126862</v>
      </c>
      <c r="N67" s="54" t="str">
        <f t="shared" si="53"/>
        <v>C</v>
      </c>
      <c r="O67" s="129">
        <f>'2016-2017 исходные'!P66</f>
        <v>2218.063846153846</v>
      </c>
      <c r="P67" s="125">
        <f t="shared" si="66"/>
        <v>4.0467683894495718E-2</v>
      </c>
      <c r="Q67" s="125">
        <f t="shared" si="67"/>
        <v>5.6141569213485724E-2</v>
      </c>
      <c r="R67" s="55" t="str">
        <f t="shared" si="54"/>
        <v>C</v>
      </c>
      <c r="S67" s="130">
        <f>'2016-2017 исходные'!S66</f>
        <v>515644.66163265309</v>
      </c>
      <c r="T67" s="131">
        <f t="shared" si="68"/>
        <v>0.57003777594565985</v>
      </c>
      <c r="U67" s="131">
        <f t="shared" si="69"/>
        <v>0.60739244938522874</v>
      </c>
      <c r="V67" s="54" t="str">
        <f t="shared" si="55"/>
        <v>C</v>
      </c>
      <c r="W67" s="47" t="str">
        <f t="shared" si="56"/>
        <v>C</v>
      </c>
      <c r="X67" s="188">
        <f t="shared" si="14"/>
        <v>2</v>
      </c>
      <c r="Y67" s="189">
        <f t="shared" si="15"/>
        <v>2</v>
      </c>
      <c r="Z67" s="189">
        <f t="shared" si="16"/>
        <v>2</v>
      </c>
      <c r="AA67" s="189">
        <f t="shared" si="17"/>
        <v>2</v>
      </c>
      <c r="AB67" s="189">
        <f t="shared" si="18"/>
        <v>2</v>
      </c>
      <c r="AC67" s="176">
        <f t="shared" si="19"/>
        <v>2</v>
      </c>
    </row>
    <row r="68" spans="1:29" x14ac:dyDescent="0.25">
      <c r="A68" s="99">
        <v>16</v>
      </c>
      <c r="B68" s="20">
        <f>'2016-2017 исходные'!B67</f>
        <v>40840</v>
      </c>
      <c r="C68" s="60" t="str">
        <f>'2016-2017 исходные'!C67</f>
        <v>МБОУ СШ № 84</v>
      </c>
      <c r="D68" s="139">
        <f>'2016-2017 исходные'!F67</f>
        <v>0.33571318787096499</v>
      </c>
      <c r="E68" s="125">
        <f t="shared" si="61"/>
        <v>0.51250360822583885</v>
      </c>
      <c r="F68" s="52" t="str">
        <f t="shared" si="51"/>
        <v>C</v>
      </c>
      <c r="G68" s="126">
        <f>'2016-2017 исходные'!I67</f>
        <v>8024.2424610052003</v>
      </c>
      <c r="H68" s="125">
        <f t="shared" si="62"/>
        <v>0.10246810015119262</v>
      </c>
      <c r="I68" s="125">
        <f t="shared" si="63"/>
        <v>0.20277897169120163</v>
      </c>
      <c r="J68" s="53" t="str">
        <f t="shared" si="52"/>
        <v>D</v>
      </c>
      <c r="K68" s="127">
        <f>'2016-2017 исходные'!L67</f>
        <v>44828.342720970541</v>
      </c>
      <c r="L68" s="128">
        <f t="shared" si="64"/>
        <v>0.20794390625077325</v>
      </c>
      <c r="M68" s="125">
        <f t="shared" si="65"/>
        <v>0.24155822172126862</v>
      </c>
      <c r="N68" s="54" t="str">
        <f t="shared" si="53"/>
        <v>C</v>
      </c>
      <c r="O68" s="129">
        <f>'2016-2017 исходные'!P67</f>
        <v>2104.4325476603121</v>
      </c>
      <c r="P68" s="125">
        <f t="shared" si="66"/>
        <v>3.8394526498268779E-2</v>
      </c>
      <c r="Q68" s="125">
        <f t="shared" si="67"/>
        <v>5.6141569213485724E-2</v>
      </c>
      <c r="R68" s="55" t="str">
        <f t="shared" si="54"/>
        <v>C</v>
      </c>
      <c r="S68" s="130">
        <f>'2016-2017 исходные'!S67</f>
        <v>557949.91692307696</v>
      </c>
      <c r="T68" s="131">
        <f t="shared" si="68"/>
        <v>0.61680562875385314</v>
      </c>
      <c r="U68" s="131">
        <f t="shared" si="69"/>
        <v>0.60739244938522874</v>
      </c>
      <c r="V68" s="54" t="str">
        <f t="shared" si="55"/>
        <v>B</v>
      </c>
      <c r="W68" s="47" t="str">
        <f t="shared" ref="W68:W100" si="77">IF(AC68&gt;=3.5,"A",IF(AC68&gt;=2.5,"B",IF(AC68&gt;=1.5,"C","D")))</f>
        <v>C</v>
      </c>
      <c r="X68" s="188">
        <f t="shared" si="14"/>
        <v>2</v>
      </c>
      <c r="Y68" s="189">
        <f t="shared" si="15"/>
        <v>1</v>
      </c>
      <c r="Z68" s="189">
        <f t="shared" si="16"/>
        <v>2</v>
      </c>
      <c r="AA68" s="189">
        <f t="shared" si="17"/>
        <v>2</v>
      </c>
      <c r="AB68" s="189">
        <f t="shared" si="18"/>
        <v>2.5</v>
      </c>
      <c r="AC68" s="176">
        <f t="shared" si="19"/>
        <v>1.9</v>
      </c>
    </row>
    <row r="69" spans="1:29" x14ac:dyDescent="0.25">
      <c r="A69" s="99">
        <v>17</v>
      </c>
      <c r="B69" s="20">
        <f>'2016-2017 исходные'!B68</f>
        <v>40950</v>
      </c>
      <c r="C69" s="60" t="str">
        <f>'2016-2017 исходные'!C68</f>
        <v>МБОУ СШ № 95</v>
      </c>
      <c r="D69" s="139">
        <f>'2016-2017 исходные'!F68</f>
        <v>0.45692779583662418</v>
      </c>
      <c r="E69" s="125">
        <f t="shared" si="61"/>
        <v>0.51250360822583885</v>
      </c>
      <c r="F69" s="52" t="str">
        <f t="shared" si="51"/>
        <v>C</v>
      </c>
      <c r="G69" s="126">
        <f>'2016-2017 исходные'!I68</f>
        <v>10223.97233201581</v>
      </c>
      <c r="H69" s="125">
        <f t="shared" si="62"/>
        <v>0.1305582459591807</v>
      </c>
      <c r="I69" s="125">
        <f t="shared" si="63"/>
        <v>0.20277897169120163</v>
      </c>
      <c r="J69" s="53" t="str">
        <f t="shared" si="52"/>
        <v>C</v>
      </c>
      <c r="K69" s="127">
        <f>'2016-2017 исходные'!L68</f>
        <v>49579.358234519103</v>
      </c>
      <c r="L69" s="128">
        <f t="shared" si="64"/>
        <v>0.22998230126115035</v>
      </c>
      <c r="M69" s="125">
        <f t="shared" si="65"/>
        <v>0.24155822172126862</v>
      </c>
      <c r="N69" s="54" t="str">
        <f t="shared" si="53"/>
        <v>C</v>
      </c>
      <c r="O69" s="129">
        <f>'2016-2017 исходные'!P68</f>
        <v>2178.7872859025028</v>
      </c>
      <c r="P69" s="125">
        <f t="shared" si="66"/>
        <v>3.9751098829791394E-2</v>
      </c>
      <c r="Q69" s="125">
        <f t="shared" si="67"/>
        <v>5.6141569213485724E-2</v>
      </c>
      <c r="R69" s="55" t="str">
        <f t="shared" si="54"/>
        <v>C</v>
      </c>
      <c r="S69" s="130">
        <f>'2016-2017 исходные'!S68</f>
        <v>511014.51703125</v>
      </c>
      <c r="T69" s="131">
        <f t="shared" si="68"/>
        <v>0.56491921751332042</v>
      </c>
      <c r="U69" s="131">
        <f t="shared" si="69"/>
        <v>0.60739244938522874</v>
      </c>
      <c r="V69" s="54" t="str">
        <f t="shared" si="55"/>
        <v>C</v>
      </c>
      <c r="W69" s="47" t="str">
        <f t="shared" si="77"/>
        <v>C</v>
      </c>
      <c r="X69" s="188">
        <f t="shared" ref="X69:X126" si="78">IF(F69="A",4.2,IF(F69="B",2.5,IF(F69="C",2,1)))</f>
        <v>2</v>
      </c>
      <c r="Y69" s="189">
        <f t="shared" ref="Y69:Y126" si="79">IF(J69="A",4.2,IF(J69="B",2.5,IF(J69="C",2,1)))</f>
        <v>2</v>
      </c>
      <c r="Z69" s="189">
        <f t="shared" ref="Z69:Z126" si="80">IF(N69="A",4.2,IF(N69="B",2.5,IF(N69="C",2,1)))</f>
        <v>2</v>
      </c>
      <c r="AA69" s="189">
        <f t="shared" ref="AA69:AA126" si="81">IF(R69="A",4.2,IF(R69="B",2.5,IF(R69="C",2,1)))</f>
        <v>2</v>
      </c>
      <c r="AB69" s="189">
        <f t="shared" ref="AB69:AB126" si="82">IF(V69="A",4.2,IF(V69="B",2.5,IF(V69="C",2,1)))</f>
        <v>2</v>
      </c>
      <c r="AC69" s="176">
        <f t="shared" ref="AC69:AC126" si="83">AVERAGE(X69:AB69)</f>
        <v>2</v>
      </c>
    </row>
    <row r="70" spans="1:29" x14ac:dyDescent="0.25">
      <c r="A70" s="100">
        <v>18</v>
      </c>
      <c r="B70" s="20">
        <f>'2016-2017 исходные'!B69</f>
        <v>40990</v>
      </c>
      <c r="C70" s="60" t="str">
        <f>'2016-2017 исходные'!C69</f>
        <v>МБОУ СШ № 99</v>
      </c>
      <c r="D70" s="139">
        <f>'2016-2017 исходные'!F69</f>
        <v>0.51264010955140205</v>
      </c>
      <c r="E70" s="125">
        <f t="shared" si="61"/>
        <v>0.51250360822583885</v>
      </c>
      <c r="F70" s="52" t="str">
        <f t="shared" ref="F70:F101" si="84">IF(D70&gt;=$D$133,"A",IF(D70&gt;=$D$130,"B",IF(D70&gt;=$D$134,"C","D")))</f>
        <v>B</v>
      </c>
      <c r="G70" s="126">
        <f>'2016-2017 исходные'!I69</f>
        <v>11089.852296650719</v>
      </c>
      <c r="H70" s="125">
        <f t="shared" si="62"/>
        <v>0.14161537382717465</v>
      </c>
      <c r="I70" s="125">
        <f t="shared" si="63"/>
        <v>0.20277897169120163</v>
      </c>
      <c r="J70" s="53" t="str">
        <f t="shared" ref="J70:J101" si="85">IF(G70&gt;=$G$133,"A",IF(G70&gt;=$G$130,"B",IF(G70&gt;=$G$134,"C","D")))</f>
        <v>C</v>
      </c>
      <c r="K70" s="127">
        <f>'2016-2017 исходные'!L69</f>
        <v>44208.645645933015</v>
      </c>
      <c r="L70" s="128">
        <f t="shared" si="64"/>
        <v>0.20506933577473377</v>
      </c>
      <c r="M70" s="125">
        <f t="shared" si="65"/>
        <v>0.24155822172126862</v>
      </c>
      <c r="N70" s="54" t="str">
        <f t="shared" ref="N70:N101" si="86">IF(K70&gt;=$K$133,"A",IF(K70&gt;=$K$130,"B",IF(K70&gt;=$K$134,"C","D")))</f>
        <v>C</v>
      </c>
      <c r="O70" s="129">
        <f>'2016-2017 исходные'!P69</f>
        <v>2126.5354928229663</v>
      </c>
      <c r="P70" s="125">
        <f t="shared" si="66"/>
        <v>3.879778585418437E-2</v>
      </c>
      <c r="Q70" s="125">
        <f t="shared" si="67"/>
        <v>5.6141569213485724E-2</v>
      </c>
      <c r="R70" s="55" t="str">
        <f t="shared" ref="R70:R101" si="87">IF(O70&gt;=$O$133,"A",IF(O70&gt;=$O$130,"B",IF(O70&gt;=$O$134,"C","D")))</f>
        <v>C</v>
      </c>
      <c r="S70" s="130">
        <f>'2016-2017 исходные'!S69</f>
        <v>599704.97791044787</v>
      </c>
      <c r="T70" s="131">
        <f t="shared" si="68"/>
        <v>0.66296524965316328</v>
      </c>
      <c r="U70" s="131">
        <f t="shared" si="69"/>
        <v>0.60739244938522874</v>
      </c>
      <c r="V70" s="54" t="str">
        <f t="shared" ref="V70:V101" si="88">IF(S70&gt;=$S$133,"A",IF(S70&gt;=$S$130,"B",IF(S70&gt;=$S$134,"C","D")))</f>
        <v>B</v>
      </c>
      <c r="W70" s="53" t="str">
        <f>IF(AC70&gt;=3.5,"A",IF(AC70&gt;=2.5,"B",IF(AC70&gt;=1.5,"C","D")))</f>
        <v>C</v>
      </c>
      <c r="X70" s="188">
        <f>IF(F70="A",4.2,IF(F70="B",2.5,IF(F70="C",2,1)))</f>
        <v>2.5</v>
      </c>
      <c r="Y70" s="189">
        <f>IF(J70="A",4.2,IF(J70="B",2.5,IF(J70="C",2,1)))</f>
        <v>2</v>
      </c>
      <c r="Z70" s="189">
        <f>IF(N70="A",4.2,IF(N70="B",2.5,IF(N70="C",2,1)))</f>
        <v>2</v>
      </c>
      <c r="AA70" s="189">
        <f>IF(R70="A",4.2,IF(R70="B",2.5,IF(R70="C",2,1)))</f>
        <v>2</v>
      </c>
      <c r="AB70" s="189">
        <f>IF(V70="A",4.2,IF(V70="B",2.5,IF(V70="C",2,1)))</f>
        <v>2.5</v>
      </c>
      <c r="AC70" s="176">
        <f>AVERAGE(X70:AB70)</f>
        <v>2.2000000000000002</v>
      </c>
    </row>
    <row r="71" spans="1:29" ht="15.75" thickBot="1" x14ac:dyDescent="0.3">
      <c r="A71" s="100">
        <v>19</v>
      </c>
      <c r="B71" s="20">
        <f>'2016-2017 исходные'!B70</f>
        <v>40133</v>
      </c>
      <c r="C71" s="60" t="str">
        <f>'2016-2017 исходные'!C70</f>
        <v>МБОУ СШ № 133</v>
      </c>
      <c r="D71" s="139">
        <f>'2016-2017 исходные'!F70</f>
        <v>0.65505358377054845</v>
      </c>
      <c r="E71" s="125">
        <f t="shared" si="61"/>
        <v>0.51250360822583885</v>
      </c>
      <c r="F71" s="52" t="str">
        <f t="shared" si="84"/>
        <v>B</v>
      </c>
      <c r="G71" s="126">
        <f>'2016-2017 исходные'!I70</f>
        <v>21892.820823529411</v>
      </c>
      <c r="H71" s="125">
        <f t="shared" si="62"/>
        <v>0.27956729468721786</v>
      </c>
      <c r="I71" s="125">
        <f t="shared" si="63"/>
        <v>0.20277897169120163</v>
      </c>
      <c r="J71" s="53" t="str">
        <f t="shared" si="85"/>
        <v>B</v>
      </c>
      <c r="K71" s="127">
        <f>'2016-2017 исходные'!L70</f>
        <v>59293.572151260501</v>
      </c>
      <c r="L71" s="128">
        <f t="shared" si="64"/>
        <v>0.27504333777048967</v>
      </c>
      <c r="M71" s="125">
        <f t="shared" si="65"/>
        <v>0.24155822172126862</v>
      </c>
      <c r="N71" s="54" t="str">
        <f t="shared" si="86"/>
        <v>B</v>
      </c>
      <c r="O71" s="129">
        <f>'2016-2017 исходные'!P70</f>
        <v>2283.531781512605</v>
      </c>
      <c r="P71" s="125">
        <f t="shared" si="66"/>
        <v>4.1662120077168061E-2</v>
      </c>
      <c r="Q71" s="125">
        <f t="shared" si="67"/>
        <v>5.6141569213485724E-2</v>
      </c>
      <c r="R71" s="55" t="str">
        <f t="shared" si="87"/>
        <v>C</v>
      </c>
      <c r="S71" s="130">
        <f>'2016-2017 исходные'!S70</f>
        <v>597808.73179999995</v>
      </c>
      <c r="T71" s="131">
        <f t="shared" si="68"/>
        <v>0.66086897678179701</v>
      </c>
      <c r="U71" s="131">
        <f t="shared" si="69"/>
        <v>0.60739244938522874</v>
      </c>
      <c r="V71" s="54" t="str">
        <f t="shared" si="88"/>
        <v>B</v>
      </c>
      <c r="W71" s="47" t="str">
        <f>IF(AC71&gt;=3.5,"A",IF(AC71&gt;=2.5,"B",IF(AC71&gt;=1.5,"C","D")))</f>
        <v>C</v>
      </c>
      <c r="X71" s="188">
        <f>IF(F71="A",4.2,IF(F71="B",2.5,IF(F71="C",2,1)))</f>
        <v>2.5</v>
      </c>
      <c r="Y71" s="189">
        <f>IF(J71="A",4.2,IF(J71="B",2.5,IF(J71="C",2,1)))</f>
        <v>2.5</v>
      </c>
      <c r="Z71" s="189">
        <f>IF(N71="A",4.2,IF(N71="B",2.5,IF(N71="C",2,1)))</f>
        <v>2.5</v>
      </c>
      <c r="AA71" s="189">
        <f>IF(R71="A",4.2,IF(R71="B",2.5,IF(R71="C",2,1)))</f>
        <v>2</v>
      </c>
      <c r="AB71" s="189">
        <f>IF(V71="A",4.2,IF(V71="B",2.5,IF(V71="C",2,1)))</f>
        <v>2.5</v>
      </c>
      <c r="AC71" s="176">
        <f>AVERAGE(X71:AB71)</f>
        <v>2.4</v>
      </c>
    </row>
    <row r="72" spans="1:29" ht="15.75" thickBot="1" x14ac:dyDescent="0.3">
      <c r="A72" s="94"/>
      <c r="B72" s="200"/>
      <c r="C72" s="201" t="s">
        <v>201</v>
      </c>
      <c r="D72" s="140">
        <f>AVERAGE(D73:D88)</f>
        <v>0.47111704850026459</v>
      </c>
      <c r="E72" s="116"/>
      <c r="F72" s="41" t="str">
        <f t="shared" si="84"/>
        <v>C</v>
      </c>
      <c r="G72" s="42">
        <f t="shared" ref="G72:H72" si="89">AVERAGE(G73:G88)</f>
        <v>22757.901819390881</v>
      </c>
      <c r="H72" s="198">
        <f t="shared" si="89"/>
        <v>0.29061421987094699</v>
      </c>
      <c r="I72" s="198"/>
      <c r="J72" s="43" t="str">
        <f t="shared" si="85"/>
        <v>B</v>
      </c>
      <c r="K72" s="42">
        <f t="shared" ref="K72:L72" si="90">AVERAGE(K73:K88)</f>
        <v>49986.656211318586</v>
      </c>
      <c r="L72" s="199">
        <f t="shared" si="90"/>
        <v>0.23187162232820158</v>
      </c>
      <c r="M72" s="198"/>
      <c r="N72" s="43" t="str">
        <f t="shared" si="86"/>
        <v>C</v>
      </c>
      <c r="O72" s="44">
        <f t="shared" ref="O72:P72" si="91">AVERAGE(O73:O88)</f>
        <v>2545.4138174243399</v>
      </c>
      <c r="P72" s="198">
        <f t="shared" si="91"/>
        <v>4.6440052626449603E-2</v>
      </c>
      <c r="Q72" s="198"/>
      <c r="R72" s="41" t="str">
        <f t="shared" si="87"/>
        <v>C</v>
      </c>
      <c r="S72" s="42">
        <f t="shared" ref="S72:T72" si="92">AVERAGE(S73:S88)</f>
        <v>565392.8262304879</v>
      </c>
      <c r="T72" s="198">
        <f t="shared" si="92"/>
        <v>0.62503365821648393</v>
      </c>
      <c r="U72" s="117"/>
      <c r="V72" s="43" t="str">
        <f t="shared" si="88"/>
        <v>B</v>
      </c>
      <c r="W72" s="179" t="str">
        <f t="shared" si="77"/>
        <v>C</v>
      </c>
      <c r="X72" s="184">
        <f t="shared" si="78"/>
        <v>2</v>
      </c>
      <c r="Y72" s="185">
        <f t="shared" si="79"/>
        <v>2.5</v>
      </c>
      <c r="Z72" s="185">
        <f t="shared" si="80"/>
        <v>2</v>
      </c>
      <c r="AA72" s="185">
        <f t="shared" si="81"/>
        <v>2</v>
      </c>
      <c r="AB72" s="185">
        <f t="shared" si="82"/>
        <v>2.5</v>
      </c>
      <c r="AC72" s="174">
        <f t="shared" si="83"/>
        <v>2.2000000000000002</v>
      </c>
    </row>
    <row r="73" spans="1:29" x14ac:dyDescent="0.25">
      <c r="A73" s="98">
        <v>1</v>
      </c>
      <c r="B73" s="13">
        <f>'2016-2017 исходные'!B72</f>
        <v>50040</v>
      </c>
      <c r="C73" s="51" t="str">
        <f>'2016-2017 исходные'!C72</f>
        <v>МАОУ Гимназия № 14</v>
      </c>
      <c r="D73" s="139">
        <f>'2016-2017 исходные'!F72</f>
        <v>0.39687624565137902</v>
      </c>
      <c r="E73" s="125">
        <f t="shared" ref="E73:E88" si="93">$D$130</f>
        <v>0.51250360822583885</v>
      </c>
      <c r="F73" s="52" t="str">
        <f t="shared" si="84"/>
        <v>C</v>
      </c>
      <c r="G73" s="126">
        <f>'2016-2017 исходные'!I72</f>
        <v>21713.376515641856</v>
      </c>
      <c r="H73" s="125">
        <f t="shared" ref="H73:H88" si="94">G73/$G$131</f>
        <v>0.27727582388464195</v>
      </c>
      <c r="I73" s="125">
        <f t="shared" ref="I73:I88" si="95">$H$130</f>
        <v>0.20277897169120163</v>
      </c>
      <c r="J73" s="53" t="str">
        <f t="shared" si="85"/>
        <v>B</v>
      </c>
      <c r="K73" s="127">
        <f>'2016-2017 исходные'!L72</f>
        <v>63619.094951456311</v>
      </c>
      <c r="L73" s="128">
        <f t="shared" ref="L73:L88" si="96">K73/$K$131</f>
        <v>0.29510801232801537</v>
      </c>
      <c r="M73" s="125">
        <f t="shared" ref="M73:M88" si="97">$L$130</f>
        <v>0.24155822172126862</v>
      </c>
      <c r="N73" s="54" t="str">
        <f t="shared" si="86"/>
        <v>B</v>
      </c>
      <c r="O73" s="129">
        <f>'2016-2017 исходные'!P72</f>
        <v>3781.8750485436894</v>
      </c>
      <c r="P73" s="125">
        <f t="shared" ref="P73:P88" si="98">O73/$O$131</f>
        <v>6.8998791111593405E-2</v>
      </c>
      <c r="Q73" s="125">
        <f t="shared" ref="Q73:Q88" si="99">$P$130</f>
        <v>5.6141569213485724E-2</v>
      </c>
      <c r="R73" s="55" t="str">
        <f t="shared" si="87"/>
        <v>B</v>
      </c>
      <c r="S73" s="130">
        <f>'2016-2017 исходные'!S72</f>
        <v>731328.74015151523</v>
      </c>
      <c r="T73" s="131">
        <f t="shared" ref="T73:T88" si="100">S73/$S$131</f>
        <v>0.80847343052317167</v>
      </c>
      <c r="U73" s="131">
        <f t="shared" ref="U73:U88" si="101">$T$130</f>
        <v>0.60739244938522874</v>
      </c>
      <c r="V73" s="54" t="str">
        <f t="shared" si="88"/>
        <v>A</v>
      </c>
      <c r="W73" s="47" t="str">
        <f>IF(AC73&gt;=3.5,"A",IF(AC73&gt;=2.5,"B",IF(AC73&gt;=1.5,"C","D")))</f>
        <v>B</v>
      </c>
      <c r="X73" s="188">
        <f>IF(F73="A",4.2,IF(F73="B",2.5,IF(F73="C",2,1)))</f>
        <v>2</v>
      </c>
      <c r="Y73" s="189">
        <f>IF(J73="A",4.2,IF(J73="B",2.5,IF(J73="C",2,1)))</f>
        <v>2.5</v>
      </c>
      <c r="Z73" s="189">
        <f>IF(N73="A",4.2,IF(N73="B",2.5,IF(N73="C",2,1)))</f>
        <v>2.5</v>
      </c>
      <c r="AA73" s="189">
        <f>IF(R73="A",4.2,IF(R73="B",2.5,IF(R73="C",2,1)))</f>
        <v>2.5</v>
      </c>
      <c r="AB73" s="189">
        <f>IF(V73="A",4.2,IF(V73="B",2.5,IF(V73="C",2,1)))</f>
        <v>4.2</v>
      </c>
      <c r="AC73" s="176">
        <f>AVERAGE(X73:AB73)</f>
        <v>2.7399999999999998</v>
      </c>
    </row>
    <row r="74" spans="1:29" x14ac:dyDescent="0.25">
      <c r="A74" s="99">
        <v>2</v>
      </c>
      <c r="B74" s="13">
        <f>'2016-2017 исходные'!B73</f>
        <v>50003</v>
      </c>
      <c r="C74" s="51" t="str">
        <f>'2016-2017 исходные'!C73</f>
        <v>МАОУ Лицей № 9 "Лидер"</v>
      </c>
      <c r="D74" s="139">
        <f>'2016-2017 исходные'!F73</f>
        <v>0.92197470950328575</v>
      </c>
      <c r="E74" s="125">
        <f t="shared" si="93"/>
        <v>0.51250360822583885</v>
      </c>
      <c r="F74" s="52" t="str">
        <f t="shared" si="84"/>
        <v>A</v>
      </c>
      <c r="G74" s="126">
        <f>'2016-2017 исходные'!I73</f>
        <v>15762.472371681417</v>
      </c>
      <c r="H74" s="125">
        <f t="shared" si="94"/>
        <v>0.20128387264727884</v>
      </c>
      <c r="I74" s="125">
        <f t="shared" si="95"/>
        <v>0.20277897169120163</v>
      </c>
      <c r="J74" s="53" t="str">
        <f t="shared" si="85"/>
        <v>C</v>
      </c>
      <c r="K74" s="127">
        <f>'2016-2017 исходные'!L73</f>
        <v>69523.453168141597</v>
      </c>
      <c r="L74" s="128">
        <f t="shared" si="96"/>
        <v>0.32249638399108466</v>
      </c>
      <c r="M74" s="125">
        <f t="shared" si="97"/>
        <v>0.24155822172126862</v>
      </c>
      <c r="N74" s="54" t="str">
        <f t="shared" si="86"/>
        <v>B</v>
      </c>
      <c r="O74" s="129">
        <f>'2016-2017 исходные'!P73</f>
        <v>883.24778761061953</v>
      </c>
      <c r="P74" s="125">
        <f t="shared" si="98"/>
        <v>1.6114501091354108E-2</v>
      </c>
      <c r="Q74" s="125">
        <f t="shared" si="99"/>
        <v>5.6141569213485724E-2</v>
      </c>
      <c r="R74" s="55" t="str">
        <f t="shared" si="87"/>
        <v>D</v>
      </c>
      <c r="S74" s="130">
        <f>'2016-2017 исходные'!S73</f>
        <v>681427.26524999994</v>
      </c>
      <c r="T74" s="131">
        <f t="shared" si="100"/>
        <v>0.75330806591103339</v>
      </c>
      <c r="U74" s="131">
        <f t="shared" si="101"/>
        <v>0.60739244938522874</v>
      </c>
      <c r="V74" s="54" t="str">
        <f t="shared" si="88"/>
        <v>B</v>
      </c>
      <c r="W74" s="47" t="str">
        <f t="shared" si="77"/>
        <v>C</v>
      </c>
      <c r="X74" s="188">
        <f t="shared" si="78"/>
        <v>4.2</v>
      </c>
      <c r="Y74" s="189">
        <f t="shared" si="79"/>
        <v>2</v>
      </c>
      <c r="Z74" s="189">
        <f t="shared" si="80"/>
        <v>2.5</v>
      </c>
      <c r="AA74" s="189">
        <f t="shared" si="81"/>
        <v>1</v>
      </c>
      <c r="AB74" s="189">
        <f t="shared" si="82"/>
        <v>2.5</v>
      </c>
      <c r="AC74" s="176">
        <f t="shared" si="83"/>
        <v>2.44</v>
      </c>
    </row>
    <row r="75" spans="1:29" x14ac:dyDescent="0.25">
      <c r="A75" s="99">
        <v>3</v>
      </c>
      <c r="B75" s="13">
        <f>'2016-2017 исходные'!B74</f>
        <v>50060</v>
      </c>
      <c r="C75" s="51" t="str">
        <f>'2016-2017 исходные'!C74</f>
        <v>МБОУ СШ № 6</v>
      </c>
      <c r="D75" s="139">
        <f>'2016-2017 исходные'!F74</f>
        <v>0.36947913457677278</v>
      </c>
      <c r="E75" s="125">
        <f t="shared" si="93"/>
        <v>0.51250360822583885</v>
      </c>
      <c r="F75" s="52" t="str">
        <f t="shared" si="84"/>
        <v>C</v>
      </c>
      <c r="G75" s="126">
        <f>'2016-2017 исходные'!I74</f>
        <v>14370.155818759937</v>
      </c>
      <c r="H75" s="125">
        <f t="shared" si="94"/>
        <v>0.18350424638595456</v>
      </c>
      <c r="I75" s="125">
        <f t="shared" si="95"/>
        <v>0.20277897169120163</v>
      </c>
      <c r="J75" s="53" t="str">
        <f t="shared" si="85"/>
        <v>C</v>
      </c>
      <c r="K75" s="127">
        <f>'2016-2017 исходные'!L74</f>
        <v>54078.738855325915</v>
      </c>
      <c r="L75" s="128">
        <f t="shared" si="96"/>
        <v>0.25085344494413819</v>
      </c>
      <c r="M75" s="125">
        <f t="shared" si="97"/>
        <v>0.24155822172126862</v>
      </c>
      <c r="N75" s="54" t="str">
        <f t="shared" si="86"/>
        <v>B</v>
      </c>
      <c r="O75" s="129">
        <f>'2016-2017 исходные'!P74</f>
        <v>2148.9475198728142</v>
      </c>
      <c r="P75" s="125">
        <f t="shared" si="98"/>
        <v>3.9206684284976083E-2</v>
      </c>
      <c r="Q75" s="125">
        <f t="shared" si="99"/>
        <v>5.6141569213485724E-2</v>
      </c>
      <c r="R75" s="55" t="str">
        <f t="shared" si="87"/>
        <v>C</v>
      </c>
      <c r="S75" s="130">
        <f>'2016-2017 исходные'!S74</f>
        <v>642049.75826086954</v>
      </c>
      <c r="T75" s="131">
        <f t="shared" si="100"/>
        <v>0.70977679684815376</v>
      </c>
      <c r="U75" s="131">
        <f t="shared" si="101"/>
        <v>0.60739244938522874</v>
      </c>
      <c r="V75" s="54" t="str">
        <f t="shared" si="88"/>
        <v>B</v>
      </c>
      <c r="W75" s="180" t="str">
        <f t="shared" si="77"/>
        <v>C</v>
      </c>
      <c r="X75" s="188">
        <f t="shared" si="78"/>
        <v>2</v>
      </c>
      <c r="Y75" s="189">
        <f t="shared" si="79"/>
        <v>2</v>
      </c>
      <c r="Z75" s="189">
        <f t="shared" si="80"/>
        <v>2.5</v>
      </c>
      <c r="AA75" s="189">
        <f t="shared" si="81"/>
        <v>2</v>
      </c>
      <c r="AB75" s="189">
        <f t="shared" si="82"/>
        <v>2.5</v>
      </c>
      <c r="AC75" s="176">
        <f t="shared" si="83"/>
        <v>2.2000000000000002</v>
      </c>
    </row>
    <row r="76" spans="1:29" x14ac:dyDescent="0.25">
      <c r="A76" s="99">
        <v>4</v>
      </c>
      <c r="B76" s="13">
        <f>'2016-2017 исходные'!B75</f>
        <v>50170</v>
      </c>
      <c r="C76" s="51" t="str">
        <f>'2016-2017 исходные'!C75</f>
        <v>МБОУ СШ № 17</v>
      </c>
      <c r="D76" s="139">
        <f>'2016-2017 исходные'!F75</f>
        <v>0.54704507472948694</v>
      </c>
      <c r="E76" s="125">
        <f t="shared" si="93"/>
        <v>0.51250360822583885</v>
      </c>
      <c r="F76" s="52" t="str">
        <f t="shared" si="84"/>
        <v>B</v>
      </c>
      <c r="G76" s="126">
        <f>'2016-2017 исходные'!I75</f>
        <v>18112.253422619047</v>
      </c>
      <c r="H76" s="125">
        <f t="shared" si="94"/>
        <v>0.23129014442071297</v>
      </c>
      <c r="I76" s="125">
        <f t="shared" si="95"/>
        <v>0.20277897169120163</v>
      </c>
      <c r="J76" s="53" t="str">
        <f t="shared" si="85"/>
        <v>B</v>
      </c>
      <c r="K76" s="127">
        <f>'2016-2017 исходные'!L75</f>
        <v>53948.248660714286</v>
      </c>
      <c r="L76" s="128">
        <f t="shared" si="96"/>
        <v>0.2502481439415144</v>
      </c>
      <c r="M76" s="125">
        <f t="shared" si="97"/>
        <v>0.24155822172126862</v>
      </c>
      <c r="N76" s="54" t="str">
        <f t="shared" si="86"/>
        <v>B</v>
      </c>
      <c r="O76" s="129">
        <f>'2016-2017 исходные'!P75</f>
        <v>2448.1856250000001</v>
      </c>
      <c r="P76" s="125">
        <f t="shared" si="98"/>
        <v>4.4666163311458042E-2</v>
      </c>
      <c r="Q76" s="125">
        <f t="shared" si="99"/>
        <v>5.6141569213485724E-2</v>
      </c>
      <c r="R76" s="55" t="str">
        <f t="shared" si="87"/>
        <v>C</v>
      </c>
      <c r="S76" s="130">
        <f>'2016-2017 исходные'!S75</f>
        <v>499598.05809523811</v>
      </c>
      <c r="T76" s="131">
        <f t="shared" si="100"/>
        <v>0.55229848594120656</v>
      </c>
      <c r="U76" s="131">
        <f t="shared" si="101"/>
        <v>0.60739244938522874</v>
      </c>
      <c r="V76" s="54" t="str">
        <f t="shared" si="88"/>
        <v>C</v>
      </c>
      <c r="W76" s="181" t="str">
        <f t="shared" si="77"/>
        <v>C</v>
      </c>
      <c r="X76" s="188">
        <f t="shared" si="78"/>
        <v>2.5</v>
      </c>
      <c r="Y76" s="189">
        <f t="shared" si="79"/>
        <v>2.5</v>
      </c>
      <c r="Z76" s="189">
        <f t="shared" si="80"/>
        <v>2.5</v>
      </c>
      <c r="AA76" s="189">
        <f t="shared" si="81"/>
        <v>2</v>
      </c>
      <c r="AB76" s="189">
        <f t="shared" si="82"/>
        <v>2</v>
      </c>
      <c r="AC76" s="176">
        <f t="shared" si="83"/>
        <v>2.2999999999999998</v>
      </c>
    </row>
    <row r="77" spans="1:29" x14ac:dyDescent="0.25">
      <c r="A77" s="99">
        <v>5</v>
      </c>
      <c r="B77" s="13">
        <f>'2016-2017 исходные'!B76</f>
        <v>50230</v>
      </c>
      <c r="C77" s="51" t="str">
        <f>'2016-2017 исходные'!C76</f>
        <v>МАОУ СШ № 23</v>
      </c>
      <c r="D77" s="139">
        <f>'2016-2017 исходные'!F76</f>
        <v>0.36928807428653265</v>
      </c>
      <c r="E77" s="125">
        <f t="shared" si="93"/>
        <v>0.51250360822583885</v>
      </c>
      <c r="F77" s="52" t="str">
        <f t="shared" si="84"/>
        <v>C</v>
      </c>
      <c r="G77" s="126">
        <f>'2016-2017 исходные'!I76</f>
        <v>14332.809937185932</v>
      </c>
      <c r="H77" s="125">
        <f t="shared" si="94"/>
        <v>0.18302734634810597</v>
      </c>
      <c r="I77" s="125">
        <f t="shared" si="95"/>
        <v>0.20277897169120163</v>
      </c>
      <c r="J77" s="53" t="str">
        <f t="shared" si="85"/>
        <v>C</v>
      </c>
      <c r="K77" s="127">
        <f>'2016-2017 исходные'!L76</f>
        <v>46660.712512562808</v>
      </c>
      <c r="L77" s="128">
        <f t="shared" si="96"/>
        <v>0.2164436657563007</v>
      </c>
      <c r="M77" s="125">
        <f t="shared" si="97"/>
        <v>0.24155822172126862</v>
      </c>
      <c r="N77" s="54" t="str">
        <f t="shared" si="86"/>
        <v>C</v>
      </c>
      <c r="O77" s="129">
        <f>'2016-2017 исходные'!P76</f>
        <v>2503.9303643216081</v>
      </c>
      <c r="P77" s="125">
        <f t="shared" si="98"/>
        <v>4.5683203688162977E-2</v>
      </c>
      <c r="Q77" s="125">
        <f t="shared" si="99"/>
        <v>5.6141569213485724E-2</v>
      </c>
      <c r="R77" s="55" t="str">
        <f t="shared" si="87"/>
        <v>C</v>
      </c>
      <c r="S77" s="130">
        <f>'2016-2017 исходные'!S76</f>
        <v>517612.13</v>
      </c>
      <c r="T77" s="131">
        <f t="shared" si="100"/>
        <v>0.57221278400026632</v>
      </c>
      <c r="U77" s="131">
        <f t="shared" si="101"/>
        <v>0.60739244938522874</v>
      </c>
      <c r="V77" s="54" t="str">
        <f t="shared" si="88"/>
        <v>C</v>
      </c>
      <c r="W77" s="47" t="str">
        <f t="shared" si="77"/>
        <v>C</v>
      </c>
      <c r="X77" s="188">
        <f t="shared" si="78"/>
        <v>2</v>
      </c>
      <c r="Y77" s="189">
        <f t="shared" si="79"/>
        <v>2</v>
      </c>
      <c r="Z77" s="189">
        <f t="shared" si="80"/>
        <v>2</v>
      </c>
      <c r="AA77" s="189">
        <f t="shared" si="81"/>
        <v>2</v>
      </c>
      <c r="AB77" s="189">
        <f t="shared" si="82"/>
        <v>2</v>
      </c>
      <c r="AC77" s="176">
        <f t="shared" si="83"/>
        <v>2</v>
      </c>
    </row>
    <row r="78" spans="1:29" x14ac:dyDescent="0.25">
      <c r="A78" s="99">
        <v>6</v>
      </c>
      <c r="B78" s="13">
        <f>'2016-2017 исходные'!B77</f>
        <v>50250</v>
      </c>
      <c r="C78" s="51" t="str">
        <f>'2016-2017 исходные'!C77</f>
        <v>МБОУ ОШ № 25</v>
      </c>
      <c r="D78" s="139">
        <f>'2016-2017 исходные'!F77</f>
        <v>0.3950833109686277</v>
      </c>
      <c r="E78" s="125">
        <f t="shared" si="93"/>
        <v>0.51250360822583885</v>
      </c>
      <c r="F78" s="52" t="str">
        <f t="shared" si="84"/>
        <v>C</v>
      </c>
      <c r="G78" s="143">
        <f>'2016-2017 исходные'!I77</f>
        <v>78309.663682310464</v>
      </c>
      <c r="H78" s="125">
        <f t="shared" si="94"/>
        <v>1</v>
      </c>
      <c r="I78" s="125">
        <f t="shared" si="95"/>
        <v>0.20277897169120163</v>
      </c>
      <c r="J78" s="53" t="str">
        <f t="shared" si="85"/>
        <v>A</v>
      </c>
      <c r="K78" s="127">
        <f>'2016-2017 исходные'!L77</f>
        <v>52009.522996389889</v>
      </c>
      <c r="L78" s="128">
        <f t="shared" si="96"/>
        <v>0.24125503459777659</v>
      </c>
      <c r="M78" s="125">
        <f t="shared" si="97"/>
        <v>0.24155822172126862</v>
      </c>
      <c r="N78" s="54" t="str">
        <f t="shared" si="86"/>
        <v>C</v>
      </c>
      <c r="O78" s="129">
        <f>'2016-2017 исходные'!P77</f>
        <v>2542.0812996389891</v>
      </c>
      <c r="P78" s="125">
        <f t="shared" si="98"/>
        <v>4.6379252178101731E-2</v>
      </c>
      <c r="Q78" s="125">
        <f t="shared" si="99"/>
        <v>5.6141569213485724E-2</v>
      </c>
      <c r="R78" s="55" t="str">
        <f t="shared" si="87"/>
        <v>C</v>
      </c>
      <c r="S78" s="130">
        <f>'2016-2017 исходные'!S77</f>
        <v>584957.53761904757</v>
      </c>
      <c r="T78" s="131">
        <f t="shared" si="100"/>
        <v>0.64666216597925508</v>
      </c>
      <c r="U78" s="131">
        <f t="shared" si="101"/>
        <v>0.60739244938522874</v>
      </c>
      <c r="V78" s="54" t="str">
        <f t="shared" si="88"/>
        <v>B</v>
      </c>
      <c r="W78" s="181" t="str">
        <f t="shared" si="77"/>
        <v>B</v>
      </c>
      <c r="X78" s="188">
        <f t="shared" si="78"/>
        <v>2</v>
      </c>
      <c r="Y78" s="189">
        <f t="shared" si="79"/>
        <v>4.2</v>
      </c>
      <c r="Z78" s="189">
        <f t="shared" si="80"/>
        <v>2</v>
      </c>
      <c r="AA78" s="189">
        <f t="shared" si="81"/>
        <v>2</v>
      </c>
      <c r="AB78" s="189">
        <f t="shared" si="82"/>
        <v>2.5</v>
      </c>
      <c r="AC78" s="176">
        <f t="shared" si="83"/>
        <v>2.54</v>
      </c>
    </row>
    <row r="79" spans="1:29" x14ac:dyDescent="0.25">
      <c r="A79" s="99">
        <v>7</v>
      </c>
      <c r="B79" s="13">
        <f>'2016-2017 исходные'!B78</f>
        <v>50340</v>
      </c>
      <c r="C79" s="51" t="str">
        <f>'2016-2017 исходные'!C78</f>
        <v>МБОУ СШ № 34</v>
      </c>
      <c r="D79" s="139">
        <f>'2016-2017 исходные'!F78</f>
        <v>0.46568471025579827</v>
      </c>
      <c r="E79" s="125">
        <f t="shared" si="93"/>
        <v>0.51250360822583885</v>
      </c>
      <c r="F79" s="52" t="str">
        <f t="shared" si="84"/>
        <v>C</v>
      </c>
      <c r="G79" s="126">
        <f>'2016-2017 исходные'!I78</f>
        <v>21304.074177978884</v>
      </c>
      <c r="H79" s="125">
        <f t="shared" si="94"/>
        <v>0.27204910832468954</v>
      </c>
      <c r="I79" s="125">
        <f t="shared" si="95"/>
        <v>0.20277897169120163</v>
      </c>
      <c r="J79" s="53" t="str">
        <f t="shared" si="85"/>
        <v>B</v>
      </c>
      <c r="K79" s="127">
        <f>'2016-2017 исходные'!L78</f>
        <v>46535.257918552037</v>
      </c>
      <c r="L79" s="128">
        <f t="shared" si="96"/>
        <v>0.21586172324510675</v>
      </c>
      <c r="M79" s="125">
        <f t="shared" si="97"/>
        <v>0.24155822172126862</v>
      </c>
      <c r="N79" s="54" t="str">
        <f t="shared" si="86"/>
        <v>C</v>
      </c>
      <c r="O79" s="129">
        <f>'2016-2017 исходные'!P78</f>
        <v>2371.4721568627451</v>
      </c>
      <c r="P79" s="125">
        <f t="shared" si="98"/>
        <v>4.3266556900482991E-2</v>
      </c>
      <c r="Q79" s="125">
        <f t="shared" si="99"/>
        <v>5.6141569213485724E-2</v>
      </c>
      <c r="R79" s="55" t="str">
        <f t="shared" si="87"/>
        <v>C</v>
      </c>
      <c r="S79" s="130">
        <f>'2016-2017 исходные'!S78</f>
        <v>522719.03312500002</v>
      </c>
      <c r="T79" s="131">
        <f t="shared" si="100"/>
        <v>0.57785839214081725</v>
      </c>
      <c r="U79" s="131">
        <f t="shared" si="101"/>
        <v>0.60739244938522874</v>
      </c>
      <c r="V79" s="54" t="str">
        <f t="shared" si="88"/>
        <v>C</v>
      </c>
      <c r="W79" s="47" t="str">
        <f t="shared" si="77"/>
        <v>C</v>
      </c>
      <c r="X79" s="188">
        <f t="shared" si="78"/>
        <v>2</v>
      </c>
      <c r="Y79" s="189">
        <f t="shared" si="79"/>
        <v>2.5</v>
      </c>
      <c r="Z79" s="189">
        <f t="shared" si="80"/>
        <v>2</v>
      </c>
      <c r="AA79" s="189">
        <f t="shared" si="81"/>
        <v>2</v>
      </c>
      <c r="AB79" s="189">
        <f t="shared" si="82"/>
        <v>2</v>
      </c>
      <c r="AC79" s="176">
        <f t="shared" si="83"/>
        <v>2.1</v>
      </c>
    </row>
    <row r="80" spans="1:29" x14ac:dyDescent="0.25">
      <c r="A80" s="99">
        <v>8</v>
      </c>
      <c r="B80" s="13">
        <f>'2016-2017 исходные'!B79</f>
        <v>50420</v>
      </c>
      <c r="C80" s="51" t="str">
        <f>'2016-2017 исходные'!C79</f>
        <v>МБОУ СШ № 42</v>
      </c>
      <c r="D80" s="139">
        <f>'2016-2017 исходные'!F79</f>
        <v>0.39155446362108498</v>
      </c>
      <c r="E80" s="125">
        <f t="shared" si="93"/>
        <v>0.51250360822583885</v>
      </c>
      <c r="F80" s="52" t="str">
        <f t="shared" si="84"/>
        <v>C</v>
      </c>
      <c r="G80" s="126">
        <f>'2016-2017 исходные'!I79</f>
        <v>19564.044347826086</v>
      </c>
      <c r="H80" s="125">
        <f t="shared" si="94"/>
        <v>0.24982924747569116</v>
      </c>
      <c r="I80" s="125">
        <f t="shared" si="95"/>
        <v>0.20277897169120163</v>
      </c>
      <c r="J80" s="53" t="str">
        <f t="shared" si="85"/>
        <v>B</v>
      </c>
      <c r="K80" s="127">
        <f>'2016-2017 исходные'!L79</f>
        <v>43277.277188405802</v>
      </c>
      <c r="L80" s="128">
        <f t="shared" si="96"/>
        <v>0.20074902448367266</v>
      </c>
      <c r="M80" s="125">
        <f t="shared" si="97"/>
        <v>0.24155822172126862</v>
      </c>
      <c r="N80" s="54" t="str">
        <f t="shared" si="86"/>
        <v>C</v>
      </c>
      <c r="O80" s="129">
        <f>'2016-2017 исходные'!P79</f>
        <v>2579.447463768116</v>
      </c>
      <c r="P80" s="125">
        <f t="shared" si="98"/>
        <v>4.7060982832947122E-2</v>
      </c>
      <c r="Q80" s="125">
        <f t="shared" si="99"/>
        <v>5.6141569213485724E-2</v>
      </c>
      <c r="R80" s="55" t="str">
        <f t="shared" si="87"/>
        <v>C</v>
      </c>
      <c r="S80" s="130">
        <f>'2016-2017 исходные'!S79</f>
        <v>501893.42000000004</v>
      </c>
      <c r="T80" s="131">
        <f t="shared" si="100"/>
        <v>0.55483597559743236</v>
      </c>
      <c r="U80" s="131">
        <f t="shared" si="101"/>
        <v>0.60739244938522874</v>
      </c>
      <c r="V80" s="54" t="str">
        <f t="shared" si="88"/>
        <v>C</v>
      </c>
      <c r="W80" s="47" t="str">
        <f t="shared" si="77"/>
        <v>C</v>
      </c>
      <c r="X80" s="188">
        <f t="shared" si="78"/>
        <v>2</v>
      </c>
      <c r="Y80" s="189">
        <f t="shared" si="79"/>
        <v>2.5</v>
      </c>
      <c r="Z80" s="189">
        <f t="shared" si="80"/>
        <v>2</v>
      </c>
      <c r="AA80" s="189">
        <f t="shared" si="81"/>
        <v>2</v>
      </c>
      <c r="AB80" s="189">
        <f t="shared" si="82"/>
        <v>2</v>
      </c>
      <c r="AC80" s="176">
        <f t="shared" si="83"/>
        <v>2.1</v>
      </c>
    </row>
    <row r="81" spans="1:29" x14ac:dyDescent="0.25">
      <c r="A81" s="99">
        <v>9</v>
      </c>
      <c r="B81" s="13">
        <f>'2016-2017 исходные'!B80</f>
        <v>50450</v>
      </c>
      <c r="C81" s="51" t="str">
        <f>'2016-2017 исходные'!C80</f>
        <v>МБОУ СШ № 45</v>
      </c>
      <c r="D81" s="139">
        <f>'2016-2017 исходные'!F80</f>
        <v>0.32999711423280981</v>
      </c>
      <c r="E81" s="125">
        <f t="shared" si="93"/>
        <v>0.51250360822583885</v>
      </c>
      <c r="F81" s="52" t="str">
        <f t="shared" si="84"/>
        <v>C</v>
      </c>
      <c r="G81" s="126">
        <f>'2016-2017 исходные'!I80</f>
        <v>41422.493226152197</v>
      </c>
      <c r="H81" s="125">
        <f t="shared" si="94"/>
        <v>0.52895761874545266</v>
      </c>
      <c r="I81" s="125">
        <f t="shared" si="95"/>
        <v>0.20277897169120163</v>
      </c>
      <c r="J81" s="53" t="str">
        <f t="shared" si="85"/>
        <v>B</v>
      </c>
      <c r="K81" s="127">
        <f>'2016-2017 исходные'!L80</f>
        <v>40819.675209003217</v>
      </c>
      <c r="L81" s="128">
        <f t="shared" si="96"/>
        <v>0.18934901893835185</v>
      </c>
      <c r="M81" s="125">
        <f t="shared" si="97"/>
        <v>0.24155822172126862</v>
      </c>
      <c r="N81" s="54" t="str">
        <f t="shared" si="86"/>
        <v>D</v>
      </c>
      <c r="O81" s="129">
        <f>'2016-2017 исходные'!P80</f>
        <v>3100.4268274383712</v>
      </c>
      <c r="P81" s="125">
        <f t="shared" si="98"/>
        <v>5.6566042049849892E-2</v>
      </c>
      <c r="Q81" s="125">
        <f t="shared" si="99"/>
        <v>5.6141569213485724E-2</v>
      </c>
      <c r="R81" s="55" t="str">
        <f t="shared" si="87"/>
        <v>B</v>
      </c>
      <c r="S81" s="130">
        <f>'2016-2017 исходные'!S80</f>
        <v>441043.20275362319</v>
      </c>
      <c r="T81" s="131">
        <f t="shared" si="100"/>
        <v>0.48756693339478863</v>
      </c>
      <c r="U81" s="131">
        <f t="shared" si="101"/>
        <v>0.60739244938522874</v>
      </c>
      <c r="V81" s="54" t="str">
        <f t="shared" si="88"/>
        <v>D</v>
      </c>
      <c r="W81" s="47" t="str">
        <f t="shared" si="77"/>
        <v>C</v>
      </c>
      <c r="X81" s="188">
        <f t="shared" si="78"/>
        <v>2</v>
      </c>
      <c r="Y81" s="189">
        <f t="shared" si="79"/>
        <v>2.5</v>
      </c>
      <c r="Z81" s="189">
        <f t="shared" si="80"/>
        <v>1</v>
      </c>
      <c r="AA81" s="189">
        <f t="shared" si="81"/>
        <v>2.5</v>
      </c>
      <c r="AB81" s="189">
        <f t="shared" si="82"/>
        <v>1</v>
      </c>
      <c r="AC81" s="176">
        <f t="shared" si="83"/>
        <v>1.8</v>
      </c>
    </row>
    <row r="82" spans="1:29" x14ac:dyDescent="0.25">
      <c r="A82" s="99">
        <v>10</v>
      </c>
      <c r="B82" s="13">
        <f>'2016-2017 исходные'!B81</f>
        <v>50620</v>
      </c>
      <c r="C82" s="51" t="str">
        <f>'2016-2017 исходные'!C81</f>
        <v>МБОУ СШ № 62</v>
      </c>
      <c r="D82" s="139">
        <f>'2016-2017 исходные'!F81</f>
        <v>0.32403046673824554</v>
      </c>
      <c r="E82" s="125">
        <f t="shared" si="93"/>
        <v>0.51250360822583885</v>
      </c>
      <c r="F82" s="52" t="str">
        <f t="shared" si="84"/>
        <v>C</v>
      </c>
      <c r="G82" s="126">
        <f>'2016-2017 исходные'!I81</f>
        <v>16197.680577249575</v>
      </c>
      <c r="H82" s="125">
        <f t="shared" si="94"/>
        <v>0.206841401374943</v>
      </c>
      <c r="I82" s="125">
        <f t="shared" si="95"/>
        <v>0.20277897169120163</v>
      </c>
      <c r="J82" s="53" t="str">
        <f t="shared" si="85"/>
        <v>B</v>
      </c>
      <c r="K82" s="127">
        <f>'2016-2017 исходные'!L81</f>
        <v>47231.036434634974</v>
      </c>
      <c r="L82" s="128">
        <f t="shared" si="96"/>
        <v>0.21908921044935645</v>
      </c>
      <c r="M82" s="125">
        <f t="shared" si="97"/>
        <v>0.24155822172126862</v>
      </c>
      <c r="N82" s="54" t="str">
        <f t="shared" si="86"/>
        <v>C</v>
      </c>
      <c r="O82" s="129">
        <f>'2016-2017 исходные'!P81</f>
        <v>2424.2475721561968</v>
      </c>
      <c r="P82" s="125">
        <f t="shared" si="98"/>
        <v>4.4229423153048029E-2</v>
      </c>
      <c r="Q82" s="125">
        <f t="shared" si="99"/>
        <v>5.6141569213485724E-2</v>
      </c>
      <c r="R82" s="55" t="str">
        <f t="shared" si="87"/>
        <v>C</v>
      </c>
      <c r="S82" s="130">
        <f>'2016-2017 исходные'!S81</f>
        <v>576362.44682926824</v>
      </c>
      <c r="T82" s="131">
        <f t="shared" si="100"/>
        <v>0.63716041641717525</v>
      </c>
      <c r="U82" s="131">
        <f t="shared" si="101"/>
        <v>0.60739244938522874</v>
      </c>
      <c r="V82" s="54" t="str">
        <f t="shared" si="88"/>
        <v>B</v>
      </c>
      <c r="W82" s="47" t="str">
        <f t="shared" si="77"/>
        <v>C</v>
      </c>
      <c r="X82" s="188">
        <f t="shared" si="78"/>
        <v>2</v>
      </c>
      <c r="Y82" s="189">
        <f t="shared" si="79"/>
        <v>2.5</v>
      </c>
      <c r="Z82" s="189">
        <f t="shared" si="80"/>
        <v>2</v>
      </c>
      <c r="AA82" s="189">
        <f t="shared" si="81"/>
        <v>2</v>
      </c>
      <c r="AB82" s="189">
        <f t="shared" si="82"/>
        <v>2.5</v>
      </c>
      <c r="AC82" s="176">
        <f t="shared" si="83"/>
        <v>2.2000000000000002</v>
      </c>
    </row>
    <row r="83" spans="1:29" x14ac:dyDescent="0.25">
      <c r="A83" s="99">
        <v>11</v>
      </c>
      <c r="B83" s="13">
        <f>'2016-2017 исходные'!B82</f>
        <v>50760</v>
      </c>
      <c r="C83" s="51" t="str">
        <f>'2016-2017 исходные'!C82</f>
        <v>МБОУ СШ № 76</v>
      </c>
      <c r="D83" s="139">
        <f>'2016-2017 исходные'!F82</f>
        <v>0.54611759707035534</v>
      </c>
      <c r="E83" s="125">
        <f t="shared" si="93"/>
        <v>0.51250360822583885</v>
      </c>
      <c r="F83" s="52" t="str">
        <f t="shared" si="84"/>
        <v>B</v>
      </c>
      <c r="G83" s="126">
        <f>'2016-2017 исходные'!I82</f>
        <v>10463.463480662984</v>
      </c>
      <c r="H83" s="125">
        <f t="shared" si="94"/>
        <v>0.13361650387251756</v>
      </c>
      <c r="I83" s="125">
        <f t="shared" si="95"/>
        <v>0.20277897169120163</v>
      </c>
      <c r="J83" s="53" t="str">
        <f t="shared" si="85"/>
        <v>C</v>
      </c>
      <c r="K83" s="127">
        <f>'2016-2017 исходные'!L82</f>
        <v>43148.003683241252</v>
      </c>
      <c r="L83" s="128">
        <f t="shared" si="96"/>
        <v>0.20014936730236732</v>
      </c>
      <c r="M83" s="125">
        <f t="shared" si="97"/>
        <v>0.24155822172126862</v>
      </c>
      <c r="N83" s="54" t="str">
        <f t="shared" si="86"/>
        <v>C</v>
      </c>
      <c r="O83" s="129">
        <f>'2016-2017 исходные'!P82</f>
        <v>2185.4397882136277</v>
      </c>
      <c r="P83" s="125">
        <f t="shared" si="98"/>
        <v>3.9872471062200675E-2</v>
      </c>
      <c r="Q83" s="125">
        <f t="shared" si="99"/>
        <v>5.6141569213485724E-2</v>
      </c>
      <c r="R83" s="55" t="str">
        <f t="shared" si="87"/>
        <v>C</v>
      </c>
      <c r="S83" s="130">
        <f>'2016-2017 исходные'!S82</f>
        <v>553425.57310810802</v>
      </c>
      <c r="T83" s="131">
        <f t="shared" si="100"/>
        <v>0.61180403157308816</v>
      </c>
      <c r="U83" s="131">
        <f t="shared" si="101"/>
        <v>0.60739244938522874</v>
      </c>
      <c r="V83" s="54" t="str">
        <f t="shared" si="88"/>
        <v>B</v>
      </c>
      <c r="W83" s="47" t="str">
        <f t="shared" si="77"/>
        <v>C</v>
      </c>
      <c r="X83" s="188">
        <f t="shared" si="78"/>
        <v>2.5</v>
      </c>
      <c r="Y83" s="189">
        <f t="shared" si="79"/>
        <v>2</v>
      </c>
      <c r="Z83" s="189">
        <f t="shared" si="80"/>
        <v>2</v>
      </c>
      <c r="AA83" s="189">
        <f t="shared" si="81"/>
        <v>2</v>
      </c>
      <c r="AB83" s="189">
        <f t="shared" si="82"/>
        <v>2.5</v>
      </c>
      <c r="AC83" s="176">
        <f t="shared" si="83"/>
        <v>2.2000000000000002</v>
      </c>
    </row>
    <row r="84" spans="1:29" x14ac:dyDescent="0.25">
      <c r="A84" s="99">
        <v>12</v>
      </c>
      <c r="B84" s="13">
        <f>'2016-2017 исходные'!B83</f>
        <v>50780</v>
      </c>
      <c r="C84" s="51" t="str">
        <f>'2016-2017 исходные'!C83</f>
        <v>МБОУ СШ № 78</v>
      </c>
      <c r="D84" s="139">
        <f>'2016-2017 исходные'!F83</f>
        <v>0.6544421586401763</v>
      </c>
      <c r="E84" s="125">
        <f t="shared" si="93"/>
        <v>0.51250360822583885</v>
      </c>
      <c r="F84" s="52" t="str">
        <f t="shared" si="84"/>
        <v>B</v>
      </c>
      <c r="G84" s="126">
        <f>'2016-2017 исходные'!I83</f>
        <v>42149.839109792279</v>
      </c>
      <c r="H84" s="125">
        <f t="shared" si="94"/>
        <v>0.53824569188277072</v>
      </c>
      <c r="I84" s="125">
        <f t="shared" si="95"/>
        <v>0.20277897169120163</v>
      </c>
      <c r="J84" s="53" t="str">
        <f t="shared" si="85"/>
        <v>B</v>
      </c>
      <c r="K84" s="127">
        <f>'2016-2017 исходные'!L83</f>
        <v>48962.585445103854</v>
      </c>
      <c r="L84" s="128">
        <f t="shared" si="96"/>
        <v>0.22712129558225436</v>
      </c>
      <c r="M84" s="125">
        <f t="shared" si="97"/>
        <v>0.24155822172126862</v>
      </c>
      <c r="N84" s="54" t="str">
        <f t="shared" si="86"/>
        <v>C</v>
      </c>
      <c r="O84" s="129">
        <f>'2016-2017 исходные'!P83</f>
        <v>3566.0676261127596</v>
      </c>
      <c r="P84" s="125">
        <f t="shared" si="98"/>
        <v>6.5061471377463875E-2</v>
      </c>
      <c r="Q84" s="125">
        <f t="shared" si="99"/>
        <v>5.6141569213485724E-2</v>
      </c>
      <c r="R84" s="55" t="str">
        <f t="shared" si="87"/>
        <v>B</v>
      </c>
      <c r="S84" s="130">
        <f>'2016-2017 исходные'!S83</f>
        <v>520737.83640000003</v>
      </c>
      <c r="T84" s="131">
        <f t="shared" si="100"/>
        <v>0.57566820758377368</v>
      </c>
      <c r="U84" s="131">
        <f t="shared" si="101"/>
        <v>0.60739244938522874</v>
      </c>
      <c r="V84" s="54" t="str">
        <f t="shared" si="88"/>
        <v>C</v>
      </c>
      <c r="W84" s="181" t="str">
        <f t="shared" si="77"/>
        <v>C</v>
      </c>
      <c r="X84" s="188">
        <f t="shared" si="78"/>
        <v>2.5</v>
      </c>
      <c r="Y84" s="189">
        <f t="shared" si="79"/>
        <v>2.5</v>
      </c>
      <c r="Z84" s="189">
        <f t="shared" si="80"/>
        <v>2</v>
      </c>
      <c r="AA84" s="189">
        <f t="shared" si="81"/>
        <v>2.5</v>
      </c>
      <c r="AB84" s="189">
        <f t="shared" si="82"/>
        <v>2</v>
      </c>
      <c r="AC84" s="176">
        <f t="shared" si="83"/>
        <v>2.2999999999999998</v>
      </c>
    </row>
    <row r="85" spans="1:29" x14ac:dyDescent="0.25">
      <c r="A85" s="99">
        <v>13</v>
      </c>
      <c r="B85" s="13">
        <f>'2016-2017 исходные'!B84</f>
        <v>50001</v>
      </c>
      <c r="C85" s="51" t="str">
        <f>'2016-2017 исходные'!C84</f>
        <v>МБОУ СШ № 92</v>
      </c>
      <c r="D85" s="141">
        <f>'2016-2017 исходные'!F84</f>
        <v>0.37922884393470457</v>
      </c>
      <c r="E85" s="118">
        <f t="shared" si="93"/>
        <v>0.51250360822583885</v>
      </c>
      <c r="F85" s="46" t="str">
        <f t="shared" si="84"/>
        <v>C</v>
      </c>
      <c r="G85" s="119">
        <f>'2016-2017 исходные'!I84</f>
        <v>13631.651178082191</v>
      </c>
      <c r="H85" s="118">
        <f t="shared" si="94"/>
        <v>0.17407367797394172</v>
      </c>
      <c r="I85" s="118">
        <f t="shared" si="95"/>
        <v>0.20277897169120163</v>
      </c>
      <c r="J85" s="47" t="str">
        <f t="shared" si="85"/>
        <v>C</v>
      </c>
      <c r="K85" s="120">
        <f>'2016-2017 исходные'!L84</f>
        <v>48237.840027397258</v>
      </c>
      <c r="L85" s="121">
        <f t="shared" si="96"/>
        <v>0.22375944046899901</v>
      </c>
      <c r="M85" s="118">
        <f t="shared" si="97"/>
        <v>0.24155822172126862</v>
      </c>
      <c r="N85" s="48" t="str">
        <f t="shared" si="86"/>
        <v>C</v>
      </c>
      <c r="O85" s="122">
        <f>'2016-2017 исходные'!P84</f>
        <v>2953.9174794520545</v>
      </c>
      <c r="P85" s="118">
        <f t="shared" si="98"/>
        <v>5.3893037847477752E-2</v>
      </c>
      <c r="Q85" s="118">
        <f t="shared" si="99"/>
        <v>5.6141569213485724E-2</v>
      </c>
      <c r="R85" s="49" t="str">
        <f t="shared" si="87"/>
        <v>C</v>
      </c>
      <c r="S85" s="123">
        <f>'2016-2017 исходные'!S84</f>
        <v>582148.13222222228</v>
      </c>
      <c r="T85" s="124">
        <f t="shared" si="100"/>
        <v>0.64355640861707197</v>
      </c>
      <c r="U85" s="124">
        <f t="shared" si="101"/>
        <v>0.60739244938522874</v>
      </c>
      <c r="V85" s="48" t="str">
        <f t="shared" si="88"/>
        <v>B</v>
      </c>
      <c r="W85" s="47" t="str">
        <f>IF(AC85&gt;=3.5,"A",IF(AC85&gt;=2.5,"B",IF(AC85&gt;=1.5,"C","D")))</f>
        <v>C</v>
      </c>
      <c r="X85" s="186">
        <f>IF(F85="A",4.2,IF(F85="B",2.5,IF(F85="C",2,1)))</f>
        <v>2</v>
      </c>
      <c r="Y85" s="187">
        <f>IF(J85="A",4.2,IF(J85="B",2.5,IF(J85="C",2,1)))</f>
        <v>2</v>
      </c>
      <c r="Z85" s="187">
        <f>IF(N85="A",4.2,IF(N85="B",2.5,IF(N85="C",2,1)))</f>
        <v>2</v>
      </c>
      <c r="AA85" s="187">
        <f>IF(R85="A",4.2,IF(R85="B",2.5,IF(R85="C",2,1)))</f>
        <v>2</v>
      </c>
      <c r="AB85" s="187">
        <f>IF(V85="A",4.2,IF(V85="B",2.5,IF(V85="C",2,1)))</f>
        <v>2.5</v>
      </c>
      <c r="AC85" s="175">
        <f>AVERAGE(X85:AB85)</f>
        <v>2.1</v>
      </c>
    </row>
    <row r="86" spans="1:29" x14ac:dyDescent="0.25">
      <c r="A86" s="99">
        <v>14</v>
      </c>
      <c r="B86" s="13">
        <f>'2016-2017 исходные'!B85</f>
        <v>50930</v>
      </c>
      <c r="C86" s="51" t="str">
        <f>'2016-2017 исходные'!C85</f>
        <v>МБОУ СШ № 93</v>
      </c>
      <c r="D86" s="139">
        <f>'2016-2017 исходные'!F85</f>
        <v>0.36581478853587457</v>
      </c>
      <c r="E86" s="125">
        <f t="shared" si="93"/>
        <v>0.51250360822583885</v>
      </c>
      <c r="F86" s="52" t="str">
        <f t="shared" si="84"/>
        <v>C</v>
      </c>
      <c r="G86" s="126">
        <f>'2016-2017 исходные'!I85</f>
        <v>10296.120231213874</v>
      </c>
      <c r="H86" s="125">
        <f t="shared" si="94"/>
        <v>0.13147956136018607</v>
      </c>
      <c r="I86" s="125">
        <f t="shared" si="95"/>
        <v>0.20277897169120163</v>
      </c>
      <c r="J86" s="53" t="str">
        <f t="shared" si="85"/>
        <v>C</v>
      </c>
      <c r="K86" s="127">
        <f>'2016-2017 исходные'!L85</f>
        <v>47408.616628131022</v>
      </c>
      <c r="L86" s="128">
        <f t="shared" si="96"/>
        <v>0.21991294643572076</v>
      </c>
      <c r="M86" s="125">
        <f t="shared" si="97"/>
        <v>0.24155822172126862</v>
      </c>
      <c r="N86" s="54" t="str">
        <f t="shared" si="86"/>
        <v>C</v>
      </c>
      <c r="O86" s="129">
        <f>'2016-2017 исходные'!P85</f>
        <v>2625.0121194605013</v>
      </c>
      <c r="P86" s="125">
        <f t="shared" si="98"/>
        <v>4.7892291673095402E-2</v>
      </c>
      <c r="Q86" s="125">
        <f t="shared" si="99"/>
        <v>5.6141569213485724E-2</v>
      </c>
      <c r="R86" s="55" t="str">
        <f t="shared" si="87"/>
        <v>C</v>
      </c>
      <c r="S86" s="130">
        <f>'2016-2017 исходные'!S85</f>
        <v>548006.68526315782</v>
      </c>
      <c r="T86" s="131">
        <f t="shared" si="100"/>
        <v>0.60581352880039585</v>
      </c>
      <c r="U86" s="131">
        <f t="shared" si="101"/>
        <v>0.60739244938522874</v>
      </c>
      <c r="V86" s="54" t="str">
        <f t="shared" si="88"/>
        <v>C</v>
      </c>
      <c r="W86" s="182" t="str">
        <f t="shared" si="77"/>
        <v>C</v>
      </c>
      <c r="X86" s="188">
        <f t="shared" si="78"/>
        <v>2</v>
      </c>
      <c r="Y86" s="189">
        <f t="shared" si="79"/>
        <v>2</v>
      </c>
      <c r="Z86" s="189">
        <f t="shared" si="80"/>
        <v>2</v>
      </c>
      <c r="AA86" s="189">
        <f t="shared" si="81"/>
        <v>2</v>
      </c>
      <c r="AB86" s="189">
        <f t="shared" si="82"/>
        <v>2</v>
      </c>
      <c r="AC86" s="176">
        <f t="shared" si="83"/>
        <v>2</v>
      </c>
    </row>
    <row r="87" spans="1:29" x14ac:dyDescent="0.25">
      <c r="A87" s="99">
        <v>15</v>
      </c>
      <c r="B87" s="13">
        <f>'2016-2017 исходные'!B86</f>
        <v>50970</v>
      </c>
      <c r="C87" s="51" t="str">
        <f>'2016-2017 исходные'!C86</f>
        <v>МБОУ СШ № 97</v>
      </c>
      <c r="D87" s="139">
        <f>'2016-2017 исходные'!F86</f>
        <v>0.46417327772407874</v>
      </c>
      <c r="E87" s="125">
        <f t="shared" si="93"/>
        <v>0.51250360822583885</v>
      </c>
      <c r="F87" s="52" t="str">
        <f t="shared" si="84"/>
        <v>C</v>
      </c>
      <c r="G87" s="126">
        <f>'2016-2017 исходные'!I86</f>
        <v>16264.106987295825</v>
      </c>
      <c r="H87" s="125">
        <f t="shared" si="94"/>
        <v>0.20768965441195936</v>
      </c>
      <c r="I87" s="125">
        <f t="shared" si="95"/>
        <v>0.20277897169120163</v>
      </c>
      <c r="J87" s="53" t="str">
        <f t="shared" si="85"/>
        <v>B</v>
      </c>
      <c r="K87" s="127">
        <f>'2016-2017 исходные'!L86</f>
        <v>55814.412486388384</v>
      </c>
      <c r="L87" s="128">
        <f t="shared" si="96"/>
        <v>0.25890466283247549</v>
      </c>
      <c r="M87" s="125">
        <f t="shared" si="97"/>
        <v>0.24155822172126862</v>
      </c>
      <c r="N87" s="54" t="str">
        <f t="shared" si="86"/>
        <v>B</v>
      </c>
      <c r="O87" s="129">
        <f>'2016-2017 исходные'!P86</f>
        <v>3588.0732304900184</v>
      </c>
      <c r="P87" s="125">
        <f t="shared" si="98"/>
        <v>6.5462954789850952E-2</v>
      </c>
      <c r="Q87" s="125">
        <f t="shared" si="99"/>
        <v>5.6141569213485724E-2</v>
      </c>
      <c r="R87" s="55" t="str">
        <f t="shared" si="87"/>
        <v>B</v>
      </c>
      <c r="S87" s="130">
        <f>'2016-2017 исходные'!S86</f>
        <v>633246.76560975611</v>
      </c>
      <c r="T87" s="131">
        <f t="shared" si="100"/>
        <v>0.70004521476094983</v>
      </c>
      <c r="U87" s="131">
        <f t="shared" si="101"/>
        <v>0.60739244938522874</v>
      </c>
      <c r="V87" s="54" t="str">
        <f t="shared" si="88"/>
        <v>B</v>
      </c>
      <c r="W87" s="181" t="str">
        <f t="shared" si="77"/>
        <v>C</v>
      </c>
      <c r="X87" s="188">
        <f t="shared" si="78"/>
        <v>2</v>
      </c>
      <c r="Y87" s="189">
        <f t="shared" si="79"/>
        <v>2.5</v>
      </c>
      <c r="Z87" s="189">
        <f t="shared" si="80"/>
        <v>2.5</v>
      </c>
      <c r="AA87" s="189">
        <f t="shared" si="81"/>
        <v>2.5</v>
      </c>
      <c r="AB87" s="189">
        <f t="shared" si="82"/>
        <v>2.5</v>
      </c>
      <c r="AC87" s="176">
        <f t="shared" si="83"/>
        <v>2.4</v>
      </c>
    </row>
    <row r="88" spans="1:29" ht="15.75" thickBot="1" x14ac:dyDescent="0.3">
      <c r="A88" s="100">
        <v>16</v>
      </c>
      <c r="B88" s="13">
        <f>'2016-2017 исходные'!B87</f>
        <v>51370</v>
      </c>
      <c r="C88" s="51" t="str">
        <f>'2016-2017 исходные'!C87</f>
        <v>МАОУ СШ № 137</v>
      </c>
      <c r="D88" s="142">
        <f>'2016-2017 исходные'!F87</f>
        <v>0.61708280553502082</v>
      </c>
      <c r="E88" s="132">
        <f t="shared" si="93"/>
        <v>0.51250360822583885</v>
      </c>
      <c r="F88" s="57" t="str">
        <f t="shared" si="84"/>
        <v>B</v>
      </c>
      <c r="G88" s="133">
        <f>'2016-2017 исходные'!I87</f>
        <v>10232.224045801528</v>
      </c>
      <c r="H88" s="132">
        <f t="shared" si="94"/>
        <v>0.13066361882630464</v>
      </c>
      <c r="I88" s="132">
        <f t="shared" si="95"/>
        <v>0.20277897169120163</v>
      </c>
      <c r="J88" s="58" t="str">
        <f t="shared" si="85"/>
        <v>C</v>
      </c>
      <c r="K88" s="134">
        <f>'2016-2017 исходные'!L87</f>
        <v>38512.023215648856</v>
      </c>
      <c r="L88" s="135">
        <f t="shared" si="96"/>
        <v>0.17864458195409075</v>
      </c>
      <c r="M88" s="132">
        <f t="shared" si="97"/>
        <v>0.24155822172126862</v>
      </c>
      <c r="N88" s="56" t="str">
        <f t="shared" si="86"/>
        <v>D</v>
      </c>
      <c r="O88" s="136">
        <f>'2016-2017 исходные'!P87</f>
        <v>1024.2491698473282</v>
      </c>
      <c r="P88" s="132">
        <f t="shared" si="98"/>
        <v>1.8687014671130622E-2</v>
      </c>
      <c r="Q88" s="132">
        <f t="shared" si="99"/>
        <v>5.6141569213485724E-2</v>
      </c>
      <c r="R88" s="59" t="str">
        <f t="shared" si="87"/>
        <v>D</v>
      </c>
      <c r="S88" s="137">
        <f>'2016-2017 исходные'!S87</f>
        <v>509728.63500000001</v>
      </c>
      <c r="T88" s="138">
        <f t="shared" si="100"/>
        <v>0.5634976933751642</v>
      </c>
      <c r="U88" s="138">
        <f t="shared" si="101"/>
        <v>0.60739244938522874</v>
      </c>
      <c r="V88" s="56" t="str">
        <f t="shared" si="88"/>
        <v>C</v>
      </c>
      <c r="W88" s="182" t="str">
        <f t="shared" si="77"/>
        <v>C</v>
      </c>
      <c r="X88" s="190">
        <f t="shared" si="78"/>
        <v>2.5</v>
      </c>
      <c r="Y88" s="191">
        <f t="shared" si="79"/>
        <v>2</v>
      </c>
      <c r="Z88" s="191">
        <f t="shared" si="80"/>
        <v>1</v>
      </c>
      <c r="AA88" s="191">
        <f t="shared" si="81"/>
        <v>1</v>
      </c>
      <c r="AB88" s="191">
        <f t="shared" si="82"/>
        <v>2</v>
      </c>
      <c r="AC88" s="177">
        <f t="shared" si="83"/>
        <v>1.7</v>
      </c>
    </row>
    <row r="89" spans="1:29" ht="15.75" thickBot="1" x14ac:dyDescent="0.3">
      <c r="A89" s="75"/>
      <c r="B89" s="200"/>
      <c r="C89" s="223" t="s">
        <v>202</v>
      </c>
      <c r="D89" s="140">
        <f>AVERAGE(D90:D118)</f>
        <v>0.64887785086084326</v>
      </c>
      <c r="E89" s="116"/>
      <c r="F89" s="41" t="str">
        <f t="shared" si="84"/>
        <v>B</v>
      </c>
      <c r="G89" s="42">
        <f>AVERAGE(G90:G118)</f>
        <v>11931.579464215885</v>
      </c>
      <c r="H89" s="198">
        <f>AVERAGE(H90:H118)</f>
        <v>0.15236407491954451</v>
      </c>
      <c r="I89" s="198"/>
      <c r="J89" s="43" t="str">
        <f t="shared" si="85"/>
        <v>C</v>
      </c>
      <c r="K89" s="42">
        <f>AVERAGE(K90:K118)</f>
        <v>45192.207355713777</v>
      </c>
      <c r="L89" s="199">
        <f>AVERAGE(L90:L118)</f>
        <v>0.20963175435985856</v>
      </c>
      <c r="M89" s="198"/>
      <c r="N89" s="43" t="str">
        <f t="shared" si="86"/>
        <v>C</v>
      </c>
      <c r="O89" s="44">
        <f>AVERAGE(O90:O118)</f>
        <v>2144.1864638420157</v>
      </c>
      <c r="P89" s="198">
        <f>AVERAGE(P90:P118)</f>
        <v>3.9119820730172464E-2</v>
      </c>
      <c r="Q89" s="198"/>
      <c r="R89" s="41" t="str">
        <f t="shared" si="87"/>
        <v>C</v>
      </c>
      <c r="S89" s="42">
        <f>AVERAGE(S90:S118)</f>
        <v>523728.73262962152</v>
      </c>
      <c r="T89" s="198">
        <f>AVERAGE(T90:T118)</f>
        <v>0.5789746004579277</v>
      </c>
      <c r="U89" s="117"/>
      <c r="V89" s="43" t="str">
        <f t="shared" si="88"/>
        <v>C</v>
      </c>
      <c r="W89" s="178" t="str">
        <f t="shared" si="77"/>
        <v>C</v>
      </c>
      <c r="X89" s="184">
        <f t="shared" si="78"/>
        <v>2.5</v>
      </c>
      <c r="Y89" s="185">
        <f t="shared" si="79"/>
        <v>2</v>
      </c>
      <c r="Z89" s="185">
        <f t="shared" si="80"/>
        <v>2</v>
      </c>
      <c r="AA89" s="185">
        <f t="shared" si="81"/>
        <v>2</v>
      </c>
      <c r="AB89" s="185">
        <f t="shared" si="82"/>
        <v>2</v>
      </c>
      <c r="AC89" s="174">
        <f t="shared" si="83"/>
        <v>2.1</v>
      </c>
    </row>
    <row r="90" spans="1:29" x14ac:dyDescent="0.25">
      <c r="A90" s="98">
        <v>1</v>
      </c>
      <c r="B90" s="20">
        <f>'2016-2017 исходные'!B89</f>
        <v>60010</v>
      </c>
      <c r="C90" s="51" t="str">
        <f>'2016-2017 исходные'!C89</f>
        <v>МБОУ СШ № 1</v>
      </c>
      <c r="D90" s="139">
        <f>'2016-2017 исходные'!F89</f>
        <v>0.6510107595737793</v>
      </c>
      <c r="E90" s="125">
        <f t="shared" ref="E90:E118" si="102">$D$130</f>
        <v>0.51250360822583885</v>
      </c>
      <c r="F90" s="52" t="str">
        <f t="shared" si="84"/>
        <v>B</v>
      </c>
      <c r="G90" s="126">
        <f>'2016-2017 исходные'!I89</f>
        <v>14479.000778508773</v>
      </c>
      <c r="H90" s="125">
        <f t="shared" ref="H90:H118" si="103">G90/$G$131</f>
        <v>0.18489417649969381</v>
      </c>
      <c r="I90" s="125">
        <f t="shared" ref="I90:I118" si="104">$H$130</f>
        <v>0.20277897169120163</v>
      </c>
      <c r="J90" s="53" t="str">
        <f t="shared" si="85"/>
        <v>C</v>
      </c>
      <c r="K90" s="127">
        <f>'2016-2017 исходные'!L89</f>
        <v>45572.331239035091</v>
      </c>
      <c r="L90" s="128">
        <f t="shared" ref="L90:L118" si="105">K90/$K$131</f>
        <v>0.21139502376397309</v>
      </c>
      <c r="M90" s="125">
        <f t="shared" ref="M90:M118" si="106">$L$130</f>
        <v>0.24155822172126862</v>
      </c>
      <c r="N90" s="54" t="str">
        <f t="shared" si="86"/>
        <v>C</v>
      </c>
      <c r="O90" s="129">
        <f>'2016-2017 исходные'!P89</f>
        <v>1247.3223684210527</v>
      </c>
      <c r="P90" s="125">
        <f t="shared" ref="P90:P118" si="107">O90/$O$131</f>
        <v>2.2756895572381027E-2</v>
      </c>
      <c r="Q90" s="125">
        <f t="shared" ref="Q90:Q118" si="108">$P$130</f>
        <v>5.6141569213485724E-2</v>
      </c>
      <c r="R90" s="55" t="str">
        <f t="shared" si="87"/>
        <v>D</v>
      </c>
      <c r="S90" s="130">
        <f>'2016-2017 исходные'!S89</f>
        <v>590978.49152542371</v>
      </c>
      <c r="T90" s="131">
        <f t="shared" ref="T90:T118" si="109">S90/$S$131</f>
        <v>0.65331824414555451</v>
      </c>
      <c r="U90" s="131">
        <f t="shared" ref="U90:U118" si="110">$T$130</f>
        <v>0.60739244938522874</v>
      </c>
      <c r="V90" s="54" t="str">
        <f t="shared" si="88"/>
        <v>B</v>
      </c>
      <c r="W90" s="182" t="str">
        <f t="shared" si="77"/>
        <v>C</v>
      </c>
      <c r="X90" s="188">
        <f t="shared" si="78"/>
        <v>2.5</v>
      </c>
      <c r="Y90" s="189">
        <f t="shared" si="79"/>
        <v>2</v>
      </c>
      <c r="Z90" s="189">
        <f t="shared" si="80"/>
        <v>2</v>
      </c>
      <c r="AA90" s="189">
        <f t="shared" si="81"/>
        <v>1</v>
      </c>
      <c r="AB90" s="189">
        <f t="shared" si="82"/>
        <v>2.5</v>
      </c>
      <c r="AC90" s="176">
        <f t="shared" si="83"/>
        <v>2</v>
      </c>
    </row>
    <row r="91" spans="1:29" x14ac:dyDescent="0.25">
      <c r="A91" s="99">
        <v>2</v>
      </c>
      <c r="B91" s="20">
        <f>'2016-2017 исходные'!B90</f>
        <v>60020</v>
      </c>
      <c r="C91" s="51" t="str">
        <f>'2016-2017 исходные'!C90</f>
        <v>МБОУ СШ № 2</v>
      </c>
      <c r="D91" s="139">
        <f>'2016-2017 исходные'!F90</f>
        <v>0.3772196489149362</v>
      </c>
      <c r="E91" s="125">
        <f t="shared" si="102"/>
        <v>0.51250360822583885</v>
      </c>
      <c r="F91" s="52" t="str">
        <f t="shared" si="84"/>
        <v>C</v>
      </c>
      <c r="G91" s="126">
        <f>'2016-2017 исходные'!I90</f>
        <v>14588.66952674897</v>
      </c>
      <c r="H91" s="125">
        <f t="shared" si="103"/>
        <v>0.18629462624093016</v>
      </c>
      <c r="I91" s="125">
        <f t="shared" si="104"/>
        <v>0.20277897169120163</v>
      </c>
      <c r="J91" s="53" t="str">
        <f t="shared" si="85"/>
        <v>C</v>
      </c>
      <c r="K91" s="127">
        <f>'2016-2017 исходные'!L90</f>
        <v>40938.757263374486</v>
      </c>
      <c r="L91" s="128">
        <f t="shared" si="105"/>
        <v>0.18990140133857705</v>
      </c>
      <c r="M91" s="125">
        <f t="shared" si="106"/>
        <v>0.24155822172126862</v>
      </c>
      <c r="N91" s="54" t="str">
        <f t="shared" si="86"/>
        <v>D</v>
      </c>
      <c r="O91" s="129">
        <f>'2016-2017 исходные'!P90</f>
        <v>2234.4599794238684</v>
      </c>
      <c r="P91" s="125">
        <f t="shared" si="107"/>
        <v>4.0766824759811131E-2</v>
      </c>
      <c r="Q91" s="125">
        <f t="shared" si="108"/>
        <v>5.6141569213485724E-2</v>
      </c>
      <c r="R91" s="55" t="str">
        <f t="shared" si="87"/>
        <v>C</v>
      </c>
      <c r="S91" s="130">
        <f>'2016-2017 исходные'!S90</f>
        <v>468021.57142857142</v>
      </c>
      <c r="T91" s="131">
        <f t="shared" si="109"/>
        <v>0.51739113293060257</v>
      </c>
      <c r="U91" s="131">
        <f t="shared" si="110"/>
        <v>0.60739244938522874</v>
      </c>
      <c r="V91" s="54" t="str">
        <f t="shared" si="88"/>
        <v>D</v>
      </c>
      <c r="W91" s="47" t="str">
        <f t="shared" si="77"/>
        <v>C</v>
      </c>
      <c r="X91" s="188">
        <f t="shared" si="78"/>
        <v>2</v>
      </c>
      <c r="Y91" s="189">
        <f t="shared" si="79"/>
        <v>2</v>
      </c>
      <c r="Z91" s="189">
        <f t="shared" si="80"/>
        <v>1</v>
      </c>
      <c r="AA91" s="189">
        <f t="shared" si="81"/>
        <v>2</v>
      </c>
      <c r="AB91" s="189">
        <f t="shared" si="82"/>
        <v>1</v>
      </c>
      <c r="AC91" s="176">
        <f t="shared" si="83"/>
        <v>1.6</v>
      </c>
    </row>
    <row r="92" spans="1:29" x14ac:dyDescent="0.25">
      <c r="A92" s="99">
        <v>3</v>
      </c>
      <c r="B92" s="20">
        <f>'2016-2017 исходные'!B91</f>
        <v>60050</v>
      </c>
      <c r="C92" s="51" t="str">
        <f>'2016-2017 исходные'!C91</f>
        <v>МБОУ СШ № 5</v>
      </c>
      <c r="D92" s="139">
        <f>'2016-2017 исходные'!F91</f>
        <v>0.33575401214227085</v>
      </c>
      <c r="E92" s="125">
        <f t="shared" si="102"/>
        <v>0.51250360822583885</v>
      </c>
      <c r="F92" s="52" t="str">
        <f t="shared" si="84"/>
        <v>C</v>
      </c>
      <c r="G92" s="126">
        <f>'2016-2017 исходные'!I91</f>
        <v>10949.488017324351</v>
      </c>
      <c r="H92" s="125">
        <f t="shared" si="103"/>
        <v>0.13982294780047375</v>
      </c>
      <c r="I92" s="125">
        <f t="shared" si="104"/>
        <v>0.20277897169120163</v>
      </c>
      <c r="J92" s="53" t="str">
        <f t="shared" si="85"/>
        <v>C</v>
      </c>
      <c r="K92" s="127">
        <f>'2016-2017 исходные'!L91</f>
        <v>46361.089027911454</v>
      </c>
      <c r="L92" s="128">
        <f t="shared" si="105"/>
        <v>0.21505381116830752</v>
      </c>
      <c r="M92" s="125">
        <f t="shared" si="106"/>
        <v>0.24155822172126862</v>
      </c>
      <c r="N92" s="54" t="str">
        <f t="shared" si="86"/>
        <v>C</v>
      </c>
      <c r="O92" s="129">
        <f>'2016-2017 исходные'!P91</f>
        <v>2124.7473532242543</v>
      </c>
      <c r="P92" s="125">
        <f t="shared" si="107"/>
        <v>3.8765161965487308E-2</v>
      </c>
      <c r="Q92" s="125">
        <f t="shared" si="108"/>
        <v>5.6141569213485724E-2</v>
      </c>
      <c r="R92" s="55" t="str">
        <f t="shared" si="87"/>
        <v>C</v>
      </c>
      <c r="S92" s="130">
        <f>'2016-2017 исходные'!S91</f>
        <v>536681.39833333332</v>
      </c>
      <c r="T92" s="131">
        <f t="shared" si="109"/>
        <v>0.59329358657315967</v>
      </c>
      <c r="U92" s="131">
        <f t="shared" si="110"/>
        <v>0.60739244938522874</v>
      </c>
      <c r="V92" s="54" t="str">
        <f t="shared" si="88"/>
        <v>C</v>
      </c>
      <c r="W92" s="47" t="str">
        <f t="shared" si="77"/>
        <v>C</v>
      </c>
      <c r="X92" s="188">
        <f t="shared" si="78"/>
        <v>2</v>
      </c>
      <c r="Y92" s="189">
        <f t="shared" si="79"/>
        <v>2</v>
      </c>
      <c r="Z92" s="189">
        <f t="shared" si="80"/>
        <v>2</v>
      </c>
      <c r="AA92" s="189">
        <f t="shared" si="81"/>
        <v>2</v>
      </c>
      <c r="AB92" s="189">
        <f t="shared" si="82"/>
        <v>2</v>
      </c>
      <c r="AC92" s="176">
        <f t="shared" si="83"/>
        <v>2</v>
      </c>
    </row>
    <row r="93" spans="1:29" x14ac:dyDescent="0.25">
      <c r="A93" s="99">
        <v>4</v>
      </c>
      <c r="B93" s="20">
        <f>'2016-2017 исходные'!B92</f>
        <v>60070</v>
      </c>
      <c r="C93" s="51" t="str">
        <f>'2016-2017 исходные'!C92</f>
        <v>МБОУ СШ № 7</v>
      </c>
      <c r="D93" s="139">
        <f>'2016-2017 исходные'!F92</f>
        <v>0.61602168754023601</v>
      </c>
      <c r="E93" s="125">
        <f t="shared" si="102"/>
        <v>0.51250360822583885</v>
      </c>
      <c r="F93" s="52" t="str">
        <f t="shared" si="84"/>
        <v>B</v>
      </c>
      <c r="G93" s="126">
        <f>'2016-2017 исходные'!I92</f>
        <v>10111.558707360862</v>
      </c>
      <c r="H93" s="125">
        <f t="shared" si="103"/>
        <v>0.12912274465105364</v>
      </c>
      <c r="I93" s="125">
        <f t="shared" si="104"/>
        <v>0.20277897169120163</v>
      </c>
      <c r="J93" s="53" t="str">
        <f t="shared" si="85"/>
        <v>C</v>
      </c>
      <c r="K93" s="127">
        <f>'2016-2017 исходные'!L92</f>
        <v>47637.487028725314</v>
      </c>
      <c r="L93" s="128">
        <f t="shared" si="105"/>
        <v>0.22097460078732123</v>
      </c>
      <c r="M93" s="125">
        <f t="shared" si="106"/>
        <v>0.24155822172126862</v>
      </c>
      <c r="N93" s="54" t="str">
        <f t="shared" si="86"/>
        <v>C</v>
      </c>
      <c r="O93" s="129">
        <f>'2016-2017 исходные'!P92</f>
        <v>2450.5859784560143</v>
      </c>
      <c r="P93" s="125">
        <f t="shared" si="107"/>
        <v>4.4709956796060157E-2</v>
      </c>
      <c r="Q93" s="125">
        <f t="shared" si="108"/>
        <v>5.6141569213485724E-2</v>
      </c>
      <c r="R93" s="55" t="str">
        <f t="shared" si="87"/>
        <v>C</v>
      </c>
      <c r="S93" s="130">
        <f>'2016-2017 исходные'!S92</f>
        <v>557277.24390243902</v>
      </c>
      <c r="T93" s="131">
        <f t="shared" si="109"/>
        <v>0.61606199837977149</v>
      </c>
      <c r="U93" s="131">
        <f t="shared" si="110"/>
        <v>0.60739244938522874</v>
      </c>
      <c r="V93" s="54" t="str">
        <f t="shared" si="88"/>
        <v>B</v>
      </c>
      <c r="W93" s="47" t="str">
        <f t="shared" si="77"/>
        <v>C</v>
      </c>
      <c r="X93" s="188">
        <f t="shared" si="78"/>
        <v>2.5</v>
      </c>
      <c r="Y93" s="189">
        <f t="shared" si="79"/>
        <v>2</v>
      </c>
      <c r="Z93" s="189">
        <f t="shared" si="80"/>
        <v>2</v>
      </c>
      <c r="AA93" s="189">
        <f t="shared" si="81"/>
        <v>2</v>
      </c>
      <c r="AB93" s="189">
        <f t="shared" si="82"/>
        <v>2.5</v>
      </c>
      <c r="AC93" s="176">
        <f t="shared" si="83"/>
        <v>2.2000000000000002</v>
      </c>
    </row>
    <row r="94" spans="1:29" x14ac:dyDescent="0.25">
      <c r="A94" s="99">
        <v>5</v>
      </c>
      <c r="B94" s="20">
        <f>'2016-2017 исходные'!B93</f>
        <v>60180</v>
      </c>
      <c r="C94" s="51" t="str">
        <f>'2016-2017 исходные'!C93</f>
        <v>МБОУ СШ № 18</v>
      </c>
      <c r="D94" s="139">
        <f>'2016-2017 исходные'!F93</f>
        <v>0.81341575548546408</v>
      </c>
      <c r="E94" s="125">
        <f t="shared" si="102"/>
        <v>0.51250360822583885</v>
      </c>
      <c r="F94" s="52" t="str">
        <f t="shared" si="84"/>
        <v>A</v>
      </c>
      <c r="G94" s="126">
        <f>'2016-2017 исходные'!I93</f>
        <v>10079.355302911094</v>
      </c>
      <c r="H94" s="125">
        <f t="shared" si="103"/>
        <v>0.12871151310011233</v>
      </c>
      <c r="I94" s="125">
        <f t="shared" si="104"/>
        <v>0.20277897169120163</v>
      </c>
      <c r="J94" s="53" t="str">
        <f t="shared" si="85"/>
        <v>C</v>
      </c>
      <c r="K94" s="127">
        <f>'2016-2017 исходные'!L93</f>
        <v>43083.365570416994</v>
      </c>
      <c r="L94" s="128">
        <f t="shared" si="105"/>
        <v>0.19984953240200046</v>
      </c>
      <c r="M94" s="125">
        <f t="shared" si="106"/>
        <v>0.24155822172126862</v>
      </c>
      <c r="N94" s="54" t="str">
        <f t="shared" si="86"/>
        <v>C</v>
      </c>
      <c r="O94" s="129">
        <f>'2016-2017 исходные'!P93</f>
        <v>2360.0061132966171</v>
      </c>
      <c r="P94" s="125">
        <f t="shared" si="107"/>
        <v>4.3057363541437368E-2</v>
      </c>
      <c r="Q94" s="125">
        <f t="shared" si="108"/>
        <v>5.6141569213485724E-2</v>
      </c>
      <c r="R94" s="55" t="str">
        <f t="shared" si="87"/>
        <v>C</v>
      </c>
      <c r="S94" s="130">
        <f>'2016-2017 исходные'!S93</f>
        <v>642617.86943661969</v>
      </c>
      <c r="T94" s="131">
        <f t="shared" si="109"/>
        <v>0.71040483560276657</v>
      </c>
      <c r="U94" s="131">
        <f t="shared" si="110"/>
        <v>0.60739244938522874</v>
      </c>
      <c r="V94" s="54" t="str">
        <f t="shared" si="88"/>
        <v>B</v>
      </c>
      <c r="W94" s="47" t="str">
        <f t="shared" si="77"/>
        <v>B</v>
      </c>
      <c r="X94" s="188">
        <f t="shared" si="78"/>
        <v>4.2</v>
      </c>
      <c r="Y94" s="189">
        <f t="shared" si="79"/>
        <v>2</v>
      </c>
      <c r="Z94" s="189">
        <f t="shared" si="80"/>
        <v>2</v>
      </c>
      <c r="AA94" s="189">
        <f t="shared" si="81"/>
        <v>2</v>
      </c>
      <c r="AB94" s="189">
        <f t="shared" si="82"/>
        <v>2.5</v>
      </c>
      <c r="AC94" s="176">
        <f t="shared" si="83"/>
        <v>2.54</v>
      </c>
    </row>
    <row r="95" spans="1:29" x14ac:dyDescent="0.25">
      <c r="A95" s="99">
        <v>6</v>
      </c>
      <c r="B95" s="20">
        <f>'2016-2017 исходные'!B94</f>
        <v>60220</v>
      </c>
      <c r="C95" s="51" t="str">
        <f>'2016-2017 исходные'!C94</f>
        <v>МАОУ СШ № 22</v>
      </c>
      <c r="D95" s="139">
        <f>'2016-2017 исходные'!F94</f>
        <v>0.52807329629963229</v>
      </c>
      <c r="E95" s="125">
        <f t="shared" si="102"/>
        <v>0.51250360822583885</v>
      </c>
      <c r="F95" s="52" t="str">
        <f t="shared" si="84"/>
        <v>B</v>
      </c>
      <c r="G95" s="126">
        <f>'2016-2017 исходные'!I94</f>
        <v>14170.932307692308</v>
      </c>
      <c r="H95" s="125">
        <f t="shared" si="103"/>
        <v>0.18096019879719405</v>
      </c>
      <c r="I95" s="125">
        <f t="shared" si="104"/>
        <v>0.20277897169120163</v>
      </c>
      <c r="J95" s="53" t="str">
        <f t="shared" si="85"/>
        <v>C</v>
      </c>
      <c r="K95" s="127">
        <f>'2016-2017 исходные'!L94</f>
        <v>49888.505230769231</v>
      </c>
      <c r="L95" s="128">
        <f t="shared" si="105"/>
        <v>0.23141633228045619</v>
      </c>
      <c r="M95" s="125">
        <f t="shared" si="106"/>
        <v>0.24155822172126862</v>
      </c>
      <c r="N95" s="54" t="str">
        <f t="shared" si="86"/>
        <v>C</v>
      </c>
      <c r="O95" s="129">
        <f>'2016-2017 исходные'!P94</f>
        <v>2290.1144615384615</v>
      </c>
      <c r="P95" s="125">
        <f t="shared" si="107"/>
        <v>4.1782218430029675E-2</v>
      </c>
      <c r="Q95" s="125">
        <f t="shared" si="108"/>
        <v>5.6141569213485724E-2</v>
      </c>
      <c r="R95" s="55" t="str">
        <f t="shared" si="87"/>
        <v>C</v>
      </c>
      <c r="S95" s="130">
        <f>'2016-2017 исходные'!S94</f>
        <v>458252.75327586208</v>
      </c>
      <c r="T95" s="131">
        <f t="shared" si="109"/>
        <v>0.5065918446072124</v>
      </c>
      <c r="U95" s="131">
        <f t="shared" si="110"/>
        <v>0.60739244938522874</v>
      </c>
      <c r="V95" s="54" t="str">
        <f t="shared" si="88"/>
        <v>D</v>
      </c>
      <c r="W95" s="47" t="str">
        <f t="shared" si="77"/>
        <v>C</v>
      </c>
      <c r="X95" s="188">
        <f t="shared" si="78"/>
        <v>2.5</v>
      </c>
      <c r="Y95" s="189">
        <f t="shared" si="79"/>
        <v>2</v>
      </c>
      <c r="Z95" s="189">
        <f t="shared" si="80"/>
        <v>2</v>
      </c>
      <c r="AA95" s="189">
        <f t="shared" si="81"/>
        <v>2</v>
      </c>
      <c r="AB95" s="189">
        <f t="shared" si="82"/>
        <v>1</v>
      </c>
      <c r="AC95" s="176">
        <f t="shared" si="83"/>
        <v>1.9</v>
      </c>
    </row>
    <row r="96" spans="1:29" x14ac:dyDescent="0.25">
      <c r="A96" s="99">
        <v>7</v>
      </c>
      <c r="B96" s="20">
        <f>'2016-2017 исходные'!B95</f>
        <v>60240</v>
      </c>
      <c r="C96" s="51" t="str">
        <f>'2016-2017 исходные'!C95</f>
        <v>МБОУ СШ № 24</v>
      </c>
      <c r="D96" s="139">
        <f>'2016-2017 исходные'!F95</f>
        <v>0.82958802443602908</v>
      </c>
      <c r="E96" s="125">
        <f t="shared" si="102"/>
        <v>0.51250360822583885</v>
      </c>
      <c r="F96" s="52" t="str">
        <f t="shared" si="84"/>
        <v>A</v>
      </c>
      <c r="G96" s="126">
        <f>'2016-2017 исходные'!I95</f>
        <v>12072.711081794196</v>
      </c>
      <c r="H96" s="125">
        <f t="shared" si="103"/>
        <v>0.15416629971456927</v>
      </c>
      <c r="I96" s="125">
        <f t="shared" si="104"/>
        <v>0.20277897169120163</v>
      </c>
      <c r="J96" s="53" t="str">
        <f t="shared" si="85"/>
        <v>C</v>
      </c>
      <c r="K96" s="127">
        <f>'2016-2017 исходные'!L95</f>
        <v>44537.935310026391</v>
      </c>
      <c r="L96" s="128">
        <f t="shared" si="105"/>
        <v>0.20659680199104671</v>
      </c>
      <c r="M96" s="125">
        <f t="shared" si="106"/>
        <v>0.24155822172126862</v>
      </c>
      <c r="N96" s="54" t="str">
        <f t="shared" si="86"/>
        <v>C</v>
      </c>
      <c r="O96" s="129">
        <f>'2016-2017 исходные'!P95</f>
        <v>2117.1646437994723</v>
      </c>
      <c r="P96" s="125">
        <f t="shared" si="107"/>
        <v>3.8626818477946141E-2</v>
      </c>
      <c r="Q96" s="125">
        <f t="shared" si="108"/>
        <v>5.6141569213485724E-2</v>
      </c>
      <c r="R96" s="55" t="str">
        <f t="shared" si="87"/>
        <v>C</v>
      </c>
      <c r="S96" s="130">
        <f>'2016-2017 исходные'!S95</f>
        <v>519351.44444444444</v>
      </c>
      <c r="T96" s="131">
        <f t="shared" si="109"/>
        <v>0.57413557116622282</v>
      </c>
      <c r="U96" s="131">
        <f t="shared" si="110"/>
        <v>0.60739244938522874</v>
      </c>
      <c r="V96" s="54" t="str">
        <f t="shared" si="88"/>
        <v>C</v>
      </c>
      <c r="W96" s="47" t="str">
        <f t="shared" si="77"/>
        <v>C</v>
      </c>
      <c r="X96" s="188">
        <f t="shared" si="78"/>
        <v>4.2</v>
      </c>
      <c r="Y96" s="189">
        <f t="shared" si="79"/>
        <v>2</v>
      </c>
      <c r="Z96" s="189">
        <f t="shared" si="80"/>
        <v>2</v>
      </c>
      <c r="AA96" s="189">
        <f t="shared" si="81"/>
        <v>2</v>
      </c>
      <c r="AB96" s="189">
        <f t="shared" si="82"/>
        <v>2</v>
      </c>
      <c r="AC96" s="176">
        <f t="shared" si="83"/>
        <v>2.44</v>
      </c>
    </row>
    <row r="97" spans="1:29" x14ac:dyDescent="0.25">
      <c r="A97" s="99">
        <v>8</v>
      </c>
      <c r="B97" s="20">
        <f>'2016-2017 исходные'!B96</f>
        <v>60560</v>
      </c>
      <c r="C97" s="51" t="str">
        <f>'2016-2017 исходные'!C96</f>
        <v>МБОУ СШ № 56</v>
      </c>
      <c r="D97" s="139">
        <f>'2016-2017 исходные'!F96</f>
        <v>0.55608897024468662</v>
      </c>
      <c r="E97" s="125">
        <f t="shared" si="102"/>
        <v>0.51250360822583885</v>
      </c>
      <c r="F97" s="52" t="str">
        <f t="shared" si="84"/>
        <v>B</v>
      </c>
      <c r="G97" s="126">
        <f>'2016-2017 исходные'!I96</f>
        <v>14152.854577603144</v>
      </c>
      <c r="H97" s="125">
        <f t="shared" si="103"/>
        <v>0.18072934950939093</v>
      </c>
      <c r="I97" s="125">
        <f t="shared" si="104"/>
        <v>0.20277897169120163</v>
      </c>
      <c r="J97" s="53" t="str">
        <f t="shared" si="85"/>
        <v>C</v>
      </c>
      <c r="K97" s="127">
        <f>'2016-2017 исходные'!L96</f>
        <v>56570.038683693521</v>
      </c>
      <c r="L97" s="128">
        <f t="shared" si="105"/>
        <v>0.26240976370383878</v>
      </c>
      <c r="M97" s="125">
        <f t="shared" si="106"/>
        <v>0.24155822172126862</v>
      </c>
      <c r="N97" s="54" t="str">
        <f t="shared" si="86"/>
        <v>B</v>
      </c>
      <c r="O97" s="129">
        <f>'2016-2017 исходные'!P96</f>
        <v>2425.1110412573676</v>
      </c>
      <c r="P97" s="125">
        <f t="shared" si="107"/>
        <v>4.4245176799950228E-2</v>
      </c>
      <c r="Q97" s="125">
        <f t="shared" si="108"/>
        <v>5.6141569213485724E-2</v>
      </c>
      <c r="R97" s="55" t="str">
        <f t="shared" si="87"/>
        <v>C</v>
      </c>
      <c r="S97" s="130">
        <f>'2016-2017 исходные'!S96</f>
        <v>505743.5625</v>
      </c>
      <c r="T97" s="131">
        <f t="shared" si="109"/>
        <v>0.55909225289665776</v>
      </c>
      <c r="U97" s="131">
        <f t="shared" si="110"/>
        <v>0.60739244938522874</v>
      </c>
      <c r="V97" s="54" t="str">
        <f t="shared" si="88"/>
        <v>C</v>
      </c>
      <c r="W97" s="47" t="str">
        <f t="shared" si="77"/>
        <v>C</v>
      </c>
      <c r="X97" s="188">
        <f t="shared" si="78"/>
        <v>2.5</v>
      </c>
      <c r="Y97" s="189">
        <f t="shared" si="79"/>
        <v>2</v>
      </c>
      <c r="Z97" s="189">
        <f t="shared" si="80"/>
        <v>2.5</v>
      </c>
      <c r="AA97" s="189">
        <f t="shared" si="81"/>
        <v>2</v>
      </c>
      <c r="AB97" s="189">
        <f t="shared" si="82"/>
        <v>2</v>
      </c>
      <c r="AC97" s="176">
        <f t="shared" si="83"/>
        <v>2.2000000000000002</v>
      </c>
    </row>
    <row r="98" spans="1:29" x14ac:dyDescent="0.25">
      <c r="A98" s="99">
        <v>9</v>
      </c>
      <c r="B98" s="20">
        <f>'2016-2017 исходные'!B97</f>
        <v>60660</v>
      </c>
      <c r="C98" s="51" t="str">
        <f>'2016-2017 исходные'!C97</f>
        <v>МБОУ СШ № 66</v>
      </c>
      <c r="D98" s="139">
        <f>'2016-2017 исходные'!F97</f>
        <v>0.56636549117406432</v>
      </c>
      <c r="E98" s="125">
        <f t="shared" si="102"/>
        <v>0.51250360822583885</v>
      </c>
      <c r="F98" s="52" t="str">
        <f t="shared" si="84"/>
        <v>B</v>
      </c>
      <c r="G98" s="126">
        <f>'2016-2017 исходные'!I97</f>
        <v>8456.0072758620681</v>
      </c>
      <c r="H98" s="125">
        <f t="shared" si="103"/>
        <v>0.10798165741289237</v>
      </c>
      <c r="I98" s="125">
        <f t="shared" si="104"/>
        <v>0.20277897169120163</v>
      </c>
      <c r="J98" s="53" t="str">
        <f t="shared" si="85"/>
        <v>C</v>
      </c>
      <c r="K98" s="127">
        <f>'2016-2017 исходные'!L97</f>
        <v>69721.183413793115</v>
      </c>
      <c r="L98" s="128">
        <f t="shared" si="105"/>
        <v>0.32341358942784659</v>
      </c>
      <c r="M98" s="125">
        <f t="shared" si="106"/>
        <v>0.24155822172126862</v>
      </c>
      <c r="N98" s="54" t="str">
        <f t="shared" si="86"/>
        <v>B</v>
      </c>
      <c r="O98" s="129">
        <f>'2016-2017 исходные'!P97</f>
        <v>2966.8880689655175</v>
      </c>
      <c r="P98" s="125">
        <f t="shared" si="107"/>
        <v>5.4129681042968385E-2</v>
      </c>
      <c r="Q98" s="125">
        <f t="shared" si="108"/>
        <v>5.6141569213485724E-2</v>
      </c>
      <c r="R98" s="55" t="str">
        <f t="shared" si="87"/>
        <v>C</v>
      </c>
      <c r="S98" s="130">
        <f>'2016-2017 исходные'!S97</f>
        <v>578502.72</v>
      </c>
      <c r="T98" s="131">
        <f t="shared" si="109"/>
        <v>0.63952645770284888</v>
      </c>
      <c r="U98" s="131">
        <f t="shared" si="110"/>
        <v>0.60739244938522874</v>
      </c>
      <c r="V98" s="54" t="str">
        <f t="shared" si="88"/>
        <v>B</v>
      </c>
      <c r="W98" s="181" t="str">
        <f t="shared" si="77"/>
        <v>C</v>
      </c>
      <c r="X98" s="188">
        <f t="shared" si="78"/>
        <v>2.5</v>
      </c>
      <c r="Y98" s="189">
        <f t="shared" si="79"/>
        <v>2</v>
      </c>
      <c r="Z98" s="189">
        <f t="shared" si="80"/>
        <v>2.5</v>
      </c>
      <c r="AA98" s="189">
        <f t="shared" si="81"/>
        <v>2</v>
      </c>
      <c r="AB98" s="189">
        <f t="shared" si="82"/>
        <v>2.5</v>
      </c>
      <c r="AC98" s="176">
        <f t="shared" si="83"/>
        <v>2.2999999999999998</v>
      </c>
    </row>
    <row r="99" spans="1:29" x14ac:dyDescent="0.25">
      <c r="A99" s="99">
        <v>10</v>
      </c>
      <c r="B99" s="20">
        <f>'2016-2017 исходные'!B98</f>
        <v>60001</v>
      </c>
      <c r="C99" s="51" t="str">
        <f>'2016-2017 исходные'!C98</f>
        <v>МБОУ СШ № 69</v>
      </c>
      <c r="D99" s="141">
        <f>'2016-2017 исходные'!F98</f>
        <v>0.6894854809923836</v>
      </c>
      <c r="E99" s="118">
        <f t="shared" si="102"/>
        <v>0.51250360822583885</v>
      </c>
      <c r="F99" s="46" t="str">
        <f t="shared" si="84"/>
        <v>B</v>
      </c>
      <c r="G99" s="119">
        <f>'2016-2017 исходные'!I98</f>
        <v>10651.484899057874</v>
      </c>
      <c r="H99" s="118">
        <f t="shared" si="103"/>
        <v>0.13601750279849512</v>
      </c>
      <c r="I99" s="118">
        <f t="shared" si="104"/>
        <v>0.20277897169120163</v>
      </c>
      <c r="J99" s="47" t="str">
        <f t="shared" si="85"/>
        <v>C</v>
      </c>
      <c r="K99" s="120">
        <f>'2016-2017 исходные'!L98</f>
        <v>41316.070269179007</v>
      </c>
      <c r="L99" s="121">
        <f t="shared" si="105"/>
        <v>0.19165163200836957</v>
      </c>
      <c r="M99" s="118">
        <f t="shared" si="106"/>
        <v>0.24155822172126862</v>
      </c>
      <c r="N99" s="48" t="str">
        <f t="shared" si="86"/>
        <v>D</v>
      </c>
      <c r="O99" s="122">
        <f>'2016-2017 исходные'!P98</f>
        <v>2214.0390444145355</v>
      </c>
      <c r="P99" s="118">
        <f t="shared" si="107"/>
        <v>4.0394253003492801E-2</v>
      </c>
      <c r="Q99" s="118">
        <f t="shared" si="108"/>
        <v>5.6141569213485724E-2</v>
      </c>
      <c r="R99" s="49" t="str">
        <f t="shared" si="87"/>
        <v>C</v>
      </c>
      <c r="S99" s="123">
        <f>'2016-2017 исходные'!S98</f>
        <v>536885.63043478259</v>
      </c>
      <c r="T99" s="124">
        <f t="shared" si="109"/>
        <v>0.59351936223137791</v>
      </c>
      <c r="U99" s="124">
        <f t="shared" si="110"/>
        <v>0.60739244938522874</v>
      </c>
      <c r="V99" s="48" t="str">
        <f t="shared" si="88"/>
        <v>C</v>
      </c>
      <c r="W99" s="47" t="str">
        <f>IF(AC99&gt;=3.5,"A",IF(AC99&gt;=2.5,"B",IF(AC99&gt;=1.5,"C","D")))</f>
        <v>C</v>
      </c>
      <c r="X99" s="186">
        <f>IF(F99="A",4.2,IF(F99="B",2.5,IF(F99="C",2,1)))</f>
        <v>2.5</v>
      </c>
      <c r="Y99" s="187">
        <f>IF(J99="A",4.2,IF(J99="B",2.5,IF(J99="C",2,1)))</f>
        <v>2</v>
      </c>
      <c r="Z99" s="187">
        <f>IF(N99="A",4.2,IF(N99="B",2.5,IF(N99="C",2,1)))</f>
        <v>1</v>
      </c>
      <c r="AA99" s="187">
        <f>IF(R99="A",4.2,IF(R99="B",2.5,IF(R99="C",2,1)))</f>
        <v>2</v>
      </c>
      <c r="AB99" s="187">
        <f>IF(V99="A",4.2,IF(V99="B",2.5,IF(V99="C",2,1)))</f>
        <v>2</v>
      </c>
      <c r="AC99" s="175">
        <f>AVERAGE(X99:AB99)</f>
        <v>1.9</v>
      </c>
    </row>
    <row r="100" spans="1:29" x14ac:dyDescent="0.25">
      <c r="A100" s="99">
        <v>11</v>
      </c>
      <c r="B100" s="20">
        <f>'2016-2017 исходные'!B99</f>
        <v>60701</v>
      </c>
      <c r="C100" s="51" t="str">
        <f>'2016-2017 исходные'!C99</f>
        <v>МБОУ СШ № 70</v>
      </c>
      <c r="D100" s="139">
        <f>'2016-2017 исходные'!F99</f>
        <v>0.32943864465575184</v>
      </c>
      <c r="E100" s="125">
        <f t="shared" si="102"/>
        <v>0.51250360822583885</v>
      </c>
      <c r="F100" s="52" t="str">
        <f t="shared" si="84"/>
        <v>C</v>
      </c>
      <c r="G100" s="126">
        <f>'2016-2017 исходные'!I99</f>
        <v>7753.9672710951518</v>
      </c>
      <c r="H100" s="125">
        <f t="shared" si="103"/>
        <v>9.9016735693716329E-2</v>
      </c>
      <c r="I100" s="125">
        <f t="shared" si="104"/>
        <v>0.20277897169120163</v>
      </c>
      <c r="J100" s="53" t="str">
        <f t="shared" si="85"/>
        <v>D</v>
      </c>
      <c r="K100" s="127">
        <f>'2016-2017 исходные'!L99</f>
        <v>49695.212405745064</v>
      </c>
      <c r="L100" s="128">
        <f t="shared" si="105"/>
        <v>0.23051971057538989</v>
      </c>
      <c r="M100" s="125">
        <f t="shared" si="106"/>
        <v>0.24155822172126862</v>
      </c>
      <c r="N100" s="54" t="str">
        <f t="shared" si="86"/>
        <v>C</v>
      </c>
      <c r="O100" s="129">
        <f>'2016-2017 исходные'!P99</f>
        <v>2446.970251346499</v>
      </c>
      <c r="P100" s="125">
        <f t="shared" si="107"/>
        <v>4.4643989307355837E-2</v>
      </c>
      <c r="Q100" s="125">
        <f t="shared" si="108"/>
        <v>5.6141569213485724E-2</v>
      </c>
      <c r="R100" s="55" t="str">
        <f t="shared" si="87"/>
        <v>C</v>
      </c>
      <c r="S100" s="130">
        <f>'2016-2017 исходные'!S99</f>
        <v>492866.38095238095</v>
      </c>
      <c r="T100" s="131">
        <f t="shared" si="109"/>
        <v>0.54485671343308306</v>
      </c>
      <c r="U100" s="131">
        <f t="shared" si="110"/>
        <v>0.60739244938522874</v>
      </c>
      <c r="V100" s="54" t="str">
        <f t="shared" si="88"/>
        <v>C</v>
      </c>
      <c r="W100" s="47" t="str">
        <f t="shared" si="77"/>
        <v>C</v>
      </c>
      <c r="X100" s="188">
        <f t="shared" si="78"/>
        <v>2</v>
      </c>
      <c r="Y100" s="189">
        <f t="shared" si="79"/>
        <v>1</v>
      </c>
      <c r="Z100" s="189">
        <f t="shared" si="80"/>
        <v>2</v>
      </c>
      <c r="AA100" s="189">
        <f t="shared" si="81"/>
        <v>2</v>
      </c>
      <c r="AB100" s="189">
        <f t="shared" si="82"/>
        <v>2</v>
      </c>
      <c r="AC100" s="176">
        <f t="shared" si="83"/>
        <v>1.8</v>
      </c>
    </row>
    <row r="101" spans="1:29" x14ac:dyDescent="0.25">
      <c r="A101" s="99">
        <v>12</v>
      </c>
      <c r="B101" s="20">
        <f>'2016-2017 исходные'!B100</f>
        <v>60850</v>
      </c>
      <c r="C101" s="51" t="str">
        <f>'2016-2017 исходные'!C100</f>
        <v>МБОУ СШ № 85</v>
      </c>
      <c r="D101" s="139">
        <f>'2016-2017 исходные'!F100</f>
        <v>0.64840671090391266</v>
      </c>
      <c r="E101" s="125">
        <f t="shared" si="102"/>
        <v>0.51250360822583885</v>
      </c>
      <c r="F101" s="52" t="str">
        <f t="shared" si="84"/>
        <v>B</v>
      </c>
      <c r="G101" s="126">
        <f>'2016-2017 исходные'!I100</f>
        <v>10505.075566666666</v>
      </c>
      <c r="H101" s="125">
        <f t="shared" si="103"/>
        <v>0.13414788255615609</v>
      </c>
      <c r="I101" s="125">
        <f t="shared" si="104"/>
        <v>0.20277897169120163</v>
      </c>
      <c r="J101" s="53" t="str">
        <f t="shared" si="85"/>
        <v>C</v>
      </c>
      <c r="K101" s="127">
        <f>'2016-2017 исходные'!L100</f>
        <v>46996.321711111108</v>
      </c>
      <c r="L101" s="128">
        <f t="shared" si="105"/>
        <v>0.21800044621000186</v>
      </c>
      <c r="M101" s="125">
        <f t="shared" si="106"/>
        <v>0.24155822172126862</v>
      </c>
      <c r="N101" s="54" t="str">
        <f t="shared" si="86"/>
        <v>C</v>
      </c>
      <c r="O101" s="129">
        <f>'2016-2017 исходные'!P100</f>
        <v>2277.6766666666667</v>
      </c>
      <c r="P101" s="125">
        <f t="shared" si="107"/>
        <v>4.1555295858756919E-2</v>
      </c>
      <c r="Q101" s="125">
        <f t="shared" si="108"/>
        <v>5.6141569213485724E-2</v>
      </c>
      <c r="R101" s="55" t="str">
        <f t="shared" si="87"/>
        <v>C</v>
      </c>
      <c r="S101" s="130">
        <f>'2016-2017 исходные'!S100</f>
        <v>582798.32758620684</v>
      </c>
      <c r="T101" s="131">
        <f t="shared" si="109"/>
        <v>0.64427519026419</v>
      </c>
      <c r="U101" s="131">
        <f t="shared" si="110"/>
        <v>0.60739244938522874</v>
      </c>
      <c r="V101" s="54" t="str">
        <f t="shared" si="88"/>
        <v>B</v>
      </c>
      <c r="W101" s="47" t="str">
        <f t="shared" ref="W101:W127" si="111">IF(AC101&gt;=3.5,"A",IF(AC101&gt;=2.5,"B",IF(AC101&gt;=1.5,"C","D")))</f>
        <v>C</v>
      </c>
      <c r="X101" s="188">
        <f t="shared" si="78"/>
        <v>2.5</v>
      </c>
      <c r="Y101" s="189">
        <f t="shared" si="79"/>
        <v>2</v>
      </c>
      <c r="Z101" s="189">
        <f t="shared" si="80"/>
        <v>2</v>
      </c>
      <c r="AA101" s="189">
        <f t="shared" si="81"/>
        <v>2</v>
      </c>
      <c r="AB101" s="189">
        <f t="shared" si="82"/>
        <v>2.5</v>
      </c>
      <c r="AC101" s="176">
        <f t="shared" si="83"/>
        <v>2.2000000000000002</v>
      </c>
    </row>
    <row r="102" spans="1:29" x14ac:dyDescent="0.25">
      <c r="A102" s="99">
        <v>13</v>
      </c>
      <c r="B102" s="20">
        <f>'2016-2017 исходные'!B101</f>
        <v>60910</v>
      </c>
      <c r="C102" s="51" t="str">
        <f>'2016-2017 исходные'!C101</f>
        <v>МБОУ СШ № 91</v>
      </c>
      <c r="D102" s="139">
        <f>'2016-2017 исходные'!F101</f>
        <v>0.60082247677145195</v>
      </c>
      <c r="E102" s="125">
        <f t="shared" si="102"/>
        <v>0.51250360822583885</v>
      </c>
      <c r="F102" s="52" t="str">
        <f t="shared" ref="F102:F129" si="112">IF(D102&gt;=$D$133,"A",IF(D102&gt;=$D$130,"B",IF(D102&gt;=$D$134,"C","D")))</f>
        <v>B</v>
      </c>
      <c r="G102" s="126">
        <f>'2016-2017 исходные'!I101</f>
        <v>11851.064190012179</v>
      </c>
      <c r="H102" s="125">
        <f t="shared" si="103"/>
        <v>0.15133590967891286</v>
      </c>
      <c r="I102" s="125">
        <f t="shared" si="104"/>
        <v>0.20277897169120163</v>
      </c>
      <c r="J102" s="53" t="str">
        <f t="shared" ref="J102:J129" si="113">IF(G102&gt;=$G$133,"A",IF(G102&gt;=$G$130,"B",IF(G102&gt;=$G$134,"C","D")))</f>
        <v>C</v>
      </c>
      <c r="K102" s="127">
        <f>'2016-2017 исходные'!L101</f>
        <v>47144.245018270398</v>
      </c>
      <c r="L102" s="128">
        <f t="shared" si="105"/>
        <v>0.21868661367569867</v>
      </c>
      <c r="M102" s="125">
        <f t="shared" si="106"/>
        <v>0.24155822172126862</v>
      </c>
      <c r="N102" s="54" t="str">
        <f t="shared" ref="N102:N129" si="114">IF(K102&gt;=$K$133,"A",IF(K102&gt;=$K$130,"B",IF(K102&gt;=$K$134,"C","D")))</f>
        <v>C</v>
      </c>
      <c r="O102" s="129">
        <f>'2016-2017 исходные'!P101</f>
        <v>2445.9466017052373</v>
      </c>
      <c r="P102" s="125">
        <f t="shared" si="107"/>
        <v>4.4625313230842921E-2</v>
      </c>
      <c r="Q102" s="125">
        <f t="shared" si="108"/>
        <v>5.6141569213485724E-2</v>
      </c>
      <c r="R102" s="55" t="str">
        <f t="shared" ref="R102:R129" si="115">IF(O102&gt;=$O$133,"A",IF(O102&gt;=$O$130,"B",IF(O102&gt;=$O$134,"C","D")))</f>
        <v>C</v>
      </c>
      <c r="S102" s="130">
        <f>'2016-2017 исходные'!S101</f>
        <v>581106.01410714281</v>
      </c>
      <c r="T102" s="131">
        <f t="shared" si="109"/>
        <v>0.64240436199118101</v>
      </c>
      <c r="U102" s="131">
        <f t="shared" si="110"/>
        <v>0.60739244938522874</v>
      </c>
      <c r="V102" s="54" t="str">
        <f t="shared" ref="V102:V129" si="116">IF(S102&gt;=$S$133,"A",IF(S102&gt;=$S$130,"B",IF(S102&gt;=$S$134,"C","D")))</f>
        <v>B</v>
      </c>
      <c r="W102" s="182" t="str">
        <f t="shared" si="111"/>
        <v>C</v>
      </c>
      <c r="X102" s="188">
        <f t="shared" si="78"/>
        <v>2.5</v>
      </c>
      <c r="Y102" s="189">
        <f t="shared" si="79"/>
        <v>2</v>
      </c>
      <c r="Z102" s="189">
        <f t="shared" si="80"/>
        <v>2</v>
      </c>
      <c r="AA102" s="189">
        <f t="shared" si="81"/>
        <v>2</v>
      </c>
      <c r="AB102" s="189">
        <f t="shared" si="82"/>
        <v>2.5</v>
      </c>
      <c r="AC102" s="176">
        <f t="shared" si="83"/>
        <v>2.2000000000000002</v>
      </c>
    </row>
    <row r="103" spans="1:29" x14ac:dyDescent="0.25">
      <c r="A103" s="99">
        <v>14</v>
      </c>
      <c r="B103" s="20">
        <f>'2016-2017 исходные'!B102</f>
        <v>60980</v>
      </c>
      <c r="C103" s="51" t="str">
        <f>'2016-2017 исходные'!C102</f>
        <v>МБОУ СШ № 98</v>
      </c>
      <c r="D103" s="139">
        <f>'2016-2017 исходные'!F102</f>
        <v>0.52648931620986728</v>
      </c>
      <c r="E103" s="125">
        <f t="shared" si="102"/>
        <v>0.51250360822583885</v>
      </c>
      <c r="F103" s="52" t="str">
        <f t="shared" si="112"/>
        <v>B</v>
      </c>
      <c r="G103" s="126">
        <f>'2016-2017 исходные'!I102</f>
        <v>9529.6359249676589</v>
      </c>
      <c r="H103" s="125">
        <f t="shared" si="103"/>
        <v>0.1216916977657807</v>
      </c>
      <c r="I103" s="125">
        <f t="shared" si="104"/>
        <v>0.20277897169120163</v>
      </c>
      <c r="J103" s="53" t="str">
        <f t="shared" si="113"/>
        <v>C</v>
      </c>
      <c r="K103" s="127">
        <f>'2016-2017 исходные'!L102</f>
        <v>45594.393376455366</v>
      </c>
      <c r="L103" s="128">
        <f t="shared" si="105"/>
        <v>0.21149736274768188</v>
      </c>
      <c r="M103" s="125">
        <f t="shared" si="106"/>
        <v>0.24155822172126862</v>
      </c>
      <c r="N103" s="54" t="str">
        <f t="shared" si="114"/>
        <v>C</v>
      </c>
      <c r="O103" s="129">
        <f>'2016-2017 исходные'!P102</f>
        <v>2465.436830530401</v>
      </c>
      <c r="P103" s="125">
        <f t="shared" si="107"/>
        <v>4.4980904626688349E-2</v>
      </c>
      <c r="Q103" s="125">
        <f t="shared" si="108"/>
        <v>5.6141569213485724E-2</v>
      </c>
      <c r="R103" s="55" t="str">
        <f t="shared" si="115"/>
        <v>C</v>
      </c>
      <c r="S103" s="130">
        <f>'2016-2017 исходные'!S102</f>
        <v>519664.17543859652</v>
      </c>
      <c r="T103" s="131">
        <f t="shared" si="109"/>
        <v>0.57448129079378829</v>
      </c>
      <c r="U103" s="131">
        <f t="shared" si="110"/>
        <v>0.60739244938522874</v>
      </c>
      <c r="V103" s="54" t="str">
        <f t="shared" si="116"/>
        <v>C</v>
      </c>
      <c r="W103" s="47" t="str">
        <f t="shared" si="111"/>
        <v>C</v>
      </c>
      <c r="X103" s="188">
        <f t="shared" si="78"/>
        <v>2.5</v>
      </c>
      <c r="Y103" s="189">
        <f t="shared" si="79"/>
        <v>2</v>
      </c>
      <c r="Z103" s="189">
        <f t="shared" si="80"/>
        <v>2</v>
      </c>
      <c r="AA103" s="189">
        <f t="shared" si="81"/>
        <v>2</v>
      </c>
      <c r="AB103" s="189">
        <f t="shared" si="82"/>
        <v>2</v>
      </c>
      <c r="AC103" s="176">
        <f t="shared" si="83"/>
        <v>2.1</v>
      </c>
    </row>
    <row r="104" spans="1:29" x14ac:dyDescent="0.25">
      <c r="A104" s="99">
        <v>15</v>
      </c>
      <c r="B104" s="20">
        <f>'2016-2017 исходные'!B103</f>
        <v>61080</v>
      </c>
      <c r="C104" s="51" t="str">
        <f>'2016-2017 исходные'!C103</f>
        <v>МБОУ СШ № 108</v>
      </c>
      <c r="D104" s="139">
        <f>'2016-2017 исходные'!F103</f>
        <v>0.5444974469991597</v>
      </c>
      <c r="E104" s="125">
        <f t="shared" si="102"/>
        <v>0.51250360822583885</v>
      </c>
      <c r="F104" s="52" t="str">
        <f t="shared" si="112"/>
        <v>B</v>
      </c>
      <c r="G104" s="126">
        <f>'2016-2017 исходные'!I103</f>
        <v>12525.788291215404</v>
      </c>
      <c r="H104" s="125">
        <f t="shared" si="103"/>
        <v>0.15995201233439699</v>
      </c>
      <c r="I104" s="125">
        <f t="shared" si="104"/>
        <v>0.20277897169120163</v>
      </c>
      <c r="J104" s="53" t="str">
        <f t="shared" si="113"/>
        <v>C</v>
      </c>
      <c r="K104" s="127">
        <f>'2016-2017 исходные'!L103</f>
        <v>44866.604861612519</v>
      </c>
      <c r="L104" s="128">
        <f t="shared" si="105"/>
        <v>0.20812139170983054</v>
      </c>
      <c r="M104" s="125">
        <f t="shared" si="106"/>
        <v>0.24155822172126862</v>
      </c>
      <c r="N104" s="54" t="str">
        <f t="shared" si="114"/>
        <v>C</v>
      </c>
      <c r="O104" s="129">
        <f>'2016-2017 исходные'!P103</f>
        <v>2267.1763176895306</v>
      </c>
      <c r="P104" s="125">
        <f t="shared" si="107"/>
        <v>4.1363721209575627E-2</v>
      </c>
      <c r="Q104" s="125">
        <f t="shared" si="108"/>
        <v>5.6141569213485724E-2</v>
      </c>
      <c r="R104" s="55" t="str">
        <f t="shared" si="115"/>
        <v>C</v>
      </c>
      <c r="S104" s="130">
        <f>'2016-2017 исходные'!S103</f>
        <v>534178.44084745762</v>
      </c>
      <c r="T104" s="131">
        <f t="shared" si="109"/>
        <v>0.59052660298019932</v>
      </c>
      <c r="U104" s="131">
        <f t="shared" si="110"/>
        <v>0.60739244938522874</v>
      </c>
      <c r="V104" s="54" t="str">
        <f t="shared" si="116"/>
        <v>C</v>
      </c>
      <c r="W104" s="47" t="str">
        <f t="shared" si="111"/>
        <v>C</v>
      </c>
      <c r="X104" s="188">
        <f t="shared" si="78"/>
        <v>2.5</v>
      </c>
      <c r="Y104" s="189">
        <f t="shared" si="79"/>
        <v>2</v>
      </c>
      <c r="Z104" s="189">
        <f t="shared" si="80"/>
        <v>2</v>
      </c>
      <c r="AA104" s="189">
        <f t="shared" si="81"/>
        <v>2</v>
      </c>
      <c r="AB104" s="189">
        <f t="shared" si="82"/>
        <v>2</v>
      </c>
      <c r="AC104" s="176">
        <f t="shared" si="83"/>
        <v>2.1</v>
      </c>
    </row>
    <row r="105" spans="1:29" x14ac:dyDescent="0.25">
      <c r="A105" s="99">
        <v>16</v>
      </c>
      <c r="B105" s="20">
        <f>'2016-2017 исходные'!B104</f>
        <v>61150</v>
      </c>
      <c r="C105" s="51" t="str">
        <f>'2016-2017 исходные'!C104</f>
        <v>МБОУ СШ № 115</v>
      </c>
      <c r="D105" s="139">
        <f>'2016-2017 исходные'!F104</f>
        <v>0.69903673074682005</v>
      </c>
      <c r="E105" s="125">
        <f t="shared" si="102"/>
        <v>0.51250360822583885</v>
      </c>
      <c r="F105" s="52" t="str">
        <f t="shared" si="112"/>
        <v>B</v>
      </c>
      <c r="G105" s="126">
        <f>'2016-2017 исходные'!I104</f>
        <v>10517.259705882352</v>
      </c>
      <c r="H105" s="125">
        <f t="shared" si="103"/>
        <v>0.13430347177264304</v>
      </c>
      <c r="I105" s="125">
        <f t="shared" si="104"/>
        <v>0.20277897169120163</v>
      </c>
      <c r="J105" s="53" t="str">
        <f t="shared" si="113"/>
        <v>C</v>
      </c>
      <c r="K105" s="127">
        <f>'2016-2017 исходные'!L104</f>
        <v>48531.340282352947</v>
      </c>
      <c r="L105" s="128">
        <f t="shared" si="105"/>
        <v>0.22512089141267919</v>
      </c>
      <c r="M105" s="125">
        <f t="shared" si="106"/>
        <v>0.24155822172126862</v>
      </c>
      <c r="N105" s="54" t="str">
        <f t="shared" si="114"/>
        <v>C</v>
      </c>
      <c r="O105" s="129">
        <f>'2016-2017 исходные'!P104</f>
        <v>2283.3091411764708</v>
      </c>
      <c r="P105" s="125">
        <f t="shared" si="107"/>
        <v>4.1658058093668147E-2</v>
      </c>
      <c r="Q105" s="125">
        <f t="shared" si="108"/>
        <v>5.6141569213485724E-2</v>
      </c>
      <c r="R105" s="55" t="str">
        <f t="shared" si="115"/>
        <v>C</v>
      </c>
      <c r="S105" s="130">
        <f>'2016-2017 исходные'!S104</f>
        <v>513255.41538461536</v>
      </c>
      <c r="T105" s="131">
        <f t="shared" si="109"/>
        <v>0.56739649849481677</v>
      </c>
      <c r="U105" s="131">
        <f t="shared" si="110"/>
        <v>0.60739244938522874</v>
      </c>
      <c r="V105" s="54" t="str">
        <f t="shared" si="116"/>
        <v>C</v>
      </c>
      <c r="W105" s="47" t="str">
        <f t="shared" si="111"/>
        <v>C</v>
      </c>
      <c r="X105" s="188">
        <f t="shared" si="78"/>
        <v>2.5</v>
      </c>
      <c r="Y105" s="189">
        <f t="shared" si="79"/>
        <v>2</v>
      </c>
      <c r="Z105" s="189">
        <f t="shared" si="80"/>
        <v>2</v>
      </c>
      <c r="AA105" s="189">
        <f t="shared" si="81"/>
        <v>2</v>
      </c>
      <c r="AB105" s="189">
        <f t="shared" si="82"/>
        <v>2</v>
      </c>
      <c r="AC105" s="176">
        <f t="shared" si="83"/>
        <v>2.1</v>
      </c>
    </row>
    <row r="106" spans="1:29" x14ac:dyDescent="0.25">
      <c r="A106" s="99">
        <v>17</v>
      </c>
      <c r="B106" s="20">
        <f>'2016-2017 исходные'!B105</f>
        <v>61210</v>
      </c>
      <c r="C106" s="51" t="str">
        <f>'2016-2017 исходные'!C105</f>
        <v>МБОУ СШ № 121</v>
      </c>
      <c r="D106" s="139">
        <f>'2016-2017 исходные'!F105</f>
        <v>0.68442806856687388</v>
      </c>
      <c r="E106" s="125">
        <f t="shared" si="102"/>
        <v>0.51250360822583885</v>
      </c>
      <c r="F106" s="52" t="str">
        <f t="shared" si="112"/>
        <v>B</v>
      </c>
      <c r="G106" s="126">
        <f>'2016-2017 исходные'!I105</f>
        <v>17114.3659762309</v>
      </c>
      <c r="H106" s="125">
        <f t="shared" si="103"/>
        <v>0.21854730529377692</v>
      </c>
      <c r="I106" s="125">
        <f t="shared" si="104"/>
        <v>0.20277897169120163</v>
      </c>
      <c r="J106" s="53" t="str">
        <f t="shared" si="113"/>
        <v>B</v>
      </c>
      <c r="K106" s="127">
        <f>'2016-2017 исходные'!L105</f>
        <v>51376.399049235988</v>
      </c>
      <c r="L106" s="128">
        <f t="shared" si="105"/>
        <v>0.2383181812875492</v>
      </c>
      <c r="M106" s="125">
        <f t="shared" si="106"/>
        <v>0.24155822172126862</v>
      </c>
      <c r="N106" s="54" t="str">
        <f t="shared" si="114"/>
        <v>C</v>
      </c>
      <c r="O106" s="129">
        <f>'2016-2017 исходные'!P105</f>
        <v>2389.4864685908319</v>
      </c>
      <c r="P106" s="125">
        <f t="shared" si="107"/>
        <v>4.3595220781756393E-2</v>
      </c>
      <c r="Q106" s="125">
        <f t="shared" si="108"/>
        <v>5.6141569213485724E-2</v>
      </c>
      <c r="R106" s="55" t="str">
        <f t="shared" si="115"/>
        <v>C</v>
      </c>
      <c r="S106" s="130">
        <f>'2016-2017 исходные'!S105</f>
        <v>514468.59979591839</v>
      </c>
      <c r="T106" s="131">
        <f t="shared" si="109"/>
        <v>0.56873765645704888</v>
      </c>
      <c r="U106" s="131">
        <f t="shared" si="110"/>
        <v>0.60739244938522874</v>
      </c>
      <c r="V106" s="54" t="str">
        <f t="shared" si="116"/>
        <v>C</v>
      </c>
      <c r="W106" s="47" t="str">
        <f t="shared" si="111"/>
        <v>C</v>
      </c>
      <c r="X106" s="188">
        <f t="shared" si="78"/>
        <v>2.5</v>
      </c>
      <c r="Y106" s="189">
        <f t="shared" si="79"/>
        <v>2.5</v>
      </c>
      <c r="Z106" s="189">
        <f t="shared" si="80"/>
        <v>2</v>
      </c>
      <c r="AA106" s="189">
        <f t="shared" si="81"/>
        <v>2</v>
      </c>
      <c r="AB106" s="189">
        <f t="shared" si="82"/>
        <v>2</v>
      </c>
      <c r="AC106" s="176">
        <f t="shared" si="83"/>
        <v>2.2000000000000002</v>
      </c>
    </row>
    <row r="107" spans="1:29" x14ac:dyDescent="0.25">
      <c r="A107" s="99">
        <v>18</v>
      </c>
      <c r="B107" s="20">
        <f>'2016-2017 исходные'!B106</f>
        <v>61290</v>
      </c>
      <c r="C107" s="51" t="str">
        <f>'2016-2017 исходные'!C106</f>
        <v>МБОУ СШ № 129</v>
      </c>
      <c r="D107" s="139">
        <f>'2016-2017 исходные'!F106</f>
        <v>0.63010377893603298</v>
      </c>
      <c r="E107" s="125">
        <f t="shared" si="102"/>
        <v>0.51250360822583885</v>
      </c>
      <c r="F107" s="52" t="str">
        <f t="shared" si="112"/>
        <v>B</v>
      </c>
      <c r="G107" s="126">
        <f>'2016-2017 исходные'!I106</f>
        <v>14652.390570175439</v>
      </c>
      <c r="H107" s="125">
        <f t="shared" si="103"/>
        <v>0.18710833224386966</v>
      </c>
      <c r="I107" s="125">
        <f t="shared" si="104"/>
        <v>0.20277897169120163</v>
      </c>
      <c r="J107" s="53" t="str">
        <f t="shared" si="113"/>
        <v>C</v>
      </c>
      <c r="K107" s="127">
        <f>'2016-2017 исходные'!L106</f>
        <v>49064.835350877198</v>
      </c>
      <c r="L107" s="128">
        <f t="shared" si="105"/>
        <v>0.22759559919308886</v>
      </c>
      <c r="M107" s="125">
        <f t="shared" si="106"/>
        <v>0.24155822172126862</v>
      </c>
      <c r="N107" s="54" t="str">
        <f t="shared" si="114"/>
        <v>C</v>
      </c>
      <c r="O107" s="129">
        <f>'2016-2017 исходные'!P106</f>
        <v>2306.3309649122807</v>
      </c>
      <c r="P107" s="125">
        <f t="shared" si="107"/>
        <v>4.207808202004476E-2</v>
      </c>
      <c r="Q107" s="125">
        <f t="shared" si="108"/>
        <v>5.6141569213485724E-2</v>
      </c>
      <c r="R107" s="55" t="str">
        <f t="shared" si="115"/>
        <v>C</v>
      </c>
      <c r="S107" s="130">
        <f>'2016-2017 исходные'!S106</f>
        <v>514035.0128846154</v>
      </c>
      <c r="T107" s="131">
        <f t="shared" si="109"/>
        <v>0.56825833234688405</v>
      </c>
      <c r="U107" s="131">
        <f t="shared" si="110"/>
        <v>0.60739244938522874</v>
      </c>
      <c r="V107" s="54" t="str">
        <f t="shared" si="116"/>
        <v>C</v>
      </c>
      <c r="W107" s="47" t="str">
        <f t="shared" si="111"/>
        <v>C</v>
      </c>
      <c r="X107" s="188">
        <f t="shared" si="78"/>
        <v>2.5</v>
      </c>
      <c r="Y107" s="189">
        <f t="shared" si="79"/>
        <v>2</v>
      </c>
      <c r="Z107" s="189">
        <f t="shared" si="80"/>
        <v>2</v>
      </c>
      <c r="AA107" s="189">
        <f t="shared" si="81"/>
        <v>2</v>
      </c>
      <c r="AB107" s="189">
        <f t="shared" si="82"/>
        <v>2</v>
      </c>
      <c r="AC107" s="176">
        <f t="shared" si="83"/>
        <v>2.1</v>
      </c>
    </row>
    <row r="108" spans="1:29" x14ac:dyDescent="0.25">
      <c r="A108" s="99">
        <v>19</v>
      </c>
      <c r="B108" s="20">
        <f>'2016-2017 исходные'!B107</f>
        <v>61340</v>
      </c>
      <c r="C108" s="51" t="str">
        <f>'2016-2017 исходные'!C107</f>
        <v>МБОУ СШ № 134</v>
      </c>
      <c r="D108" s="139">
        <f>'2016-2017 исходные'!F107</f>
        <v>0.49308389977941197</v>
      </c>
      <c r="E108" s="125">
        <f t="shared" si="102"/>
        <v>0.51250360822583885</v>
      </c>
      <c r="F108" s="52" t="str">
        <f t="shared" si="112"/>
        <v>C</v>
      </c>
      <c r="G108" s="126">
        <f>'2016-2017 исходные'!I107</f>
        <v>7197.2751973051008</v>
      </c>
      <c r="H108" s="125">
        <f t="shared" si="103"/>
        <v>9.1907880316065116E-2</v>
      </c>
      <c r="I108" s="125">
        <f t="shared" si="104"/>
        <v>0.20277897169120163</v>
      </c>
      <c r="J108" s="53" t="str">
        <f t="shared" si="113"/>
        <v>D</v>
      </c>
      <c r="K108" s="127">
        <f>'2016-2017 исходные'!L107</f>
        <v>38419.559836381137</v>
      </c>
      <c r="L108" s="128">
        <f t="shared" si="105"/>
        <v>0.17821567481403083</v>
      </c>
      <c r="M108" s="125">
        <f t="shared" si="106"/>
        <v>0.24155822172126862</v>
      </c>
      <c r="N108" s="54" t="str">
        <f t="shared" si="114"/>
        <v>D</v>
      </c>
      <c r="O108" s="129">
        <f>'2016-2017 исходные'!P107</f>
        <v>2093.9159191530316</v>
      </c>
      <c r="P108" s="125">
        <f t="shared" si="107"/>
        <v>3.8202654835599356E-2</v>
      </c>
      <c r="Q108" s="125">
        <f t="shared" si="108"/>
        <v>5.6141569213485724E-2</v>
      </c>
      <c r="R108" s="55" t="str">
        <f t="shared" si="115"/>
        <v>C</v>
      </c>
      <c r="S108" s="130">
        <f>'2016-2017 исходные'!S107</f>
        <v>447399.86111111112</v>
      </c>
      <c r="T108" s="131">
        <f t="shared" si="109"/>
        <v>0.49459412801574298</v>
      </c>
      <c r="U108" s="131">
        <f t="shared" si="110"/>
        <v>0.60739244938522874</v>
      </c>
      <c r="V108" s="54" t="str">
        <f t="shared" si="116"/>
        <v>D</v>
      </c>
      <c r="W108" s="183" t="str">
        <f t="shared" si="111"/>
        <v>D</v>
      </c>
      <c r="X108" s="188">
        <f t="shared" si="78"/>
        <v>2</v>
      </c>
      <c r="Y108" s="189">
        <f t="shared" si="79"/>
        <v>1</v>
      </c>
      <c r="Z108" s="189">
        <f t="shared" si="80"/>
        <v>1</v>
      </c>
      <c r="AA108" s="189">
        <f t="shared" si="81"/>
        <v>2</v>
      </c>
      <c r="AB108" s="189">
        <f t="shared" si="82"/>
        <v>1</v>
      </c>
      <c r="AC108" s="176">
        <f t="shared" si="83"/>
        <v>1.4</v>
      </c>
    </row>
    <row r="109" spans="1:29" x14ac:dyDescent="0.25">
      <c r="A109" s="99">
        <v>20</v>
      </c>
      <c r="B109" s="20">
        <f>'2016-2017 исходные'!B108</f>
        <v>61390</v>
      </c>
      <c r="C109" s="51" t="str">
        <f>'2016-2017 исходные'!C108</f>
        <v>МБОУ СШ № 139</v>
      </c>
      <c r="D109" s="139">
        <f>'2016-2017 исходные'!F108</f>
        <v>0.65469204470057307</v>
      </c>
      <c r="E109" s="125">
        <f t="shared" si="102"/>
        <v>0.51250360822583885</v>
      </c>
      <c r="F109" s="52" t="str">
        <f t="shared" si="112"/>
        <v>B</v>
      </c>
      <c r="G109" s="126">
        <f>'2016-2017 исходные'!I108</f>
        <v>5952.4020693641623</v>
      </c>
      <c r="H109" s="125">
        <f t="shared" si="103"/>
        <v>7.601107946922217E-2</v>
      </c>
      <c r="I109" s="125">
        <f t="shared" si="104"/>
        <v>0.20277897169120163</v>
      </c>
      <c r="J109" s="53" t="str">
        <f t="shared" si="113"/>
        <v>D</v>
      </c>
      <c r="K109" s="127">
        <f>'2016-2017 исходные'!L108</f>
        <v>40877.152219653181</v>
      </c>
      <c r="L109" s="128">
        <f t="shared" si="105"/>
        <v>0.189615635846065</v>
      </c>
      <c r="M109" s="125">
        <f t="shared" si="106"/>
        <v>0.24155822172126862</v>
      </c>
      <c r="N109" s="54" t="str">
        <f t="shared" si="114"/>
        <v>D</v>
      </c>
      <c r="O109" s="129">
        <f>'2016-2017 исходные'!P108</f>
        <v>2351.5499075144508</v>
      </c>
      <c r="P109" s="125">
        <f t="shared" si="107"/>
        <v>4.2903083463732256E-2</v>
      </c>
      <c r="Q109" s="125">
        <f t="shared" si="108"/>
        <v>5.6141569213485724E-2</v>
      </c>
      <c r="R109" s="55" t="str">
        <f t="shared" si="115"/>
        <v>C</v>
      </c>
      <c r="S109" s="130">
        <f>'2016-2017 исходные'!S108</f>
        <v>484001.20338983048</v>
      </c>
      <c r="T109" s="131">
        <f t="shared" si="109"/>
        <v>0.53505638681839629</v>
      </c>
      <c r="U109" s="131">
        <f t="shared" si="110"/>
        <v>0.60739244938522874</v>
      </c>
      <c r="V109" s="54" t="str">
        <f t="shared" si="116"/>
        <v>C</v>
      </c>
      <c r="W109" s="47" t="str">
        <f t="shared" si="111"/>
        <v>C</v>
      </c>
      <c r="X109" s="188">
        <f t="shared" si="78"/>
        <v>2.5</v>
      </c>
      <c r="Y109" s="189">
        <f t="shared" si="79"/>
        <v>1</v>
      </c>
      <c r="Z109" s="189">
        <f t="shared" si="80"/>
        <v>1</v>
      </c>
      <c r="AA109" s="189">
        <f t="shared" si="81"/>
        <v>2</v>
      </c>
      <c r="AB109" s="189">
        <f t="shared" si="82"/>
        <v>2</v>
      </c>
      <c r="AC109" s="176">
        <f t="shared" si="83"/>
        <v>1.7</v>
      </c>
    </row>
    <row r="110" spans="1:29" x14ac:dyDescent="0.25">
      <c r="A110" s="99">
        <v>21</v>
      </c>
      <c r="B110" s="20">
        <f>'2016-2017 исходные'!B109</f>
        <v>61410</v>
      </c>
      <c r="C110" s="51" t="str">
        <f>'2016-2017 исходные'!C109</f>
        <v>МБОУ СШ № 141</v>
      </c>
      <c r="D110" s="139">
        <f>'2016-2017 исходные'!F109</f>
        <v>0.57912590067231096</v>
      </c>
      <c r="E110" s="125">
        <f t="shared" si="102"/>
        <v>0.51250360822583885</v>
      </c>
      <c r="F110" s="52" t="str">
        <f t="shared" si="112"/>
        <v>B</v>
      </c>
      <c r="G110" s="126">
        <f>'2016-2017 исходные'!I109</f>
        <v>14611.83098173516</v>
      </c>
      <c r="H110" s="125">
        <f t="shared" si="103"/>
        <v>0.18659039376050671</v>
      </c>
      <c r="I110" s="125">
        <f t="shared" si="104"/>
        <v>0.20277897169120163</v>
      </c>
      <c r="J110" s="53" t="str">
        <f t="shared" si="113"/>
        <v>C</v>
      </c>
      <c r="K110" s="127">
        <f>'2016-2017 исходные'!L109</f>
        <v>47091.439737442925</v>
      </c>
      <c r="L110" s="128">
        <f t="shared" si="105"/>
        <v>0.21844166738280801</v>
      </c>
      <c r="M110" s="125">
        <f t="shared" si="106"/>
        <v>0.24155822172126862</v>
      </c>
      <c r="N110" s="54" t="str">
        <f t="shared" si="114"/>
        <v>C</v>
      </c>
      <c r="O110" s="129">
        <f>'2016-2017 исходные'!P109</f>
        <v>2456.3860844748856</v>
      </c>
      <c r="P110" s="125">
        <f t="shared" si="107"/>
        <v>4.4815777400518071E-2</v>
      </c>
      <c r="Q110" s="125">
        <f t="shared" si="108"/>
        <v>5.6141569213485724E-2</v>
      </c>
      <c r="R110" s="55" t="str">
        <f t="shared" si="115"/>
        <v>C</v>
      </c>
      <c r="S110" s="130">
        <f>'2016-2017 исходные'!S109</f>
        <v>492069.30303030304</v>
      </c>
      <c r="T110" s="131">
        <f t="shared" si="109"/>
        <v>0.54397555522518448</v>
      </c>
      <c r="U110" s="131">
        <f t="shared" si="110"/>
        <v>0.60739244938522874</v>
      </c>
      <c r="V110" s="54" t="str">
        <f t="shared" si="116"/>
        <v>C</v>
      </c>
      <c r="W110" s="47" t="str">
        <f t="shared" si="111"/>
        <v>C</v>
      </c>
      <c r="X110" s="188">
        <f t="shared" si="78"/>
        <v>2.5</v>
      </c>
      <c r="Y110" s="189">
        <f t="shared" si="79"/>
        <v>2</v>
      </c>
      <c r="Z110" s="189">
        <f t="shared" si="80"/>
        <v>2</v>
      </c>
      <c r="AA110" s="189">
        <f t="shared" si="81"/>
        <v>2</v>
      </c>
      <c r="AB110" s="189">
        <f t="shared" si="82"/>
        <v>2</v>
      </c>
      <c r="AC110" s="176">
        <f t="shared" si="83"/>
        <v>2.1</v>
      </c>
    </row>
    <row r="111" spans="1:29" x14ac:dyDescent="0.25">
      <c r="A111" s="99">
        <v>22</v>
      </c>
      <c r="B111" s="20">
        <f>'2016-2017 исходные'!B110</f>
        <v>61430</v>
      </c>
      <c r="C111" s="51" t="str">
        <f>'2016-2017 исходные'!C110</f>
        <v>МАОУ СШ № 143</v>
      </c>
      <c r="D111" s="139">
        <f>'2016-2017 исходные'!F110</f>
        <v>0.65032213728084154</v>
      </c>
      <c r="E111" s="125">
        <f t="shared" si="102"/>
        <v>0.51250360822583885</v>
      </c>
      <c r="F111" s="52" t="str">
        <f t="shared" si="112"/>
        <v>B</v>
      </c>
      <c r="G111" s="126">
        <f>'2016-2017 исходные'!I110</f>
        <v>8137.2692384860929</v>
      </c>
      <c r="H111" s="125">
        <f t="shared" si="103"/>
        <v>0.10391143130811629</v>
      </c>
      <c r="I111" s="125">
        <f t="shared" si="104"/>
        <v>0.20277897169120163</v>
      </c>
      <c r="J111" s="53" t="str">
        <f t="shared" si="113"/>
        <v>D</v>
      </c>
      <c r="K111" s="127">
        <f>'2016-2017 исходные'!L110</f>
        <v>39445.983146374834</v>
      </c>
      <c r="L111" s="128">
        <f t="shared" si="105"/>
        <v>0.18297691423515922</v>
      </c>
      <c r="M111" s="125">
        <f t="shared" si="106"/>
        <v>0.24155822172126862</v>
      </c>
      <c r="N111" s="54" t="str">
        <f t="shared" si="114"/>
        <v>D</v>
      </c>
      <c r="O111" s="129">
        <f>'2016-2017 исходные'!P110</f>
        <v>2143.8609393524853</v>
      </c>
      <c r="P111" s="125">
        <f t="shared" si="107"/>
        <v>3.9113881666621567E-2</v>
      </c>
      <c r="Q111" s="125">
        <f t="shared" si="108"/>
        <v>5.6141569213485724E-2</v>
      </c>
      <c r="R111" s="55" t="str">
        <f t="shared" si="115"/>
        <v>C</v>
      </c>
      <c r="S111" s="130">
        <f>'2016-2017 исходные'!S110</f>
        <v>541201.57407407404</v>
      </c>
      <c r="T111" s="131">
        <f t="shared" si="109"/>
        <v>0.59829057600766089</v>
      </c>
      <c r="U111" s="131">
        <f t="shared" si="110"/>
        <v>0.60739244938522874</v>
      </c>
      <c r="V111" s="54" t="str">
        <f t="shared" si="116"/>
        <v>C</v>
      </c>
      <c r="W111" s="47" t="str">
        <f t="shared" si="111"/>
        <v>C</v>
      </c>
      <c r="X111" s="188">
        <f t="shared" si="78"/>
        <v>2.5</v>
      </c>
      <c r="Y111" s="189">
        <f t="shared" si="79"/>
        <v>1</v>
      </c>
      <c r="Z111" s="189">
        <f t="shared" si="80"/>
        <v>1</v>
      </c>
      <c r="AA111" s="189">
        <f t="shared" si="81"/>
        <v>2</v>
      </c>
      <c r="AB111" s="189">
        <f t="shared" si="82"/>
        <v>2</v>
      </c>
      <c r="AC111" s="176">
        <f t="shared" si="83"/>
        <v>1.7</v>
      </c>
    </row>
    <row r="112" spans="1:29" x14ac:dyDescent="0.25">
      <c r="A112" s="99">
        <v>23</v>
      </c>
      <c r="B112" s="20">
        <f>'2016-2017 исходные'!B111</f>
        <v>61440</v>
      </c>
      <c r="C112" s="51" t="str">
        <f>'2016-2017 исходные'!C111</f>
        <v>МБОУ СШ № 144</v>
      </c>
      <c r="D112" s="139">
        <f>'2016-2017 исходные'!F111</f>
        <v>0.76004183442827944</v>
      </c>
      <c r="E112" s="125">
        <f t="shared" si="102"/>
        <v>0.51250360822583885</v>
      </c>
      <c r="F112" s="52" t="str">
        <f t="shared" si="112"/>
        <v>A</v>
      </c>
      <c r="G112" s="126">
        <f>'2016-2017 исходные'!I111</f>
        <v>5192.1932824025289</v>
      </c>
      <c r="H112" s="125">
        <f t="shared" si="103"/>
        <v>6.630335310168628E-2</v>
      </c>
      <c r="I112" s="125">
        <f t="shared" si="104"/>
        <v>0.20277897169120163</v>
      </c>
      <c r="J112" s="53" t="str">
        <f t="shared" si="113"/>
        <v>D</v>
      </c>
      <c r="K112" s="127">
        <f>'2016-2017 исходные'!L111</f>
        <v>33438.333998946262</v>
      </c>
      <c r="L112" s="128">
        <f t="shared" si="105"/>
        <v>0.15510940998954656</v>
      </c>
      <c r="M112" s="125">
        <f t="shared" si="106"/>
        <v>0.24155822172126862</v>
      </c>
      <c r="N112" s="54" t="str">
        <f t="shared" si="114"/>
        <v>D</v>
      </c>
      <c r="O112" s="129">
        <f>'2016-2017 исходные'!P111</f>
        <v>2058.544747102213</v>
      </c>
      <c r="P112" s="125">
        <f t="shared" si="107"/>
        <v>3.7557322009850271E-2</v>
      </c>
      <c r="Q112" s="125">
        <f t="shared" si="108"/>
        <v>5.6141569213485724E-2</v>
      </c>
      <c r="R112" s="55" t="str">
        <f t="shared" si="115"/>
        <v>C</v>
      </c>
      <c r="S112" s="130">
        <f>'2016-2017 исходные'!S111</f>
        <v>519481.62745098042</v>
      </c>
      <c r="T112" s="131">
        <f t="shared" si="109"/>
        <v>0.57427948661233019</v>
      </c>
      <c r="U112" s="131">
        <f t="shared" si="110"/>
        <v>0.60739244938522874</v>
      </c>
      <c r="V112" s="54" t="str">
        <f t="shared" si="116"/>
        <v>C</v>
      </c>
      <c r="W112" s="47" t="str">
        <f t="shared" si="111"/>
        <v>C</v>
      </c>
      <c r="X112" s="188">
        <f t="shared" si="78"/>
        <v>4.2</v>
      </c>
      <c r="Y112" s="189">
        <f t="shared" si="79"/>
        <v>1</v>
      </c>
      <c r="Z112" s="189">
        <f t="shared" si="80"/>
        <v>1</v>
      </c>
      <c r="AA112" s="189">
        <f t="shared" si="81"/>
        <v>2</v>
      </c>
      <c r="AB112" s="189">
        <f t="shared" si="82"/>
        <v>2</v>
      </c>
      <c r="AC112" s="176">
        <f t="shared" si="83"/>
        <v>2.04</v>
      </c>
    </row>
    <row r="113" spans="1:29" x14ac:dyDescent="0.25">
      <c r="A113" s="99">
        <v>24</v>
      </c>
      <c r="B113" s="20">
        <f>'2016-2017 исходные'!B112</f>
        <v>61450</v>
      </c>
      <c r="C113" s="51" t="str">
        <f>'2016-2017 исходные'!C112</f>
        <v>МАОУ СШ № 145</v>
      </c>
      <c r="D113" s="139">
        <f>'2016-2017 исходные'!F112</f>
        <v>0.73150954132470614</v>
      </c>
      <c r="E113" s="125">
        <f t="shared" si="102"/>
        <v>0.51250360822583885</v>
      </c>
      <c r="F113" s="52" t="str">
        <f t="shared" si="112"/>
        <v>B</v>
      </c>
      <c r="G113" s="126">
        <f>'2016-2017 исходные'!I112</f>
        <v>10306.380168841135</v>
      </c>
      <c r="H113" s="125">
        <f t="shared" si="103"/>
        <v>0.13161057887634964</v>
      </c>
      <c r="I113" s="125">
        <f t="shared" si="104"/>
        <v>0.20277897169120163</v>
      </c>
      <c r="J113" s="53" t="str">
        <f t="shared" si="113"/>
        <v>C</v>
      </c>
      <c r="K113" s="127">
        <f>'2016-2017 исходные'!L112</f>
        <v>43742.600007674599</v>
      </c>
      <c r="L113" s="128">
        <f t="shared" si="105"/>
        <v>0.20290750366967905</v>
      </c>
      <c r="M113" s="125">
        <f t="shared" si="106"/>
        <v>0.24155822172126862</v>
      </c>
      <c r="N113" s="54" t="str">
        <f t="shared" si="114"/>
        <v>C</v>
      </c>
      <c r="O113" s="129">
        <f>'2016-2017 исходные'!P112</f>
        <v>2288.3341673062164</v>
      </c>
      <c r="P113" s="125">
        <f t="shared" si="107"/>
        <v>4.1749737676892378E-2</v>
      </c>
      <c r="Q113" s="125">
        <f t="shared" si="108"/>
        <v>5.6141569213485724E-2</v>
      </c>
      <c r="R113" s="55" t="str">
        <f t="shared" si="115"/>
        <v>C</v>
      </c>
      <c r="S113" s="130">
        <f>'2016-2017 исходные'!S112</f>
        <v>532339.9</v>
      </c>
      <c r="T113" s="131">
        <f t="shared" si="109"/>
        <v>0.5884941224492235</v>
      </c>
      <c r="U113" s="131">
        <f t="shared" si="110"/>
        <v>0.60739244938522874</v>
      </c>
      <c r="V113" s="54" t="str">
        <f t="shared" si="116"/>
        <v>C</v>
      </c>
      <c r="W113" s="47" t="str">
        <f t="shared" si="111"/>
        <v>C</v>
      </c>
      <c r="X113" s="188">
        <f t="shared" si="78"/>
        <v>2.5</v>
      </c>
      <c r="Y113" s="189">
        <f t="shared" si="79"/>
        <v>2</v>
      </c>
      <c r="Z113" s="189">
        <f t="shared" si="80"/>
        <v>2</v>
      </c>
      <c r="AA113" s="189">
        <f t="shared" si="81"/>
        <v>2</v>
      </c>
      <c r="AB113" s="189">
        <f t="shared" si="82"/>
        <v>2</v>
      </c>
      <c r="AC113" s="176">
        <f t="shared" si="83"/>
        <v>2.1</v>
      </c>
    </row>
    <row r="114" spans="1:29" x14ac:dyDescent="0.25">
      <c r="A114" s="99">
        <v>25</v>
      </c>
      <c r="B114" s="20">
        <f>'2016-2017 исходные'!B113</f>
        <v>61470</v>
      </c>
      <c r="C114" s="51" t="str">
        <f>'2016-2017 исходные'!C113</f>
        <v>МБОУ СШ № 147</v>
      </c>
      <c r="D114" s="139">
        <f>'2016-2017 исходные'!F113</f>
        <v>0.73838490528728329</v>
      </c>
      <c r="E114" s="125">
        <f t="shared" si="102"/>
        <v>0.51250360822583885</v>
      </c>
      <c r="F114" s="52" t="str">
        <f t="shared" si="112"/>
        <v>B</v>
      </c>
      <c r="G114" s="126">
        <f>'2016-2017 исходные'!I113</f>
        <v>12143.159125475286</v>
      </c>
      <c r="H114" s="125">
        <f t="shared" si="103"/>
        <v>0.15506590827331479</v>
      </c>
      <c r="I114" s="125">
        <f t="shared" si="104"/>
        <v>0.20277897169120163</v>
      </c>
      <c r="J114" s="53" t="str">
        <f t="shared" si="113"/>
        <v>C</v>
      </c>
      <c r="K114" s="127">
        <f>'2016-2017 исходные'!L113</f>
        <v>46280.09676806083</v>
      </c>
      <c r="L114" s="128">
        <f t="shared" si="105"/>
        <v>0.21467811477028881</v>
      </c>
      <c r="M114" s="125">
        <f t="shared" si="106"/>
        <v>0.24155822172126862</v>
      </c>
      <c r="N114" s="54" t="str">
        <f t="shared" si="114"/>
        <v>C</v>
      </c>
      <c r="O114" s="129">
        <f>'2016-2017 исходные'!P113</f>
        <v>1120.1996197718631</v>
      </c>
      <c r="P114" s="125">
        <f t="shared" si="107"/>
        <v>2.0437592087472225E-2</v>
      </c>
      <c r="Q114" s="125">
        <f t="shared" si="108"/>
        <v>5.6141569213485724E-2</v>
      </c>
      <c r="R114" s="55" t="str">
        <f t="shared" si="115"/>
        <v>D</v>
      </c>
      <c r="S114" s="130">
        <f>'2016-2017 исходные'!S113</f>
        <v>524080.00102564099</v>
      </c>
      <c r="T114" s="131">
        <f t="shared" si="109"/>
        <v>0.57936292263039602</v>
      </c>
      <c r="U114" s="131">
        <f t="shared" si="110"/>
        <v>0.60739244938522874</v>
      </c>
      <c r="V114" s="54" t="str">
        <f t="shared" si="116"/>
        <v>C</v>
      </c>
      <c r="W114" s="47" t="str">
        <f t="shared" si="111"/>
        <v>C</v>
      </c>
      <c r="X114" s="188">
        <f t="shared" si="78"/>
        <v>2.5</v>
      </c>
      <c r="Y114" s="189">
        <f t="shared" si="79"/>
        <v>2</v>
      </c>
      <c r="Z114" s="189">
        <f t="shared" si="80"/>
        <v>2</v>
      </c>
      <c r="AA114" s="189">
        <f t="shared" si="81"/>
        <v>1</v>
      </c>
      <c r="AB114" s="189">
        <f t="shared" si="82"/>
        <v>2</v>
      </c>
      <c r="AC114" s="176">
        <f t="shared" si="83"/>
        <v>1.9</v>
      </c>
    </row>
    <row r="115" spans="1:29" x14ac:dyDescent="0.25">
      <c r="A115" s="99">
        <v>26</v>
      </c>
      <c r="B115" s="20">
        <f>'2016-2017 исходные'!B114</f>
        <v>61490</v>
      </c>
      <c r="C115" s="51" t="str">
        <f>'2016-2017 исходные'!C114</f>
        <v>МАОУ СШ № 149</v>
      </c>
      <c r="D115" s="139">
        <f>'2016-2017 исходные'!F114</f>
        <v>0.73772264429850065</v>
      </c>
      <c r="E115" s="125">
        <f t="shared" si="102"/>
        <v>0.51250360822583885</v>
      </c>
      <c r="F115" s="52" t="str">
        <f t="shared" si="112"/>
        <v>B</v>
      </c>
      <c r="G115" s="126">
        <f>'2016-2017 исходные'!I114</f>
        <v>16445.814765878535</v>
      </c>
      <c r="H115" s="125">
        <f t="shared" si="103"/>
        <v>0.21001002931894233</v>
      </c>
      <c r="I115" s="125">
        <f t="shared" si="104"/>
        <v>0.20277897169120163</v>
      </c>
      <c r="J115" s="53" t="str">
        <f t="shared" si="113"/>
        <v>B</v>
      </c>
      <c r="K115" s="127">
        <f>'2016-2017 исходные'!L114</f>
        <v>38507.579531757066</v>
      </c>
      <c r="L115" s="128">
        <f t="shared" si="105"/>
        <v>0.17862396916917575</v>
      </c>
      <c r="M115" s="125">
        <f t="shared" si="106"/>
        <v>0.24155822172126862</v>
      </c>
      <c r="N115" s="54" t="str">
        <f t="shared" si="114"/>
        <v>D</v>
      </c>
      <c r="O115" s="129">
        <f>'2016-2017 исходные'!P114</f>
        <v>1195.5957348168754</v>
      </c>
      <c r="P115" s="125">
        <f t="shared" si="107"/>
        <v>2.1813163920449553E-2</v>
      </c>
      <c r="Q115" s="125">
        <f t="shared" si="108"/>
        <v>5.6141569213485724E-2</v>
      </c>
      <c r="R115" s="55" t="str">
        <f t="shared" si="115"/>
        <v>D</v>
      </c>
      <c r="S115" s="130">
        <f>'2016-2017 исходные'!S114</f>
        <v>520241.61538461538</v>
      </c>
      <c r="T115" s="131">
        <f t="shared" si="109"/>
        <v>0.5751196423701016</v>
      </c>
      <c r="U115" s="131">
        <f t="shared" si="110"/>
        <v>0.60739244938522874</v>
      </c>
      <c r="V115" s="54" t="str">
        <f t="shared" si="116"/>
        <v>C</v>
      </c>
      <c r="W115" s="47" t="str">
        <f t="shared" si="111"/>
        <v>C</v>
      </c>
      <c r="X115" s="188">
        <f t="shared" si="78"/>
        <v>2.5</v>
      </c>
      <c r="Y115" s="189">
        <f t="shared" si="79"/>
        <v>2.5</v>
      </c>
      <c r="Z115" s="189">
        <f t="shared" si="80"/>
        <v>1</v>
      </c>
      <c r="AA115" s="189">
        <f t="shared" si="81"/>
        <v>1</v>
      </c>
      <c r="AB115" s="189">
        <f t="shared" si="82"/>
        <v>2</v>
      </c>
      <c r="AC115" s="176">
        <f t="shared" si="83"/>
        <v>1.8</v>
      </c>
    </row>
    <row r="116" spans="1:29" x14ac:dyDescent="0.25">
      <c r="A116" s="99">
        <v>27</v>
      </c>
      <c r="B116" s="20">
        <f>'2016-2017 исходные'!B115</f>
        <v>61500</v>
      </c>
      <c r="C116" s="51" t="str">
        <f>'2016-2017 исходные'!C115</f>
        <v>МАОУ СШ № 150</v>
      </c>
      <c r="D116" s="139">
        <f>'2016-2017 исходные'!F115</f>
        <v>0.92766358987160047</v>
      </c>
      <c r="E116" s="125">
        <f t="shared" si="102"/>
        <v>0.51250360822583885</v>
      </c>
      <c r="F116" s="52" t="str">
        <f t="shared" si="112"/>
        <v>A</v>
      </c>
      <c r="G116" s="126">
        <f>'2016-2017 исходные'!I115</f>
        <v>6105.4884048027452</v>
      </c>
      <c r="H116" s="125">
        <f t="shared" si="103"/>
        <v>7.796596381222777E-2</v>
      </c>
      <c r="I116" s="125">
        <f t="shared" si="104"/>
        <v>0.20277897169120163</v>
      </c>
      <c r="J116" s="53" t="str">
        <f t="shared" si="113"/>
        <v>D</v>
      </c>
      <c r="K116" s="127">
        <f>'2016-2017 исходные'!L115</f>
        <v>36190.824957118355</v>
      </c>
      <c r="L116" s="128">
        <f t="shared" si="105"/>
        <v>0.16787730831058997</v>
      </c>
      <c r="M116" s="125">
        <f t="shared" si="106"/>
        <v>0.24155822172126862</v>
      </c>
      <c r="N116" s="54" t="str">
        <f t="shared" si="114"/>
        <v>D</v>
      </c>
      <c r="O116" s="129">
        <f>'2016-2017 исходные'!P115</f>
        <v>2098.4395283018871</v>
      </c>
      <c r="P116" s="125">
        <f t="shared" si="107"/>
        <v>3.8285186267422458E-2</v>
      </c>
      <c r="Q116" s="125">
        <f t="shared" si="108"/>
        <v>5.6141569213485724E-2</v>
      </c>
      <c r="R116" s="55" t="str">
        <f t="shared" si="115"/>
        <v>C</v>
      </c>
      <c r="S116" s="130">
        <f>'2016-2017 исходные'!S115</f>
        <v>514926.0144927536</v>
      </c>
      <c r="T116" s="131">
        <f t="shared" si="109"/>
        <v>0.56924332184228377</v>
      </c>
      <c r="U116" s="131">
        <f t="shared" si="110"/>
        <v>0.60739244938522874</v>
      </c>
      <c r="V116" s="54" t="str">
        <f t="shared" si="116"/>
        <v>C</v>
      </c>
      <c r="W116" s="47" t="str">
        <f t="shared" si="111"/>
        <v>C</v>
      </c>
      <c r="X116" s="188">
        <f t="shared" si="78"/>
        <v>4.2</v>
      </c>
      <c r="Y116" s="189">
        <f t="shared" si="79"/>
        <v>1</v>
      </c>
      <c r="Z116" s="189">
        <f t="shared" si="80"/>
        <v>1</v>
      </c>
      <c r="AA116" s="189">
        <f t="shared" si="81"/>
        <v>2</v>
      </c>
      <c r="AB116" s="189">
        <f t="shared" si="82"/>
        <v>2</v>
      </c>
      <c r="AC116" s="176">
        <f t="shared" si="83"/>
        <v>2.04</v>
      </c>
    </row>
    <row r="117" spans="1:29" x14ac:dyDescent="0.25">
      <c r="A117" s="99">
        <v>28</v>
      </c>
      <c r="B117" s="20">
        <f>'2016-2017 исходные'!B116</f>
        <v>61510</v>
      </c>
      <c r="C117" s="51" t="str">
        <f>'2016-2017 исходные'!C116</f>
        <v>МАОУ СШ № 151</v>
      </c>
      <c r="D117" s="139">
        <f>'2016-2017 исходные'!F116</f>
        <v>0.957927993409326</v>
      </c>
      <c r="E117" s="125">
        <f t="shared" si="102"/>
        <v>0.51250360822583885</v>
      </c>
      <c r="F117" s="52" t="str">
        <f t="shared" si="112"/>
        <v>A</v>
      </c>
      <c r="G117" s="126">
        <f>'2016-2017 исходные'!I116</f>
        <v>24585.420520018408</v>
      </c>
      <c r="H117" s="125">
        <f t="shared" si="103"/>
        <v>0.31395129750215056</v>
      </c>
      <c r="I117" s="125">
        <f t="shared" si="104"/>
        <v>0.20277897169120163</v>
      </c>
      <c r="J117" s="53" t="str">
        <f t="shared" si="113"/>
        <v>B</v>
      </c>
      <c r="K117" s="127">
        <f>'2016-2017 исходные'!L116</f>
        <v>40767.599236079157</v>
      </c>
      <c r="L117" s="128">
        <f t="shared" si="105"/>
        <v>0.18910745566444181</v>
      </c>
      <c r="M117" s="125">
        <f t="shared" si="106"/>
        <v>0.24155822172126862</v>
      </c>
      <c r="N117" s="54" t="str">
        <f t="shared" si="114"/>
        <v>D</v>
      </c>
      <c r="O117" s="129">
        <f>'2016-2017 исходные'!P116</f>
        <v>1165.1785549930971</v>
      </c>
      <c r="P117" s="125">
        <f t="shared" si="107"/>
        <v>2.1258214692903597E-2</v>
      </c>
      <c r="Q117" s="125">
        <f t="shared" si="108"/>
        <v>5.6141569213485724E-2</v>
      </c>
      <c r="R117" s="55" t="str">
        <f t="shared" si="115"/>
        <v>D</v>
      </c>
      <c r="S117" s="130">
        <f>'2016-2017 исходные'!S116</f>
        <v>484845.81879194628</v>
      </c>
      <c r="T117" s="131">
        <f t="shared" si="109"/>
        <v>0.53599009702849942</v>
      </c>
      <c r="U117" s="131">
        <f t="shared" si="110"/>
        <v>0.60739244938522874</v>
      </c>
      <c r="V117" s="54" t="str">
        <f t="shared" si="116"/>
        <v>C</v>
      </c>
      <c r="W117" s="47" t="str">
        <f t="shared" si="111"/>
        <v>C</v>
      </c>
      <c r="X117" s="188">
        <f t="shared" si="78"/>
        <v>4.2</v>
      </c>
      <c r="Y117" s="189">
        <f t="shared" si="79"/>
        <v>2.5</v>
      </c>
      <c r="Z117" s="189">
        <f t="shared" si="80"/>
        <v>1</v>
      </c>
      <c r="AA117" s="189">
        <f t="shared" si="81"/>
        <v>1</v>
      </c>
      <c r="AB117" s="189">
        <f t="shared" si="82"/>
        <v>2</v>
      </c>
      <c r="AC117" s="176">
        <f t="shared" si="83"/>
        <v>2.1399999999999997</v>
      </c>
    </row>
    <row r="118" spans="1:29" ht="15.75" thickBot="1" x14ac:dyDescent="0.3">
      <c r="A118" s="100">
        <v>29</v>
      </c>
      <c r="B118" s="20">
        <f>'2016-2017 исходные'!B117</f>
        <v>61520</v>
      </c>
      <c r="C118" s="51" t="str">
        <f>'2016-2017 исходные'!C117</f>
        <v xml:space="preserve">МАОУ СШ № 152 </v>
      </c>
      <c r="D118" s="142">
        <f>'2016-2017 исходные'!F117</f>
        <v>0.96073688331827145</v>
      </c>
      <c r="E118" s="132">
        <f t="shared" si="102"/>
        <v>0.51250360822583885</v>
      </c>
      <c r="F118" s="57" t="str">
        <f t="shared" si="112"/>
        <v>A</v>
      </c>
      <c r="G118" s="133">
        <f>'2016-2017 исходные'!I117</f>
        <v>21176.960736842106</v>
      </c>
      <c r="H118" s="132">
        <f t="shared" si="103"/>
        <v>0.27042589306415082</v>
      </c>
      <c r="I118" s="132">
        <f t="shared" si="104"/>
        <v>0.20277897169120163</v>
      </c>
      <c r="J118" s="58" t="str">
        <f t="shared" si="113"/>
        <v>B</v>
      </c>
      <c r="K118" s="134">
        <f>'2016-2017 исходные'!L117</f>
        <v>36916.728783625731</v>
      </c>
      <c r="L118" s="135">
        <f t="shared" si="105"/>
        <v>0.17124453690045519</v>
      </c>
      <c r="M118" s="132">
        <f t="shared" si="106"/>
        <v>0.24155822172126862</v>
      </c>
      <c r="N118" s="56" t="str">
        <f t="shared" si="114"/>
        <v>D</v>
      </c>
      <c r="O118" s="136">
        <f>'2016-2017 исходные'!P117</f>
        <v>1896.6299532163744</v>
      </c>
      <c r="P118" s="132">
        <f t="shared" si="107"/>
        <v>3.4603251635286277E-2</v>
      </c>
      <c r="Q118" s="132">
        <f t="shared" si="108"/>
        <v>5.6141569213485724E-2</v>
      </c>
      <c r="R118" s="59" t="str">
        <f t="shared" si="115"/>
        <v>D</v>
      </c>
      <c r="S118" s="137">
        <f>'2016-2017 исходные'!S117</f>
        <v>480861.27522935782</v>
      </c>
      <c r="T118" s="138">
        <f t="shared" si="109"/>
        <v>0.53158524128271323</v>
      </c>
      <c r="U118" s="138">
        <f t="shared" si="110"/>
        <v>0.60739244938522874</v>
      </c>
      <c r="V118" s="56" t="str">
        <f t="shared" si="116"/>
        <v>C</v>
      </c>
      <c r="W118" s="39" t="str">
        <f t="shared" si="111"/>
        <v>C</v>
      </c>
      <c r="X118" s="190">
        <f t="shared" si="78"/>
        <v>4.2</v>
      </c>
      <c r="Y118" s="191">
        <f t="shared" si="79"/>
        <v>2.5</v>
      </c>
      <c r="Z118" s="191">
        <f t="shared" si="80"/>
        <v>1</v>
      </c>
      <c r="AA118" s="191">
        <f t="shared" si="81"/>
        <v>1</v>
      </c>
      <c r="AB118" s="191">
        <f t="shared" si="82"/>
        <v>2</v>
      </c>
      <c r="AC118" s="177">
        <f t="shared" si="83"/>
        <v>2.1399999999999997</v>
      </c>
    </row>
    <row r="119" spans="1:29" ht="15.75" thickBot="1" x14ac:dyDescent="0.3">
      <c r="A119" s="251"/>
      <c r="B119" s="249"/>
      <c r="C119" s="250" t="s">
        <v>203</v>
      </c>
      <c r="D119" s="140">
        <f>AVERAGE(D120:D129)</f>
        <v>0.53751643573528496</v>
      </c>
      <c r="E119" s="116"/>
      <c r="F119" s="41" t="str">
        <f t="shared" si="112"/>
        <v>B</v>
      </c>
      <c r="G119" s="42">
        <f t="shared" ref="G119:H119" si="117">AVERAGE(G120:G129)</f>
        <v>17572.970603462811</v>
      </c>
      <c r="H119" s="198">
        <f t="shared" si="117"/>
        <v>0.22440360202226742</v>
      </c>
      <c r="I119" s="198"/>
      <c r="J119" s="43" t="str">
        <f t="shared" si="113"/>
        <v>B</v>
      </c>
      <c r="K119" s="42">
        <f t="shared" ref="K119:L119" si="118">AVERAGE(K120:K129)</f>
        <v>53227.097415960801</v>
      </c>
      <c r="L119" s="199">
        <f t="shared" si="118"/>
        <v>0.24690296101193235</v>
      </c>
      <c r="M119" s="198"/>
      <c r="N119" s="43" t="str">
        <f t="shared" si="114"/>
        <v>B</v>
      </c>
      <c r="O119" s="44">
        <f t="shared" ref="O119:P119" si="119">AVERAGE(O120:O129)</f>
        <v>2578.196935035488</v>
      </c>
      <c r="P119" s="198">
        <f t="shared" si="119"/>
        <v>4.7038167438547759E-2</v>
      </c>
      <c r="Q119" s="198"/>
      <c r="R119" s="41" t="str">
        <f t="shared" si="115"/>
        <v>C</v>
      </c>
      <c r="S119" s="42">
        <f t="shared" ref="S119:T119" si="120">AVERAGE(S120:S129)</f>
        <v>568825.98955619032</v>
      </c>
      <c r="T119" s="198">
        <f t="shared" si="120"/>
        <v>0.62882897102054791</v>
      </c>
      <c r="U119" s="117"/>
      <c r="V119" s="43" t="str">
        <f t="shared" si="116"/>
        <v>B</v>
      </c>
      <c r="W119" s="178" t="str">
        <f t="shared" si="111"/>
        <v>C</v>
      </c>
      <c r="X119" s="184">
        <f t="shared" si="78"/>
        <v>2.5</v>
      </c>
      <c r="Y119" s="185">
        <f t="shared" si="79"/>
        <v>2.5</v>
      </c>
      <c r="Z119" s="185">
        <f t="shared" si="80"/>
        <v>2.5</v>
      </c>
      <c r="AA119" s="185">
        <f t="shared" si="81"/>
        <v>2</v>
      </c>
      <c r="AB119" s="185">
        <f t="shared" si="82"/>
        <v>2.5</v>
      </c>
      <c r="AC119" s="174">
        <f t="shared" si="83"/>
        <v>2.4</v>
      </c>
    </row>
    <row r="120" spans="1:29" x14ac:dyDescent="0.25">
      <c r="A120" s="156">
        <v>1</v>
      </c>
      <c r="B120" s="12">
        <f>'2016-2017 исходные'!B119</f>
        <v>70020</v>
      </c>
      <c r="C120" s="252" t="str">
        <f>'2016-2017 исходные'!C119</f>
        <v>МАОУ Гимназия № 2</v>
      </c>
      <c r="D120" s="246">
        <f>'2016-2017 исходные'!F119</f>
        <v>0.58632105470163753</v>
      </c>
      <c r="E120" s="202">
        <f t="shared" ref="E120:E129" si="121">$D$130</f>
        <v>0.51250360822583885</v>
      </c>
      <c r="F120" s="203" t="str">
        <f t="shared" si="112"/>
        <v>B</v>
      </c>
      <c r="G120" s="204">
        <f>'2016-2017 исходные'!I119</f>
        <v>16458.700239923222</v>
      </c>
      <c r="H120" s="202">
        <f t="shared" ref="H120:H129" si="122">G120/$G$131</f>
        <v>0.21017457445218365</v>
      </c>
      <c r="I120" s="202">
        <f t="shared" ref="I120:I129" si="123">$H$130</f>
        <v>0.20277897169120163</v>
      </c>
      <c r="J120" s="205" t="str">
        <f t="shared" si="113"/>
        <v>B</v>
      </c>
      <c r="K120" s="204">
        <f>'2016-2017 исходные'!L119</f>
        <v>58363.881468330139</v>
      </c>
      <c r="L120" s="206">
        <f t="shared" ref="L120:L129" si="124">K120/$K$131</f>
        <v>0.27073080912278102</v>
      </c>
      <c r="M120" s="202">
        <f t="shared" ref="M120:M129" si="125">$L$130</f>
        <v>0.24155822172126862</v>
      </c>
      <c r="N120" s="207" t="str">
        <f t="shared" si="114"/>
        <v>B</v>
      </c>
      <c r="O120" s="208">
        <f>'2016-2017 исходные'!P119</f>
        <v>2376.4820729366602</v>
      </c>
      <c r="P120" s="202">
        <f t="shared" ref="P120:P129" si="126">O120/$O$131</f>
        <v>4.3357960806808191E-2</v>
      </c>
      <c r="Q120" s="202">
        <f t="shared" ref="Q120:Q129" si="127">$P$130</f>
        <v>5.6141569213485724E-2</v>
      </c>
      <c r="R120" s="209" t="str">
        <f t="shared" si="115"/>
        <v>C</v>
      </c>
      <c r="S120" s="210">
        <f>'2016-2017 исходные'!S119</f>
        <v>736034.58342465758</v>
      </c>
      <c r="T120" s="211">
        <f t="shared" ref="T120:T129" si="128">S120/$S$131</f>
        <v>0.81367567275113817</v>
      </c>
      <c r="U120" s="211">
        <f t="shared" ref="U120:U129" si="129">$T$130</f>
        <v>0.60739244938522874</v>
      </c>
      <c r="V120" s="207" t="str">
        <f t="shared" si="116"/>
        <v>A</v>
      </c>
      <c r="W120" s="207" t="str">
        <f t="shared" si="111"/>
        <v>B</v>
      </c>
      <c r="X120" s="186">
        <f t="shared" si="78"/>
        <v>2.5</v>
      </c>
      <c r="Y120" s="187">
        <f t="shared" si="79"/>
        <v>2.5</v>
      </c>
      <c r="Z120" s="187">
        <f t="shared" si="80"/>
        <v>2.5</v>
      </c>
      <c r="AA120" s="187">
        <f t="shared" si="81"/>
        <v>2</v>
      </c>
      <c r="AB120" s="187">
        <f t="shared" si="82"/>
        <v>4.2</v>
      </c>
      <c r="AC120" s="175">
        <f t="shared" si="83"/>
        <v>2.7399999999999998</v>
      </c>
    </row>
    <row r="121" spans="1:29" x14ac:dyDescent="0.25">
      <c r="A121" s="77">
        <v>2</v>
      </c>
      <c r="B121" s="13">
        <f>'2016-2017 исходные'!B120</f>
        <v>70050</v>
      </c>
      <c r="C121" s="29" t="str">
        <f>'2016-2017 исходные'!C120</f>
        <v>МБОУ Гимназия № 12 "МиТ"</v>
      </c>
      <c r="D121" s="247">
        <f>'2016-2017 исходные'!F120</f>
        <v>0.23954994404288596</v>
      </c>
      <c r="E121" s="125">
        <f t="shared" si="121"/>
        <v>0.51250360822583885</v>
      </c>
      <c r="F121" s="52" t="str">
        <f t="shared" si="112"/>
        <v>D</v>
      </c>
      <c r="G121" s="127">
        <f>'2016-2017 исходные'!I120</f>
        <v>12031.54850340136</v>
      </c>
      <c r="H121" s="125">
        <f t="shared" si="122"/>
        <v>0.1536406611604334</v>
      </c>
      <c r="I121" s="125">
        <f t="shared" si="123"/>
        <v>0.20277897169120163</v>
      </c>
      <c r="J121" s="53" t="str">
        <f t="shared" si="113"/>
        <v>C</v>
      </c>
      <c r="K121" s="127">
        <f>'2016-2017 исходные'!L120</f>
        <v>69731.909149659856</v>
      </c>
      <c r="L121" s="128">
        <f t="shared" si="124"/>
        <v>0.32346334258127962</v>
      </c>
      <c r="M121" s="125">
        <f t="shared" si="125"/>
        <v>0.24155822172126862</v>
      </c>
      <c r="N121" s="54" t="str">
        <f t="shared" si="114"/>
        <v>B</v>
      </c>
      <c r="O121" s="129">
        <f>'2016-2017 исходные'!P120</f>
        <v>2867.6261904761905</v>
      </c>
      <c r="P121" s="125">
        <f t="shared" si="126"/>
        <v>5.2318687942636624E-2</v>
      </c>
      <c r="Q121" s="125">
        <f t="shared" si="127"/>
        <v>5.6141569213485724E-2</v>
      </c>
      <c r="R121" s="55" t="str">
        <f t="shared" si="115"/>
        <v>C</v>
      </c>
      <c r="S121" s="130">
        <f>'2016-2017 исходные'!S120</f>
        <v>516492.59100000001</v>
      </c>
      <c r="T121" s="131">
        <f t="shared" si="128"/>
        <v>0.57097514969678342</v>
      </c>
      <c r="U121" s="131">
        <f t="shared" si="129"/>
        <v>0.60739244938522874</v>
      </c>
      <c r="V121" s="54" t="str">
        <f t="shared" si="116"/>
        <v>C</v>
      </c>
      <c r="W121" s="48" t="str">
        <f>IF(AC121&gt;=3.5,"A",IF(AC121&gt;=2.5,"B",IF(AC121&gt;=1.5,"C","D")))</f>
        <v>C</v>
      </c>
      <c r="X121" s="188">
        <f>IF(F121="A",4.2,IF(F121="B",2.5,IF(F121="C",2,1)))</f>
        <v>1</v>
      </c>
      <c r="Y121" s="189">
        <f>IF(J121="A",4.2,IF(J121="B",2.5,IF(J121="C",2,1)))</f>
        <v>2</v>
      </c>
      <c r="Z121" s="189">
        <f>IF(N121="A",4.2,IF(N121="B",2.5,IF(N121="C",2,1)))</f>
        <v>2.5</v>
      </c>
      <c r="AA121" s="189">
        <f>IF(R121="A",4.2,IF(R121="B",2.5,IF(R121="C",2,1)))</f>
        <v>2</v>
      </c>
      <c r="AB121" s="189">
        <f>IF(V121="A",4.2,IF(V121="B",2.5,IF(V121="C",2,1)))</f>
        <v>2</v>
      </c>
      <c r="AC121" s="176">
        <f>AVERAGE(X121:AB121)</f>
        <v>1.9</v>
      </c>
    </row>
    <row r="122" spans="1:29" x14ac:dyDescent="0.25">
      <c r="A122" s="77">
        <v>3</v>
      </c>
      <c r="B122" s="13">
        <f>'2016-2017 исходные'!B121</f>
        <v>70110</v>
      </c>
      <c r="C122" s="29" t="str">
        <f>'2016-2017 исходные'!C121</f>
        <v>МБОУ  Гимназия № 16</v>
      </c>
      <c r="D122" s="247">
        <f>'2016-2017 исходные'!F121</f>
        <v>0.785516983708616</v>
      </c>
      <c r="E122" s="125">
        <f t="shared" si="121"/>
        <v>0.51250360822583885</v>
      </c>
      <c r="F122" s="52" t="str">
        <f t="shared" si="112"/>
        <v>A</v>
      </c>
      <c r="G122" s="127">
        <f>'2016-2017 исходные'!I121</f>
        <v>18997.509087799317</v>
      </c>
      <c r="H122" s="125">
        <f t="shared" si="122"/>
        <v>0.24259469642047135</v>
      </c>
      <c r="I122" s="125">
        <f t="shared" si="123"/>
        <v>0.20277897169120163</v>
      </c>
      <c r="J122" s="53" t="str">
        <f t="shared" si="113"/>
        <v>B</v>
      </c>
      <c r="K122" s="127">
        <f>'2016-2017 исходные'!L121</f>
        <v>55775.750912200681</v>
      </c>
      <c r="L122" s="128">
        <f t="shared" si="124"/>
        <v>0.25872532453285474</v>
      </c>
      <c r="M122" s="125">
        <f t="shared" si="125"/>
        <v>0.24155822172126862</v>
      </c>
      <c r="N122" s="54" t="str">
        <f t="shared" si="114"/>
        <v>B</v>
      </c>
      <c r="O122" s="129">
        <f>'2016-2017 исходные'!P121</f>
        <v>2645.9304218928164</v>
      </c>
      <c r="P122" s="125">
        <f t="shared" si="126"/>
        <v>4.827393769825751E-2</v>
      </c>
      <c r="Q122" s="125">
        <f t="shared" si="127"/>
        <v>5.6141569213485724E-2</v>
      </c>
      <c r="R122" s="55" t="str">
        <f t="shared" si="115"/>
        <v>C</v>
      </c>
      <c r="S122" s="130">
        <f>'2016-2017 исходные'!S121</f>
        <v>544689.95649350644</v>
      </c>
      <c r="T122" s="131">
        <f t="shared" si="128"/>
        <v>0.60214693272766473</v>
      </c>
      <c r="U122" s="131">
        <f t="shared" si="129"/>
        <v>0.60739244938522874</v>
      </c>
      <c r="V122" s="54" t="str">
        <f t="shared" si="116"/>
        <v>C</v>
      </c>
      <c r="W122" s="48" t="str">
        <f>IF(AC122&gt;=3.5,"A",IF(AC122&gt;=2.5,"B",IF(AC122&gt;=1.5,"C","D")))</f>
        <v>B</v>
      </c>
      <c r="X122" s="188">
        <f>IF(F122="A",4.2,IF(F122="B",2.5,IF(F122="C",2,1)))</f>
        <v>4.2</v>
      </c>
      <c r="Y122" s="189">
        <f>IF(J122="A",4.2,IF(J122="B",2.5,IF(J122="C",2,1)))</f>
        <v>2.5</v>
      </c>
      <c r="Z122" s="189">
        <f>IF(N122="A",4.2,IF(N122="B",2.5,IF(N122="C",2,1)))</f>
        <v>2.5</v>
      </c>
      <c r="AA122" s="189">
        <f>IF(R122="A",4.2,IF(R122="B",2.5,IF(R122="C",2,1)))</f>
        <v>2</v>
      </c>
      <c r="AB122" s="189">
        <f>IF(V122="A",4.2,IF(V122="B",2.5,IF(V122="C",2,1)))</f>
        <v>2</v>
      </c>
      <c r="AC122" s="176">
        <f>AVERAGE(X122:AB122)</f>
        <v>2.6399999999999997</v>
      </c>
    </row>
    <row r="123" spans="1:29" x14ac:dyDescent="0.25">
      <c r="A123" s="85">
        <v>4</v>
      </c>
      <c r="B123" s="13">
        <f>'2016-2017 исходные'!B122</f>
        <v>70021</v>
      </c>
      <c r="C123" s="29" t="str">
        <f>'2016-2017 исходные'!C122</f>
        <v>МБОУ Лицей № 2</v>
      </c>
      <c r="D123" s="247">
        <f>'2016-2017 исходные'!F122</f>
        <v>0.26058264732058334</v>
      </c>
      <c r="E123" s="125">
        <f t="shared" si="121"/>
        <v>0.51250360822583885</v>
      </c>
      <c r="F123" s="52" t="str">
        <f t="shared" si="112"/>
        <v>C</v>
      </c>
      <c r="G123" s="127">
        <f>'2016-2017 исходные'!I122</f>
        <v>16681.394178403756</v>
      </c>
      <c r="H123" s="125">
        <f t="shared" si="122"/>
        <v>0.21301833508157375</v>
      </c>
      <c r="I123" s="125">
        <f t="shared" si="123"/>
        <v>0.20277897169120163</v>
      </c>
      <c r="J123" s="53" t="str">
        <f t="shared" si="113"/>
        <v>B</v>
      </c>
      <c r="K123" s="127">
        <f>'2016-2017 исходные'!L122</f>
        <v>53542.953661971835</v>
      </c>
      <c r="L123" s="128">
        <f t="shared" si="124"/>
        <v>0.24836811402947881</v>
      </c>
      <c r="M123" s="125">
        <f t="shared" si="125"/>
        <v>0.24155822172126862</v>
      </c>
      <c r="N123" s="54" t="str">
        <f t="shared" si="114"/>
        <v>B</v>
      </c>
      <c r="O123" s="129">
        <f>'2016-2017 исходные'!P122</f>
        <v>2724.3199530516426</v>
      </c>
      <c r="P123" s="125">
        <f t="shared" si="126"/>
        <v>4.9704123205799963E-2</v>
      </c>
      <c r="Q123" s="125">
        <f t="shared" si="127"/>
        <v>5.6141569213485724E-2</v>
      </c>
      <c r="R123" s="55" t="str">
        <f t="shared" si="115"/>
        <v>C</v>
      </c>
      <c r="S123" s="130">
        <f>'2016-2017 исходные'!S122</f>
        <v>569864.01485714281</v>
      </c>
      <c r="T123" s="131">
        <f t="shared" si="128"/>
        <v>0.62997649309913739</v>
      </c>
      <c r="U123" s="131">
        <f t="shared" si="129"/>
        <v>0.60739244938522874</v>
      </c>
      <c r="V123" s="54" t="str">
        <f t="shared" si="116"/>
        <v>B</v>
      </c>
      <c r="W123" s="48" t="str">
        <f t="shared" si="111"/>
        <v>C</v>
      </c>
      <c r="X123" s="188">
        <f t="shared" si="78"/>
        <v>2</v>
      </c>
      <c r="Y123" s="189">
        <f t="shared" si="79"/>
        <v>2.5</v>
      </c>
      <c r="Z123" s="189">
        <f t="shared" si="80"/>
        <v>2.5</v>
      </c>
      <c r="AA123" s="189">
        <f t="shared" si="81"/>
        <v>2</v>
      </c>
      <c r="AB123" s="189">
        <f t="shared" si="82"/>
        <v>2.5</v>
      </c>
      <c r="AC123" s="176">
        <f t="shared" si="83"/>
        <v>2.2999999999999998</v>
      </c>
    </row>
    <row r="124" spans="1:29" x14ac:dyDescent="0.25">
      <c r="A124" s="85">
        <v>5</v>
      </c>
      <c r="B124" s="13">
        <f>'2016-2017 исходные'!B123</f>
        <v>70040</v>
      </c>
      <c r="C124" s="29" t="str">
        <f>'2016-2017 исходные'!C123</f>
        <v>МБОУ СШ № 4</v>
      </c>
      <c r="D124" s="247">
        <f>'2016-2017 исходные'!F123</f>
        <v>0.84842727810620899</v>
      </c>
      <c r="E124" s="125">
        <f t="shared" si="121"/>
        <v>0.51250360822583885</v>
      </c>
      <c r="F124" s="52" t="str">
        <f t="shared" si="112"/>
        <v>A</v>
      </c>
      <c r="G124" s="127">
        <f>'2016-2017 исходные'!I123</f>
        <v>37982.559636363636</v>
      </c>
      <c r="H124" s="125">
        <f t="shared" si="122"/>
        <v>0.48503029958668559</v>
      </c>
      <c r="I124" s="125">
        <f t="shared" si="123"/>
        <v>0.20277897169120163</v>
      </c>
      <c r="J124" s="53" t="str">
        <f t="shared" si="113"/>
        <v>B</v>
      </c>
      <c r="K124" s="127">
        <f>'2016-2017 исходные'!L123</f>
        <v>51499.543454545455</v>
      </c>
      <c r="L124" s="128">
        <f t="shared" si="124"/>
        <v>0.23888940759480681</v>
      </c>
      <c r="M124" s="125">
        <f t="shared" si="125"/>
        <v>0.24155822172126862</v>
      </c>
      <c r="N124" s="54" t="str">
        <f t="shared" si="114"/>
        <v>C</v>
      </c>
      <c r="O124" s="129">
        <f>'2016-2017 исходные'!P123</f>
        <v>2384.409568181818</v>
      </c>
      <c r="P124" s="125">
        <f t="shared" si="126"/>
        <v>4.3502594773144394E-2</v>
      </c>
      <c r="Q124" s="125">
        <f t="shared" si="127"/>
        <v>5.6141569213485724E-2</v>
      </c>
      <c r="R124" s="55" t="str">
        <f t="shared" si="115"/>
        <v>C</v>
      </c>
      <c r="S124" s="130">
        <f>'2016-2017 исходные'!S123</f>
        <v>450303.01299999998</v>
      </c>
      <c r="T124" s="131">
        <f t="shared" si="128"/>
        <v>0.49780352078000589</v>
      </c>
      <c r="U124" s="131">
        <f t="shared" si="129"/>
        <v>0.60739244938522874</v>
      </c>
      <c r="V124" s="54" t="str">
        <f t="shared" si="116"/>
        <v>D</v>
      </c>
      <c r="W124" s="48" t="str">
        <f t="shared" si="111"/>
        <v>C</v>
      </c>
      <c r="X124" s="188">
        <f t="shared" si="78"/>
        <v>4.2</v>
      </c>
      <c r="Y124" s="189">
        <f t="shared" si="79"/>
        <v>2.5</v>
      </c>
      <c r="Z124" s="189">
        <f t="shared" si="80"/>
        <v>2</v>
      </c>
      <c r="AA124" s="189">
        <f t="shared" si="81"/>
        <v>2</v>
      </c>
      <c r="AB124" s="189">
        <f t="shared" si="82"/>
        <v>1</v>
      </c>
      <c r="AC124" s="176">
        <f t="shared" si="83"/>
        <v>2.34</v>
      </c>
    </row>
    <row r="125" spans="1:29" x14ac:dyDescent="0.25">
      <c r="A125" s="85">
        <v>6</v>
      </c>
      <c r="B125" s="13">
        <f>'2016-2017 исходные'!B124</f>
        <v>70100</v>
      </c>
      <c r="C125" s="29" t="str">
        <f>'2016-2017 исходные'!C124</f>
        <v>МБОУ СШ № 10</v>
      </c>
      <c r="D125" s="247">
        <f>'2016-2017 исходные'!F124</f>
        <v>0.70352701543736929</v>
      </c>
      <c r="E125" s="125">
        <f t="shared" si="121"/>
        <v>0.51250360822583885</v>
      </c>
      <c r="F125" s="52" t="str">
        <f t="shared" si="112"/>
        <v>B</v>
      </c>
      <c r="G125" s="127">
        <f>'2016-2017 исходные'!I124</f>
        <v>19599.154608433731</v>
      </c>
      <c r="H125" s="125">
        <f t="shared" si="122"/>
        <v>0.25027759904504643</v>
      </c>
      <c r="I125" s="125">
        <f t="shared" si="123"/>
        <v>0.20277897169120163</v>
      </c>
      <c r="J125" s="53" t="str">
        <f t="shared" si="113"/>
        <v>B</v>
      </c>
      <c r="K125" s="127">
        <f>'2016-2017 исходные'!L124</f>
        <v>52361.903373493973</v>
      </c>
      <c r="L125" s="128">
        <f t="shared" si="124"/>
        <v>0.24288961102093903</v>
      </c>
      <c r="M125" s="125">
        <f t="shared" si="125"/>
        <v>0.24155822172126862</v>
      </c>
      <c r="N125" s="54" t="str">
        <f t="shared" si="114"/>
        <v>B</v>
      </c>
      <c r="O125" s="129">
        <f>'2016-2017 исходные'!P124</f>
        <v>3288.9853413654619</v>
      </c>
      <c r="P125" s="125">
        <f t="shared" si="126"/>
        <v>6.0006216393996392E-2</v>
      </c>
      <c r="Q125" s="125">
        <f t="shared" si="127"/>
        <v>5.6141569213485724E-2</v>
      </c>
      <c r="R125" s="55" t="str">
        <f t="shared" si="115"/>
        <v>B</v>
      </c>
      <c r="S125" s="130">
        <f>'2016-2017 исходные'!S124</f>
        <v>588117.19152777782</v>
      </c>
      <c r="T125" s="131">
        <f t="shared" si="128"/>
        <v>0.65015511804664927</v>
      </c>
      <c r="U125" s="131">
        <f t="shared" si="129"/>
        <v>0.60739244938522874</v>
      </c>
      <c r="V125" s="54" t="str">
        <f t="shared" si="116"/>
        <v>B</v>
      </c>
      <c r="W125" s="48" t="str">
        <f>IF(AC125&gt;=3.5,"A",IF(AC125&gt;=2.5,"B",IF(AC125&gt;=1.5,"C","D")))</f>
        <v>B</v>
      </c>
      <c r="X125" s="188">
        <f>IF(F125="A",4.2,IF(F125="B",2.5,IF(F125="C",2,1)))</f>
        <v>2.5</v>
      </c>
      <c r="Y125" s="189">
        <f>IF(J125="A",4.2,IF(J125="B",2.5,IF(J125="C",2,1)))</f>
        <v>2.5</v>
      </c>
      <c r="Z125" s="189">
        <f>IF(N125="A",4.2,IF(N125="B",2.5,IF(N125="C",2,1)))</f>
        <v>2.5</v>
      </c>
      <c r="AA125" s="189">
        <f>IF(R125="A",4.2,IF(R125="B",2.5,IF(R125="C",2,1)))</f>
        <v>2.5</v>
      </c>
      <c r="AB125" s="189">
        <f>IF(V125="A",4.2,IF(V125="B",2.5,IF(V125="C",2,1)))</f>
        <v>2.5</v>
      </c>
      <c r="AC125" s="176">
        <f>AVERAGE(X125:AB125)</f>
        <v>2.5</v>
      </c>
    </row>
    <row r="126" spans="1:29" x14ac:dyDescent="0.25">
      <c r="A126" s="85">
        <v>7</v>
      </c>
      <c r="B126" s="13">
        <f>'2016-2017 исходные'!B125</f>
        <v>70140</v>
      </c>
      <c r="C126" s="29" t="str">
        <f>'2016-2017 исходные'!C125</f>
        <v xml:space="preserve">МБОУ СШ № 14 </v>
      </c>
      <c r="D126" s="247">
        <f>'2016-2017 исходные'!F125</f>
        <v>4.9831898211251696E-2</v>
      </c>
      <c r="E126" s="125">
        <f t="shared" si="121"/>
        <v>0.51250360822583885</v>
      </c>
      <c r="F126" s="52" t="str">
        <f t="shared" si="112"/>
        <v>D</v>
      </c>
      <c r="G126" s="127">
        <f>'2016-2017 исходные'!I125</f>
        <v>21189.840604651166</v>
      </c>
      <c r="H126" s="125">
        <f t="shared" si="122"/>
        <v>0.27059036660679447</v>
      </c>
      <c r="I126" s="125">
        <f t="shared" si="123"/>
        <v>0.20277897169120163</v>
      </c>
      <c r="J126" s="53" t="str">
        <f t="shared" si="113"/>
        <v>B</v>
      </c>
      <c r="K126" s="127">
        <f>'2016-2017 исходные'!L125</f>
        <v>56390.737441860467</v>
      </c>
      <c r="L126" s="128">
        <f t="shared" si="124"/>
        <v>0.26157804434150472</v>
      </c>
      <c r="M126" s="125">
        <f t="shared" si="125"/>
        <v>0.24155822172126862</v>
      </c>
      <c r="N126" s="54" t="str">
        <f t="shared" si="114"/>
        <v>B</v>
      </c>
      <c r="O126" s="129">
        <f>'2016-2017 исходные'!P125</f>
        <v>2877.659558139535</v>
      </c>
      <c r="P126" s="125">
        <f t="shared" si="126"/>
        <v>5.2501742705330465E-2</v>
      </c>
      <c r="Q126" s="125">
        <f t="shared" si="127"/>
        <v>5.6141569213485724E-2</v>
      </c>
      <c r="R126" s="55" t="str">
        <f t="shared" si="115"/>
        <v>C</v>
      </c>
      <c r="S126" s="130">
        <f>'2016-2017 исходные'!S125</f>
        <v>624867.14812499995</v>
      </c>
      <c r="T126" s="131">
        <f t="shared" si="128"/>
        <v>0.69078166784637185</v>
      </c>
      <c r="U126" s="131">
        <f t="shared" si="129"/>
        <v>0.60739244938522874</v>
      </c>
      <c r="V126" s="54" t="str">
        <f t="shared" si="116"/>
        <v>B</v>
      </c>
      <c r="W126" s="48" t="str">
        <f t="shared" si="111"/>
        <v>C</v>
      </c>
      <c r="X126" s="188">
        <f t="shared" si="78"/>
        <v>1</v>
      </c>
      <c r="Y126" s="189">
        <f t="shared" si="79"/>
        <v>2.5</v>
      </c>
      <c r="Z126" s="189">
        <f t="shared" si="80"/>
        <v>2.5</v>
      </c>
      <c r="AA126" s="189">
        <f t="shared" si="81"/>
        <v>2</v>
      </c>
      <c r="AB126" s="189">
        <f t="shared" si="82"/>
        <v>2.5</v>
      </c>
      <c r="AC126" s="176">
        <f t="shared" si="83"/>
        <v>2.1</v>
      </c>
    </row>
    <row r="127" spans="1:29" x14ac:dyDescent="0.25">
      <c r="A127" s="85">
        <v>8</v>
      </c>
      <c r="B127" s="13">
        <f>'2016-2017 исходные'!B126</f>
        <v>70270</v>
      </c>
      <c r="C127" s="29" t="str">
        <f>'2016-2017 исходные'!C126</f>
        <v>МБОУ СШ № 27</v>
      </c>
      <c r="D127" s="247">
        <f>'2016-2017 исходные'!F126</f>
        <v>0.60882116008207066</v>
      </c>
      <c r="E127" s="125">
        <f t="shared" si="121"/>
        <v>0.51250360822583885</v>
      </c>
      <c r="F127" s="52" t="str">
        <f t="shared" si="112"/>
        <v>B</v>
      </c>
      <c r="G127" s="127">
        <f>'2016-2017 исходные'!I126</f>
        <v>15119.559954407294</v>
      </c>
      <c r="H127" s="125">
        <f t="shared" si="122"/>
        <v>0.19307399934374489</v>
      </c>
      <c r="I127" s="125">
        <f t="shared" si="123"/>
        <v>0.20277897169120163</v>
      </c>
      <c r="J127" s="53" t="str">
        <f t="shared" si="113"/>
        <v>C</v>
      </c>
      <c r="K127" s="127">
        <f>'2016-2017 исходные'!L126</f>
        <v>54689.496930091183</v>
      </c>
      <c r="L127" s="128">
        <f t="shared" si="124"/>
        <v>0.25368655034425103</v>
      </c>
      <c r="M127" s="125">
        <f t="shared" si="125"/>
        <v>0.24155822172126862</v>
      </c>
      <c r="N127" s="54" t="str">
        <f t="shared" si="114"/>
        <v>B</v>
      </c>
      <c r="O127" s="129">
        <f>'2016-2017 исходные'!P126</f>
        <v>2479.070744680851</v>
      </c>
      <c r="P127" s="125">
        <f t="shared" si="126"/>
        <v>4.5229649913728583E-2</v>
      </c>
      <c r="Q127" s="125">
        <f t="shared" si="127"/>
        <v>5.6141569213485724E-2</v>
      </c>
      <c r="R127" s="55" t="str">
        <f t="shared" si="115"/>
        <v>C</v>
      </c>
      <c r="S127" s="130">
        <f>'2016-2017 исходные'!S126</f>
        <v>622707.82163265313</v>
      </c>
      <c r="T127" s="131">
        <f t="shared" si="128"/>
        <v>0.68839456338699345</v>
      </c>
      <c r="U127" s="131">
        <f t="shared" si="129"/>
        <v>0.60739244938522874</v>
      </c>
      <c r="V127" s="54" t="str">
        <f t="shared" si="116"/>
        <v>B</v>
      </c>
      <c r="W127" s="212" t="str">
        <f t="shared" si="111"/>
        <v>C</v>
      </c>
      <c r="X127" s="197">
        <f t="shared" ref="X127" si="130">IF(F127="A",4.2,IF(F127="B",2.5,IF(F127="C",2,1)))</f>
        <v>2.5</v>
      </c>
      <c r="Y127" s="192">
        <f t="shared" ref="Y127" si="131">IF(J127="A",4.2,IF(J127="B",2.5,IF(J127="C",2,1)))</f>
        <v>2</v>
      </c>
      <c r="Z127" s="192">
        <f t="shared" ref="Z127" si="132">IF(N127="A",4.2,IF(N127="B",2.5,IF(N127="C",2,1)))</f>
        <v>2.5</v>
      </c>
      <c r="AA127" s="192">
        <f t="shared" ref="AA127" si="133">IF(R127="A",4.2,IF(R127="B",2.5,IF(R127="C",2,1)))</f>
        <v>2</v>
      </c>
      <c r="AB127" s="192">
        <f t="shared" ref="AB127" si="134">IF(V127="A",4.2,IF(V127="B",2.5,IF(V127="C",2,1)))</f>
        <v>2.5</v>
      </c>
      <c r="AC127" s="176">
        <f t="shared" ref="AC127" si="135">AVERAGE(X127:AB127)</f>
        <v>2.2999999999999998</v>
      </c>
    </row>
    <row r="128" spans="1:29" x14ac:dyDescent="0.25">
      <c r="A128" s="68">
        <v>9</v>
      </c>
      <c r="B128" s="13">
        <f>'2016-2017 исходные'!B127</f>
        <v>70510</v>
      </c>
      <c r="C128" s="29" t="str">
        <f>'2016-2017 исходные'!C127</f>
        <v>МБОУ СШ № 51</v>
      </c>
      <c r="D128" s="247">
        <f>'2016-2017 исходные'!F127</f>
        <v>0.30647526463003189</v>
      </c>
      <c r="E128" s="125">
        <f t="shared" si="121"/>
        <v>0.51250360822583885</v>
      </c>
      <c r="F128" s="52" t="str">
        <f t="shared" si="112"/>
        <v>C</v>
      </c>
      <c r="G128" s="127">
        <f>'2016-2017 исходные'!I127</f>
        <v>17137.459879275655</v>
      </c>
      <c r="H128" s="125">
        <f t="shared" si="122"/>
        <v>0.21884221018748765</v>
      </c>
      <c r="I128" s="125">
        <f t="shared" si="123"/>
        <v>0.20277897169120163</v>
      </c>
      <c r="J128" s="53" t="str">
        <f t="shared" si="113"/>
        <v>B</v>
      </c>
      <c r="K128" s="257">
        <f>'2016-2017 исходные'!L127</f>
        <v>48818.158772635812</v>
      </c>
      <c r="L128" s="126">
        <f t="shared" si="124"/>
        <v>0.22645134785238308</v>
      </c>
      <c r="M128" s="125">
        <f t="shared" si="125"/>
        <v>0.24155822172126862</v>
      </c>
      <c r="N128" s="54" t="str">
        <f t="shared" si="114"/>
        <v>C</v>
      </c>
      <c r="O128" s="129">
        <f>'2016-2017 исходные'!P127</f>
        <v>2563.4728571428573</v>
      </c>
      <c r="P128" s="125">
        <f t="shared" si="126"/>
        <v>4.676953255194153E-2</v>
      </c>
      <c r="Q128" s="125">
        <f t="shared" si="127"/>
        <v>5.6141569213485724E-2</v>
      </c>
      <c r="R128" s="55" t="str">
        <f t="shared" si="115"/>
        <v>C</v>
      </c>
      <c r="S128" s="130">
        <f>'2016-2017 исходные'!S127</f>
        <v>603021.62242424244</v>
      </c>
      <c r="T128" s="131">
        <f t="shared" si="128"/>
        <v>0.66663175258225338</v>
      </c>
      <c r="U128" s="131">
        <f t="shared" si="129"/>
        <v>0.60739244938522874</v>
      </c>
      <c r="V128" s="54" t="str">
        <f t="shared" si="116"/>
        <v>B</v>
      </c>
      <c r="W128" s="54" t="str">
        <f>IF(AC128&gt;=3.5,"A",IF(AC128&gt;=2.5,"B",IF(AC128&gt;=1.5,"C","D")))</f>
        <v>C</v>
      </c>
      <c r="X128" s="197">
        <f>IF(F128="A",4.2,IF(F128="B",2.5,IF(F128="C",2,1)))</f>
        <v>2</v>
      </c>
      <c r="Y128" s="192">
        <f>IF(J128="A",4.2,IF(J128="B",2.5,IF(J128="C",2,1)))</f>
        <v>2.5</v>
      </c>
      <c r="Z128" s="192">
        <f>IF(N128="A",4.2,IF(N128="B",2.5,IF(N128="C",2,1)))</f>
        <v>2</v>
      </c>
      <c r="AA128" s="192">
        <f>IF(R128="A",4.2,IF(R128="B",2.5,IF(R128="C",2,1)))</f>
        <v>2</v>
      </c>
      <c r="AB128" s="192">
        <f>IF(V128="A",4.2,IF(V128="B",2.5,IF(V128="C",2,1)))</f>
        <v>2.5</v>
      </c>
      <c r="AC128" s="176">
        <f>AVERAGE(X128:AB128)</f>
        <v>2.2000000000000002</v>
      </c>
    </row>
    <row r="129" spans="1:29" ht="15.75" thickBot="1" x14ac:dyDescent="0.3">
      <c r="A129" s="68">
        <v>10</v>
      </c>
      <c r="B129" s="14">
        <f>'2016-2017 исходные'!B128</f>
        <v>10880</v>
      </c>
      <c r="C129" s="253" t="str">
        <f>'2016-2017 исходные'!C128</f>
        <v>МБОУ СШ № 153</v>
      </c>
      <c r="D129" s="248">
        <f>'2016-2017 исходные'!F128</f>
        <v>0.98611111111219463</v>
      </c>
      <c r="E129" s="213">
        <f t="shared" si="121"/>
        <v>0.51250360822583885</v>
      </c>
      <c r="F129" s="61" t="str">
        <f t="shared" si="112"/>
        <v>A</v>
      </c>
      <c r="G129" s="214">
        <f>'2016-2017 исходные'!I128</f>
        <v>531.97934196891197</v>
      </c>
      <c r="H129" s="213">
        <f t="shared" si="122"/>
        <v>6.7932783382529316E-3</v>
      </c>
      <c r="I129" s="213">
        <f t="shared" si="123"/>
        <v>0.20277897169120163</v>
      </c>
      <c r="J129" s="215" t="str">
        <f t="shared" si="113"/>
        <v>D</v>
      </c>
      <c r="K129" s="216">
        <f>'2016-2017 исходные'!L128</f>
        <v>31096.638994818652</v>
      </c>
      <c r="L129" s="217">
        <f t="shared" si="124"/>
        <v>0.14424705869904422</v>
      </c>
      <c r="M129" s="213">
        <f t="shared" si="125"/>
        <v>0.24155822172126862</v>
      </c>
      <c r="N129" s="218" t="str">
        <f t="shared" si="114"/>
        <v>D</v>
      </c>
      <c r="O129" s="219">
        <f>'2016-2017 исходные'!P128</f>
        <v>1574.0126424870466</v>
      </c>
      <c r="P129" s="213">
        <f t="shared" si="126"/>
        <v>2.8717228393833921E-2</v>
      </c>
      <c r="Q129" s="213">
        <f t="shared" si="127"/>
        <v>5.6141569213485724E-2</v>
      </c>
      <c r="R129" s="220" t="str">
        <f t="shared" si="115"/>
        <v>D</v>
      </c>
      <c r="S129" s="221">
        <f>'2016-2017 исходные'!S128</f>
        <v>432161.95307692303</v>
      </c>
      <c r="T129" s="222">
        <f t="shared" si="128"/>
        <v>0.4777488392884815</v>
      </c>
      <c r="U129" s="222">
        <f t="shared" si="129"/>
        <v>0.60739244938522874</v>
      </c>
      <c r="V129" s="218" t="str">
        <f t="shared" si="116"/>
        <v>D</v>
      </c>
      <c r="W129" s="218" t="str">
        <f>IF(AC129&gt;=3.5,"A",IF(AC129&gt;=2.5,"B",IF(AC129&gt;=1.5,"C","D")))</f>
        <v>C</v>
      </c>
      <c r="X129" s="237">
        <f>IF(F129="A",4.2,IF(F129="B",2.5,IF(F129="C",2,1)))</f>
        <v>4.2</v>
      </c>
      <c r="Y129" s="238">
        <f>IF(J129="A",4.2,IF(J129="B",2.5,IF(J129="C",2,1)))</f>
        <v>1</v>
      </c>
      <c r="Z129" s="238">
        <f>IF(N129="A",4.2,IF(N129="B",2.5,IF(N129="C",2,1)))</f>
        <v>1</v>
      </c>
      <c r="AA129" s="238">
        <f>IF(R129="A",4.2,IF(R129="B",2.5,IF(R129="C",2,1)))</f>
        <v>1</v>
      </c>
      <c r="AB129" s="238">
        <f>IF(V129="A",4.2,IF(V129="B",2.5,IF(V129="C",2,1)))</f>
        <v>1</v>
      </c>
      <c r="AC129" s="239">
        <f>AVERAGE(X129:AB129)</f>
        <v>1.64</v>
      </c>
    </row>
    <row r="130" spans="1:29" ht="16.5" thickBot="1" x14ac:dyDescent="0.3">
      <c r="A130" s="2">
        <f>SUM(A6,A16,A31,A51,A71,A88,A118,A129)</f>
        <v>117</v>
      </c>
      <c r="B130" s="240"/>
      <c r="C130" s="294" t="s">
        <v>163</v>
      </c>
      <c r="D130" s="295">
        <f>AVERAGE(D6,D8:D16,D18:D31,D33:D51,D53:D71,D73:D88,D90:D118,D120:D129)</f>
        <v>0.51250360822583885</v>
      </c>
      <c r="E130" s="296"/>
      <c r="F130" s="296"/>
      <c r="G130" s="297">
        <f t="shared" ref="G130:H130" si="136">AVERAGE(G6,G8:G16,G18:G31,G33:G51,G53:G71,G73:G88,G90:G118,G120:G129)</f>
        <v>15879.553074982765</v>
      </c>
      <c r="H130" s="298">
        <f t="shared" si="136"/>
        <v>0.20277897169120163</v>
      </c>
      <c r="I130" s="299"/>
      <c r="J130" s="299"/>
      <c r="K130" s="298">
        <f t="shared" ref="K130:L130" si="137">AVERAGE(K6,K8:K16,K18:K31,K33:K51,K53:K71,K73:K88,K90:K118,K120:K129)</f>
        <v>52074.883778177355</v>
      </c>
      <c r="L130" s="298">
        <f t="shared" si="137"/>
        <v>0.24155822172126862</v>
      </c>
      <c r="M130" s="299"/>
      <c r="N130" s="299"/>
      <c r="O130" s="298">
        <f t="shared" ref="O130:P130" si="138">AVERAGE(O6,O8:O16,O18:O31,O33:O51,O53:O71,O73:O88,O90:O118,O120:O129)</f>
        <v>3077.1611556379203</v>
      </c>
      <c r="P130" s="298">
        <f t="shared" si="138"/>
        <v>5.6141569213485724E-2</v>
      </c>
      <c r="Q130" s="299"/>
      <c r="R130" s="299"/>
      <c r="S130" s="300">
        <f t="shared" ref="S130:T130" si="139">AVERAGE(S6,S8:S16,S18:S31,S33:S51,S53:S71,S73:S88,S90:S118,S120:S129)</f>
        <v>549434.94494184363</v>
      </c>
      <c r="T130" s="300">
        <f t="shared" si="139"/>
        <v>0.60739244938522874</v>
      </c>
      <c r="U130" s="62"/>
      <c r="V130" s="62"/>
      <c r="W130" s="62"/>
    </row>
    <row r="131" spans="1:29" x14ac:dyDescent="0.25">
      <c r="A131" s="1"/>
      <c r="B131" s="304" t="s">
        <v>164</v>
      </c>
      <c r="C131" s="305"/>
      <c r="D131" s="63">
        <f>MAX(D6,D8:D16,D18:D31,D33:D51,D53:D71,D73:D88,D90:D118,D120:D129)</f>
        <v>0.98611111111219463</v>
      </c>
      <c r="E131" s="64"/>
      <c r="F131" s="64"/>
      <c r="G131" s="63">
        <f>MAX(G6,G8:G16,G18:G31,G33:G51,G53:G71,G73:G88,G90:G118,G120:G129)</f>
        <v>78309.663682310464</v>
      </c>
      <c r="H131" s="64"/>
      <c r="I131" s="64"/>
      <c r="J131" s="64"/>
      <c r="K131" s="63">
        <f>MAX(K6,K8:K16,K18:K31,K33:K51,K53:K71,K73:K88,K90:K118,K120:K129)</f>
        <v>215579.01613577025</v>
      </c>
      <c r="L131" s="64"/>
      <c r="M131" s="64"/>
      <c r="N131" s="64"/>
      <c r="O131" s="63">
        <f>MAX(O6,O8:O16,O18:O31,O33:O51,O53:O71,O73:O88,O90:O118,O120:O129)</f>
        <v>54810.74360313316</v>
      </c>
      <c r="P131" s="64"/>
      <c r="Q131" s="64"/>
      <c r="R131" s="64"/>
      <c r="S131" s="63">
        <f>MAX(S6,S8:S16,S18:S31,S33:S51,S53:S71,S73:S88,S90:S118,S120:S129)</f>
        <v>904579.8075</v>
      </c>
      <c r="T131" s="64"/>
      <c r="U131" s="64"/>
      <c r="V131" s="64"/>
      <c r="W131" s="64"/>
    </row>
    <row r="132" spans="1:29" x14ac:dyDescent="0.25">
      <c r="A132" s="1"/>
      <c r="B132" s="306" t="s">
        <v>165</v>
      </c>
      <c r="C132" s="307"/>
      <c r="D132" s="65">
        <f>MIN(D6,D8:D16,D18:D31,D33:D51,D53:D71,D73:D88,D90:D118,D120:D129)</f>
        <v>0</v>
      </c>
      <c r="E132" s="64"/>
      <c r="F132" s="64"/>
      <c r="G132" s="65">
        <f>MIN(G6,G8:G16,G18:G31,G33:G51,G53:G71,G73:G88,G90:G118,G120:G129)</f>
        <v>531.97934196891197</v>
      </c>
      <c r="H132" s="64"/>
      <c r="I132" s="64"/>
      <c r="J132" s="64"/>
      <c r="K132" s="65">
        <f>MIN(K6,K8:K16,K18:K31,K33:K51,K53:K71,K73:K88,K90:K118,K120:K129)</f>
        <v>31096.638994818652</v>
      </c>
      <c r="L132" s="64"/>
      <c r="M132" s="64"/>
      <c r="N132" s="64"/>
      <c r="O132" s="65">
        <f>MIN(O6,O8:O16,O18:O31,O33:O51,O53:O71,O73:O88,O90:O118,O120:O129)</f>
        <v>883.24778761061953</v>
      </c>
      <c r="P132" s="64"/>
      <c r="Q132" s="64"/>
      <c r="R132" s="64"/>
      <c r="S132" s="65">
        <f>MIN(S6,S8:S16,S18:S31,S33:S51,S53:S71,S73:S88,S90:S118,S120:S129)</f>
        <v>403022.21707317076</v>
      </c>
      <c r="T132" s="64"/>
      <c r="U132" s="64"/>
      <c r="V132" s="64"/>
      <c r="W132" s="64"/>
    </row>
    <row r="133" spans="1:29" x14ac:dyDescent="0.25">
      <c r="A133" s="1"/>
      <c r="B133" s="1"/>
      <c r="C133" s="66" t="s">
        <v>166</v>
      </c>
      <c r="D133" s="65">
        <f>(D131-D130)/2+D130</f>
        <v>0.74930735966901674</v>
      </c>
      <c r="E133" s="64"/>
      <c r="F133" s="64"/>
      <c r="G133" s="65">
        <f t="shared" ref="G133:S133" si="140">(G131-G130)/2+G130</f>
        <v>47094.608378646612</v>
      </c>
      <c r="H133" s="64"/>
      <c r="I133" s="64"/>
      <c r="J133" s="64"/>
      <c r="K133" s="65">
        <f t="shared" si="140"/>
        <v>133826.94995697381</v>
      </c>
      <c r="L133" s="64"/>
      <c r="M133" s="64"/>
      <c r="N133" s="64"/>
      <c r="O133" s="65">
        <f t="shared" si="140"/>
        <v>28943.952379385541</v>
      </c>
      <c r="P133" s="64"/>
      <c r="Q133" s="64"/>
      <c r="R133" s="64"/>
      <c r="S133" s="65">
        <f t="shared" si="140"/>
        <v>727007.37622092175</v>
      </c>
      <c r="T133" s="64"/>
      <c r="U133" s="64"/>
      <c r="V133" s="64"/>
      <c r="W133" s="64"/>
    </row>
    <row r="134" spans="1:29" x14ac:dyDescent="0.25">
      <c r="C134" s="66" t="s">
        <v>167</v>
      </c>
      <c r="D134" s="65">
        <f>(D130-D132)/2+D132</f>
        <v>0.25625180411291942</v>
      </c>
      <c r="E134" s="64"/>
      <c r="F134" s="64"/>
      <c r="G134" s="65">
        <f>(G130-G132)/2+G132</f>
        <v>8205.7662084758376</v>
      </c>
      <c r="H134" s="64"/>
      <c r="I134" s="64"/>
      <c r="J134" s="64"/>
      <c r="K134" s="65">
        <f>(K130-K132)/2+K132</f>
        <v>41585.761386498001</v>
      </c>
      <c r="L134" s="64"/>
      <c r="M134" s="64"/>
      <c r="N134" s="64"/>
      <c r="O134" s="65">
        <f>(O130-O132)/2+O132</f>
        <v>1980.2044716242699</v>
      </c>
      <c r="P134" s="64"/>
      <c r="Q134" s="64"/>
      <c r="R134" s="64"/>
      <c r="S134" s="65">
        <f>(S130-S132)/2+S132</f>
        <v>476228.58100750716</v>
      </c>
      <c r="T134" s="64"/>
      <c r="U134" s="64"/>
      <c r="V134" s="64"/>
      <c r="W134" s="64"/>
    </row>
    <row r="135" spans="1:29" x14ac:dyDescent="0.25">
      <c r="N135" s="32"/>
    </row>
    <row r="136" spans="1:29" x14ac:dyDescent="0.25">
      <c r="D136" s="224" t="s">
        <v>151</v>
      </c>
      <c r="E136" s="67" t="s">
        <v>223</v>
      </c>
      <c r="H136" s="38"/>
      <c r="I136" s="38"/>
      <c r="J136" s="67"/>
    </row>
    <row r="137" spans="1:29" x14ac:dyDescent="0.25">
      <c r="D137" s="108" t="s">
        <v>153</v>
      </c>
      <c r="E137" s="67" t="s">
        <v>224</v>
      </c>
      <c r="H137" s="38"/>
      <c r="I137" s="38"/>
      <c r="J137" s="67"/>
    </row>
    <row r="138" spans="1:29" x14ac:dyDescent="0.25">
      <c r="D138" s="109" t="s">
        <v>152</v>
      </c>
      <c r="E138" s="67" t="s">
        <v>225</v>
      </c>
      <c r="H138" s="38"/>
      <c r="I138" s="38"/>
      <c r="J138" s="67"/>
    </row>
    <row r="139" spans="1:29" x14ac:dyDescent="0.25">
      <c r="D139" s="110" t="s">
        <v>154</v>
      </c>
      <c r="E139" s="67" t="s">
        <v>226</v>
      </c>
      <c r="H139" s="38"/>
      <c r="I139" s="38"/>
      <c r="J139" s="67"/>
    </row>
  </sheetData>
  <mergeCells count="3">
    <mergeCell ref="X3:AC3"/>
    <mergeCell ref="B131:C131"/>
    <mergeCell ref="B132:C132"/>
  </mergeCells>
  <conditionalFormatting sqref="D8:D16 D121:D129 D19:D31 D33:D51 D54:D71 D73:D88 D90:D99">
    <cfRule type="cellIs" dxfId="207" priority="388" operator="between">
      <formula>$D$131</formula>
      <formula>$D$133</formula>
    </cfRule>
    <cfRule type="cellIs" dxfId="206" priority="389" operator="between">
      <formula>$D$133</formula>
      <formula>$D$130</formula>
    </cfRule>
    <cfRule type="cellIs" dxfId="205" priority="390" operator="between">
      <formula>$D$130</formula>
      <formula>$D$134</formula>
    </cfRule>
    <cfRule type="cellIs" dxfId="204" priority="391" operator="between">
      <formula>$D$134</formula>
      <formula>$D$132</formula>
    </cfRule>
  </conditionalFormatting>
  <conditionalFormatting sqref="D120">
    <cfRule type="cellIs" dxfId="203" priority="384" operator="between">
      <formula>$D$131</formula>
      <formula>$D$133</formula>
    </cfRule>
    <cfRule type="cellIs" dxfId="202" priority="385" operator="between">
      <formula>$D$133</formula>
      <formula>$D$130</formula>
    </cfRule>
    <cfRule type="cellIs" dxfId="201" priority="386" operator="between">
      <formula>$D$130</formula>
      <formula>$D$134</formula>
    </cfRule>
    <cfRule type="cellIs" dxfId="200" priority="387" operator="between">
      <formula>$D$134</formula>
      <formula>$D$132</formula>
    </cfRule>
  </conditionalFormatting>
  <conditionalFormatting sqref="D100:D118">
    <cfRule type="cellIs" dxfId="199" priority="380" operator="between">
      <formula>$D$131</formula>
      <formula>$D$133</formula>
    </cfRule>
    <cfRule type="cellIs" dxfId="198" priority="381" operator="between">
      <formula>$D$133</formula>
      <formula>$D$130</formula>
    </cfRule>
    <cfRule type="cellIs" dxfId="197" priority="382" operator="between">
      <formula>$D$130</formula>
      <formula>$D$134</formula>
    </cfRule>
    <cfRule type="cellIs" dxfId="196" priority="383" operator="between">
      <formula>$D$134</formula>
      <formula>$D$132</formula>
    </cfRule>
  </conditionalFormatting>
  <conditionalFormatting sqref="D53">
    <cfRule type="cellIs" dxfId="195" priority="376" operator="between">
      <formula>$D$131</formula>
      <formula>$D$133</formula>
    </cfRule>
    <cfRule type="cellIs" dxfId="194" priority="377" operator="between">
      <formula>$D$133</formula>
      <formula>$D$130</formula>
    </cfRule>
    <cfRule type="cellIs" dxfId="193" priority="378" operator="between">
      <formula>$D$130</formula>
      <formula>$D$134</formula>
    </cfRule>
    <cfRule type="cellIs" dxfId="192" priority="379" operator="between">
      <formula>$D$134</formula>
      <formula>$D$132</formula>
    </cfRule>
  </conditionalFormatting>
  <conditionalFormatting sqref="D18">
    <cfRule type="cellIs" dxfId="191" priority="368" operator="between">
      <formula>$D$131</formula>
      <formula>$D$133</formula>
    </cfRule>
    <cfRule type="cellIs" dxfId="190" priority="369" operator="between">
      <formula>$D$133</formula>
      <formula>$D$130</formula>
    </cfRule>
    <cfRule type="cellIs" dxfId="189" priority="370" operator="between">
      <formula>$D$130</formula>
      <formula>$D$134</formula>
    </cfRule>
    <cfRule type="cellIs" dxfId="188" priority="371" operator="between">
      <formula>$D$134</formula>
      <formula>$D$132</formula>
    </cfRule>
  </conditionalFormatting>
  <conditionalFormatting sqref="H7:I129 E5:E129">
    <cfRule type="cellIs" dxfId="187" priority="356" operator="between">
      <formula>$G$134</formula>
      <formula>$G$132</formula>
    </cfRule>
    <cfRule type="cellIs" dxfId="186" priority="357" operator="between">
      <formula>$G$130</formula>
      <formula>$G$134</formula>
    </cfRule>
    <cfRule type="cellIs" dxfId="185" priority="358" operator="between">
      <formula>$G$133</formula>
      <formula>$G$130</formula>
    </cfRule>
    <cfRule type="cellIs" dxfId="184" priority="359" operator="between">
      <formula>$G$131</formula>
      <formula>$G$133</formula>
    </cfRule>
  </conditionalFormatting>
  <conditionalFormatting sqref="H5:I6">
    <cfRule type="cellIs" dxfId="183" priority="332" operator="between">
      <formula>$G$134</formula>
      <formula>$G$132</formula>
    </cfRule>
    <cfRule type="cellIs" dxfId="182" priority="333" operator="between">
      <formula>$G$130</formula>
      <formula>$G$134</formula>
    </cfRule>
    <cfRule type="cellIs" dxfId="181" priority="334" operator="between">
      <formula>$G$133</formula>
      <formula>$G$130</formula>
    </cfRule>
    <cfRule type="cellIs" dxfId="180" priority="335" operator="between">
      <formula>$G$131</formula>
      <formula>$G$133</formula>
    </cfRule>
  </conditionalFormatting>
  <conditionalFormatting sqref="T7:U27 T29:U77 T79:U129">
    <cfRule type="cellIs" dxfId="179" priority="296" operator="between">
      <formula>$S$134</formula>
      <formula>$S$132</formula>
    </cfRule>
    <cfRule type="cellIs" dxfId="178" priority="297" operator="between">
      <formula>$S$130</formula>
      <formula>$S$134</formula>
    </cfRule>
    <cfRule type="cellIs" dxfId="177" priority="298" operator="between">
      <formula>$S$133</formula>
      <formula>$S$130</formula>
    </cfRule>
    <cfRule type="cellIs" dxfId="176" priority="299" operator="between">
      <formula>$S$131</formula>
      <formula>$S$133</formula>
    </cfRule>
  </conditionalFormatting>
  <conditionalFormatting sqref="T5:U6">
    <cfRule type="cellIs" dxfId="175" priority="268" operator="between">
      <formula>$S$134</formula>
      <formula>$S$132</formula>
    </cfRule>
    <cfRule type="cellIs" dxfId="174" priority="269" operator="between">
      <formula>$S$130</formula>
      <formula>$S$134</formula>
    </cfRule>
    <cfRule type="cellIs" dxfId="173" priority="270" operator="between">
      <formula>$S$133</formula>
      <formula>$S$130</formula>
    </cfRule>
    <cfRule type="cellIs" dxfId="172" priority="271" operator="between">
      <formula>$S$131</formula>
      <formula>$S$133</formula>
    </cfRule>
  </conditionalFormatting>
  <conditionalFormatting sqref="D5:D6">
    <cfRule type="cellIs" dxfId="171" priority="360" operator="between">
      <formula>$D$131</formula>
      <formula>$D$133</formula>
    </cfRule>
    <cfRule type="cellIs" dxfId="170" priority="361" operator="between">
      <formula>$D$133</formula>
      <formula>$D$130</formula>
    </cfRule>
    <cfRule type="cellIs" dxfId="169" priority="362" operator="between">
      <formula>$D$130</formula>
      <formula>$D$134</formula>
    </cfRule>
    <cfRule type="cellIs" dxfId="168" priority="363" operator="between">
      <formula>$D$134</formula>
      <formula>$D$132</formula>
    </cfRule>
  </conditionalFormatting>
  <conditionalFormatting sqref="V79:W83 V27 V48 V77:W77 V76 V84 V91:W97 V90 V98 V103:W107 V102 V108 V127 V109:W126 V128:W129 N8:N27 V29:W47 V86:V88 V85:W85 V49:W75 R29:R77 N29:N77 V89:W89 V99:W101 R79:R129 N79:N129 R5:R27 V5:W26 F5:F129 J5:J129">
    <cfRule type="cellIs" dxfId="167" priority="264" stopIfTrue="1" operator="equal">
      <formula>"D"</formula>
    </cfRule>
    <cfRule type="cellIs" dxfId="166" priority="265" stopIfTrue="1" operator="equal">
      <formula>"C"</formula>
    </cfRule>
    <cfRule type="cellIs" dxfId="165" priority="266" stopIfTrue="1" operator="equal">
      <formula>"B"</formula>
    </cfRule>
    <cfRule type="cellIs" dxfId="164" priority="267" stopIfTrue="1" operator="equal">
      <formula>"A"</formula>
    </cfRule>
  </conditionalFormatting>
  <conditionalFormatting sqref="N5:N7">
    <cfRule type="cellIs" dxfId="163" priority="260" operator="equal">
      <formula>"D"</formula>
    </cfRule>
    <cfRule type="cellIs" dxfId="162" priority="261" operator="equal">
      <formula>"C"</formula>
    </cfRule>
    <cfRule type="cellIs" dxfId="161" priority="262" stopIfTrue="1" operator="equal">
      <formula>"B"</formula>
    </cfRule>
    <cfRule type="cellIs" dxfId="160" priority="263" operator="equal">
      <formula>"A"</formula>
    </cfRule>
  </conditionalFormatting>
  <conditionalFormatting sqref="D119">
    <cfRule type="cellIs" dxfId="159" priority="136" operator="between">
      <formula>$D$131</formula>
      <formula>$D$133</formula>
    </cfRule>
    <cfRule type="cellIs" dxfId="158" priority="137" operator="between">
      <formula>$D$133</formula>
      <formula>$D$130</formula>
    </cfRule>
    <cfRule type="cellIs" dxfId="157" priority="138" operator="between">
      <formula>$D$130</formula>
      <formula>$D$134</formula>
    </cfRule>
    <cfRule type="cellIs" dxfId="156" priority="139" operator="between">
      <formula>$D$134</formula>
      <formula>$D$132</formula>
    </cfRule>
  </conditionalFormatting>
  <conditionalFormatting sqref="D72">
    <cfRule type="cellIs" dxfId="155" priority="256" operator="between">
      <formula>$D$131</formula>
      <formula>$D$133</formula>
    </cfRule>
    <cfRule type="cellIs" dxfId="154" priority="257" operator="between">
      <formula>$D$133</formula>
      <formula>$D$130</formula>
    </cfRule>
    <cfRule type="cellIs" dxfId="153" priority="258" operator="between">
      <formula>$D$130</formula>
      <formula>$D$134</formula>
    </cfRule>
    <cfRule type="cellIs" dxfId="152" priority="259" operator="between">
      <formula>$D$134</formula>
      <formula>$D$132</formula>
    </cfRule>
  </conditionalFormatting>
  <conditionalFormatting sqref="K72 K121:K127">
    <cfRule type="cellIs" dxfId="151" priority="252" operator="between">
      <formula>$K$134</formula>
      <formula>$K$130</formula>
    </cfRule>
    <cfRule type="cellIs" dxfId="150" priority="253" operator="between">
      <formula>$K$130</formula>
      <formula>$K$134</formula>
    </cfRule>
    <cfRule type="cellIs" dxfId="149" priority="254" operator="between">
      <formula>$K$133</formula>
      <formula>$K$130</formula>
    </cfRule>
    <cfRule type="cellIs" dxfId="148" priority="255" operator="between">
      <formula>$K$131</formula>
      <formula>$K$133</formula>
    </cfRule>
  </conditionalFormatting>
  <conditionalFormatting sqref="D7">
    <cfRule type="cellIs" dxfId="147" priority="236" operator="between">
      <formula>$D$131</formula>
      <formula>$D$133</formula>
    </cfRule>
    <cfRule type="cellIs" dxfId="146" priority="237" operator="between">
      <formula>$D$133</formula>
      <formula>$D$130</formula>
    </cfRule>
    <cfRule type="cellIs" dxfId="145" priority="238" operator="between">
      <formula>$D$130</formula>
      <formula>$D$134</formula>
    </cfRule>
    <cfRule type="cellIs" dxfId="144" priority="239" operator="between">
      <formula>$D$134</formula>
      <formula>$D$132</formula>
    </cfRule>
  </conditionalFormatting>
  <conditionalFormatting sqref="K7">
    <cfRule type="cellIs" dxfId="143" priority="228" operator="between">
      <formula>$K$134</formula>
      <formula>$K$130</formula>
    </cfRule>
    <cfRule type="cellIs" dxfId="142" priority="229" operator="between">
      <formula>$K$130</formula>
      <formula>$K$134</formula>
    </cfRule>
    <cfRule type="cellIs" dxfId="141" priority="230" operator="between">
      <formula>$K$133</formula>
      <formula>$K$130</formula>
    </cfRule>
    <cfRule type="cellIs" dxfId="140" priority="231" operator="between">
      <formula>$K$131</formula>
      <formula>$K$133</formula>
    </cfRule>
  </conditionalFormatting>
  <conditionalFormatting sqref="D17">
    <cfRule type="cellIs" dxfId="139" priority="216" operator="between">
      <formula>$D$131</formula>
      <formula>$D$133</formula>
    </cfRule>
    <cfRule type="cellIs" dxfId="138" priority="217" operator="between">
      <formula>$D$133</formula>
      <formula>$D$130</formula>
    </cfRule>
    <cfRule type="cellIs" dxfId="137" priority="218" operator="between">
      <formula>$D$130</formula>
      <formula>$D$134</formula>
    </cfRule>
    <cfRule type="cellIs" dxfId="136" priority="219" operator="between">
      <formula>$D$134</formula>
      <formula>$D$132</formula>
    </cfRule>
  </conditionalFormatting>
  <conditionalFormatting sqref="K17">
    <cfRule type="cellIs" dxfId="135" priority="208" operator="between">
      <formula>$K$134</formula>
      <formula>$K$130</formula>
    </cfRule>
    <cfRule type="cellIs" dxfId="134" priority="209" operator="between">
      <formula>$K$130</formula>
      <formula>$K$134</formula>
    </cfRule>
    <cfRule type="cellIs" dxfId="133" priority="210" operator="between">
      <formula>$K$133</formula>
      <formula>$K$130</formula>
    </cfRule>
    <cfRule type="cellIs" dxfId="132" priority="211" operator="between">
      <formula>$K$131</formula>
      <formula>$K$133</formula>
    </cfRule>
  </conditionalFormatting>
  <conditionalFormatting sqref="D32">
    <cfRule type="cellIs" dxfId="131" priority="196" operator="between">
      <formula>$D$131</formula>
      <formula>$D$133</formula>
    </cfRule>
    <cfRule type="cellIs" dxfId="130" priority="197" operator="between">
      <formula>$D$133</formula>
      <formula>$D$130</formula>
    </cfRule>
    <cfRule type="cellIs" dxfId="129" priority="198" operator="between">
      <formula>$D$130</formula>
      <formula>$D$134</formula>
    </cfRule>
    <cfRule type="cellIs" dxfId="128" priority="199" operator="between">
      <formula>$D$134</formula>
      <formula>$D$132</formula>
    </cfRule>
  </conditionalFormatting>
  <conditionalFormatting sqref="K32">
    <cfRule type="cellIs" dxfId="127" priority="188" operator="between">
      <formula>$K$134</formula>
      <formula>$K$130</formula>
    </cfRule>
    <cfRule type="cellIs" dxfId="126" priority="189" operator="between">
      <formula>$K$130</formula>
      <formula>$K$134</formula>
    </cfRule>
    <cfRule type="cellIs" dxfId="125" priority="190" operator="between">
      <formula>$K$133</formula>
      <formula>$K$130</formula>
    </cfRule>
    <cfRule type="cellIs" dxfId="124" priority="191" operator="between">
      <formula>$K$131</formula>
      <formula>$K$133</formula>
    </cfRule>
  </conditionalFormatting>
  <conditionalFormatting sqref="D52">
    <cfRule type="cellIs" dxfId="123" priority="176" operator="between">
      <formula>$D$131</formula>
      <formula>$D$133</formula>
    </cfRule>
    <cfRule type="cellIs" dxfId="122" priority="177" operator="between">
      <formula>$D$133</formula>
      <formula>$D$130</formula>
    </cfRule>
    <cfRule type="cellIs" dxfId="121" priority="178" operator="between">
      <formula>$D$130</formula>
      <formula>$D$134</formula>
    </cfRule>
    <cfRule type="cellIs" dxfId="120" priority="179" operator="between">
      <formula>$D$134</formula>
      <formula>$D$132</formula>
    </cfRule>
  </conditionalFormatting>
  <conditionalFormatting sqref="K52">
    <cfRule type="cellIs" dxfId="119" priority="168" operator="between">
      <formula>$K$134</formula>
      <formula>$K$130</formula>
    </cfRule>
    <cfRule type="cellIs" dxfId="118" priority="169" operator="between">
      <formula>$K$130</formula>
      <formula>$K$134</formula>
    </cfRule>
    <cfRule type="cellIs" dxfId="117" priority="170" operator="between">
      <formula>$K$133</formula>
      <formula>$K$130</formula>
    </cfRule>
    <cfRule type="cellIs" dxfId="116" priority="171" operator="between">
      <formula>$K$131</formula>
      <formula>$K$133</formula>
    </cfRule>
  </conditionalFormatting>
  <conditionalFormatting sqref="D89">
    <cfRule type="cellIs" dxfId="115" priority="156" operator="between">
      <formula>$D$131</formula>
      <formula>$D$133</formula>
    </cfRule>
    <cfRule type="cellIs" dxfId="114" priority="157" operator="between">
      <formula>$D$133</formula>
      <formula>$D$130</formula>
    </cfRule>
    <cfRule type="cellIs" dxfId="113" priority="158" operator="between">
      <formula>$D$130</formula>
      <formula>$D$134</formula>
    </cfRule>
    <cfRule type="cellIs" dxfId="112" priority="159" operator="between">
      <formula>$D$134</formula>
      <formula>$D$132</formula>
    </cfRule>
  </conditionalFormatting>
  <conditionalFormatting sqref="K89">
    <cfRule type="cellIs" dxfId="111" priority="148" operator="between">
      <formula>$K$134</formula>
      <formula>$K$130</formula>
    </cfRule>
    <cfRule type="cellIs" dxfId="110" priority="149" operator="between">
      <formula>$K$130</formula>
      <formula>$K$134</formula>
    </cfRule>
    <cfRule type="cellIs" dxfId="109" priority="150" operator="between">
      <formula>$K$133</formula>
      <formula>$K$130</formula>
    </cfRule>
    <cfRule type="cellIs" dxfId="108" priority="151" operator="between">
      <formula>$K$131</formula>
      <formula>$K$133</formula>
    </cfRule>
  </conditionalFormatting>
  <conditionalFormatting sqref="K120 L7:M18 K8:K16 K121:M129 L24:M27 L29:M32 K24:K31 K19:M23 L51:M53 K33:M50 K51 K54:M71 L72:M72 L75:M77 K73:M74 P29:Q77 K75:K85 L100:M120 L79:M89 K90:M99 P79:Q129 P5:Q27">
    <cfRule type="cellIs" dxfId="107" priority="328" operator="between">
      <formula>$K$134</formula>
      <formula>$K$132</formula>
    </cfRule>
    <cfRule type="cellIs" dxfId="106" priority="329" operator="between">
      <formula>$K$130</formula>
      <formula>$K$134</formula>
    </cfRule>
    <cfRule type="cellIs" dxfId="105" priority="330" operator="between">
      <formula>$K$133</formula>
      <formula>$K$130</formula>
    </cfRule>
    <cfRule type="cellIs" dxfId="104" priority="331" operator="between">
      <formula>$K$131</formula>
      <formula>$K$133</formula>
    </cfRule>
  </conditionalFormatting>
  <conditionalFormatting sqref="K120">
    <cfRule type="cellIs" dxfId="103" priority="132" operator="between">
      <formula>$K$134</formula>
      <formula>$K$130</formula>
    </cfRule>
    <cfRule type="cellIs" dxfId="102" priority="133" operator="between">
      <formula>$K$130</formula>
      <formula>$K$134</formula>
    </cfRule>
    <cfRule type="cellIs" dxfId="101" priority="134" operator="between">
      <formula>$K$133</formula>
      <formula>$K$130</formula>
    </cfRule>
    <cfRule type="cellIs" dxfId="100" priority="135" operator="between">
      <formula>$K$131</formula>
      <formula>$K$133</formula>
    </cfRule>
  </conditionalFormatting>
  <conditionalFormatting sqref="K100:K118">
    <cfRule type="cellIs" dxfId="99" priority="128" operator="between">
      <formula>$K$134</formula>
      <formula>$K$132</formula>
    </cfRule>
    <cfRule type="cellIs" dxfId="98" priority="129" operator="between">
      <formula>$K$130</formula>
      <formula>$K$134</formula>
    </cfRule>
    <cfRule type="cellIs" dxfId="97" priority="130" operator="between">
      <formula>$K$133</formula>
      <formula>$K$130</formula>
    </cfRule>
    <cfRule type="cellIs" dxfId="96" priority="131" operator="between">
      <formula>$K$131</formula>
      <formula>$K$133</formula>
    </cfRule>
  </conditionalFormatting>
  <conditionalFormatting sqref="K86:K88">
    <cfRule type="cellIs" dxfId="95" priority="124" operator="between">
      <formula>$K$134</formula>
      <formula>$K$132</formula>
    </cfRule>
    <cfRule type="cellIs" dxfId="94" priority="125" operator="between">
      <formula>$K$130</formula>
      <formula>$K$134</formula>
    </cfRule>
    <cfRule type="cellIs" dxfId="93" priority="126" operator="between">
      <formula>$K$133</formula>
      <formula>$K$130</formula>
    </cfRule>
    <cfRule type="cellIs" dxfId="92" priority="127" operator="between">
      <formula>$K$131</formula>
      <formula>$K$133</formula>
    </cfRule>
  </conditionalFormatting>
  <conditionalFormatting sqref="K53">
    <cfRule type="cellIs" dxfId="91" priority="120" operator="between">
      <formula>$K$134</formula>
      <formula>$K$132</formula>
    </cfRule>
    <cfRule type="cellIs" dxfId="90" priority="121" operator="between">
      <formula>$K$130</formula>
      <formula>$K$134</formula>
    </cfRule>
    <cfRule type="cellIs" dxfId="89" priority="122" operator="between">
      <formula>$K$133</formula>
      <formula>$K$130</formula>
    </cfRule>
    <cfRule type="cellIs" dxfId="88" priority="123" operator="between">
      <formula>$K$131</formula>
      <formula>$K$133</formula>
    </cfRule>
  </conditionalFormatting>
  <conditionalFormatting sqref="K18">
    <cfRule type="cellIs" dxfId="87" priority="112" operator="between">
      <formula>$K$134</formula>
      <formula>$K$132</formula>
    </cfRule>
    <cfRule type="cellIs" dxfId="86" priority="113" operator="between">
      <formula>$K$130</formula>
      <formula>$K$134</formula>
    </cfRule>
    <cfRule type="cellIs" dxfId="85" priority="114" operator="between">
      <formula>$K$133</formula>
      <formula>$K$130</formula>
    </cfRule>
    <cfRule type="cellIs" dxfId="84" priority="115" operator="between">
      <formula>$K$131</formula>
      <formula>$K$133</formula>
    </cfRule>
  </conditionalFormatting>
  <conditionalFormatting sqref="K5:M6">
    <cfRule type="cellIs" dxfId="83" priority="104" operator="between">
      <formula>$K$134</formula>
      <formula>$K$132</formula>
    </cfRule>
    <cfRule type="cellIs" dxfId="82" priority="105" operator="between">
      <formula>$K$130</formula>
      <formula>$K$134</formula>
    </cfRule>
    <cfRule type="cellIs" dxfId="81" priority="106" operator="between">
      <formula>$K$133</formula>
      <formula>$K$130</formula>
    </cfRule>
    <cfRule type="cellIs" dxfId="80" priority="107" operator="between">
      <formula>$K$131</formula>
      <formula>$K$133</formula>
    </cfRule>
  </conditionalFormatting>
  <conditionalFormatting sqref="K119">
    <cfRule type="cellIs" dxfId="79" priority="96" operator="between">
      <formula>$K$134</formula>
      <formula>$K$132</formula>
    </cfRule>
    <cfRule type="cellIs" dxfId="78" priority="97" operator="between">
      <formula>$K$130</formula>
      <formula>$K$134</formula>
    </cfRule>
    <cfRule type="cellIs" dxfId="77" priority="98" operator="between">
      <formula>$K$133</formula>
      <formula>$K$130</formula>
    </cfRule>
    <cfRule type="cellIs" dxfId="76" priority="99" operator="between">
      <formula>$K$131</formula>
      <formula>$K$133</formula>
    </cfRule>
  </conditionalFormatting>
  <conditionalFormatting sqref="D5:D129">
    <cfRule type="cellIs" dxfId="75" priority="76" stopIfTrue="1" operator="between">
      <formula>0.26</formula>
      <formula>0</formula>
    </cfRule>
    <cfRule type="cellIs" dxfId="74" priority="77" stopIfTrue="1" operator="between">
      <formula>0.52</formula>
      <formula>0.26</formula>
    </cfRule>
    <cfRule type="cellIs" dxfId="73" priority="78" stopIfTrue="1" operator="between">
      <formula>0.75</formula>
      <formula>0.52</formula>
    </cfRule>
    <cfRule type="cellIs" dxfId="72" priority="79" stopIfTrue="1" operator="between">
      <formula>0.99</formula>
      <formula>0.75</formula>
    </cfRule>
  </conditionalFormatting>
  <conditionalFormatting sqref="G5:G129">
    <cfRule type="cellIs" dxfId="71" priority="69" stopIfTrue="1" operator="between">
      <formula>8170.55</formula>
      <formula>531.98</formula>
    </cfRule>
    <cfRule type="cellIs" dxfId="70" priority="70" stopIfTrue="1" operator="between">
      <formula>15809.12</formula>
      <formula>8170.55</formula>
    </cfRule>
    <cfRule type="cellIs" dxfId="69" priority="71" stopIfTrue="1" operator="between">
      <formula>47059.39</formula>
      <formula>15809.12</formula>
    </cfRule>
    <cfRule type="cellIs" dxfId="68" priority="72" stopIfTrue="1" operator="between">
      <formula>78309.66</formula>
      <formula>47059.39</formula>
    </cfRule>
  </conditionalFormatting>
  <conditionalFormatting sqref="K5:K129">
    <cfRule type="cellIs" dxfId="67" priority="65" operator="between">
      <formula>41585.75</formula>
      <formula>31096.6</formula>
    </cfRule>
    <cfRule type="cellIs" dxfId="66" priority="66" operator="between">
      <formula>52044.87</formula>
      <formula>41585.76</formula>
    </cfRule>
    <cfRule type="cellIs" dxfId="65" priority="67" operator="between">
      <formula>133826.94</formula>
      <formula>52074.88</formula>
    </cfRule>
    <cfRule type="cellIs" dxfId="64" priority="68" operator="between">
      <formula>215579.1</formula>
      <formula>133826.95</formula>
    </cfRule>
  </conditionalFormatting>
  <conditionalFormatting sqref="N28">
    <cfRule type="cellIs" dxfId="63" priority="57" stopIfTrue="1" operator="equal">
      <formula>"D"</formula>
    </cfRule>
    <cfRule type="cellIs" dxfId="62" priority="58" stopIfTrue="1" operator="equal">
      <formula>"C"</formula>
    </cfRule>
    <cfRule type="cellIs" dxfId="61" priority="59" stopIfTrue="1" operator="equal">
      <formula>"B"</formula>
    </cfRule>
    <cfRule type="cellIs" dxfId="60" priority="60" stopIfTrue="1" operator="equal">
      <formula>"A"</formula>
    </cfRule>
  </conditionalFormatting>
  <conditionalFormatting sqref="L28:M28">
    <cfRule type="cellIs" dxfId="59" priority="61" operator="between">
      <formula>$K$134</formula>
      <formula>$K$132</formula>
    </cfRule>
    <cfRule type="cellIs" dxfId="58" priority="62" operator="between">
      <formula>$K$130</formula>
      <formula>$K$134</formula>
    </cfRule>
    <cfRule type="cellIs" dxfId="57" priority="63" operator="between">
      <formula>$K$133</formula>
      <formula>$K$130</formula>
    </cfRule>
    <cfRule type="cellIs" dxfId="56" priority="64" operator="between">
      <formula>$K$131</formula>
      <formula>$K$133</formula>
    </cfRule>
  </conditionalFormatting>
  <conditionalFormatting sqref="N78">
    <cfRule type="cellIs" dxfId="55" priority="49" stopIfTrue="1" operator="equal">
      <formula>"D"</formula>
    </cfRule>
    <cfRule type="cellIs" dxfId="54" priority="50" stopIfTrue="1" operator="equal">
      <formula>"C"</formula>
    </cfRule>
    <cfRule type="cellIs" dxfId="53" priority="51" stopIfTrue="1" operator="equal">
      <formula>"B"</formula>
    </cfRule>
    <cfRule type="cellIs" dxfId="52" priority="52" stopIfTrue="1" operator="equal">
      <formula>"A"</formula>
    </cfRule>
  </conditionalFormatting>
  <conditionalFormatting sqref="L78:M78">
    <cfRule type="cellIs" dxfId="51" priority="53" operator="between">
      <formula>$K$134</formula>
      <formula>$K$132</formula>
    </cfRule>
    <cfRule type="cellIs" dxfId="50" priority="54" operator="between">
      <formula>$K$130</formula>
      <formula>$K$134</formula>
    </cfRule>
    <cfRule type="cellIs" dxfId="49" priority="55" operator="between">
      <formula>$K$133</formula>
      <formula>$K$130</formula>
    </cfRule>
    <cfRule type="cellIs" dxfId="48" priority="56" operator="between">
      <formula>$K$131</formula>
      <formula>$K$133</formula>
    </cfRule>
  </conditionalFormatting>
  <conditionalFormatting sqref="R78">
    <cfRule type="cellIs" dxfId="47" priority="45" stopIfTrue="1" operator="equal">
      <formula>"D"</formula>
    </cfRule>
    <cfRule type="cellIs" dxfId="46" priority="46" stopIfTrue="1" operator="equal">
      <formula>"C"</formula>
    </cfRule>
    <cfRule type="cellIs" dxfId="45" priority="47" stopIfTrue="1" operator="equal">
      <formula>"B"</formula>
    </cfRule>
    <cfRule type="cellIs" dxfId="44" priority="48" stopIfTrue="1" operator="equal">
      <formula>"A"</formula>
    </cfRule>
  </conditionalFormatting>
  <conditionalFormatting sqref="P78:Q78">
    <cfRule type="cellIs" dxfId="43" priority="41" operator="between">
      <formula>$K$134</formula>
      <formula>$K$132</formula>
    </cfRule>
    <cfRule type="cellIs" dxfId="42" priority="42" operator="between">
      <formula>$K$130</formula>
      <formula>$K$134</formula>
    </cfRule>
    <cfRule type="cellIs" dxfId="41" priority="43" operator="between">
      <formula>$K$133</formula>
      <formula>$K$130</formula>
    </cfRule>
    <cfRule type="cellIs" dxfId="40" priority="44" operator="between">
      <formula>$K$131</formula>
      <formula>$K$133</formula>
    </cfRule>
  </conditionalFormatting>
  <conditionalFormatting sqref="R28">
    <cfRule type="cellIs" dxfId="39" priority="37" stopIfTrue="1" operator="equal">
      <formula>"D"</formula>
    </cfRule>
    <cfRule type="cellIs" dxfId="38" priority="38" stopIfTrue="1" operator="equal">
      <formula>"C"</formula>
    </cfRule>
    <cfRule type="cellIs" dxfId="37" priority="39" stopIfTrue="1" operator="equal">
      <formula>"B"</formula>
    </cfRule>
    <cfRule type="cellIs" dxfId="36" priority="40" stopIfTrue="1" operator="equal">
      <formula>"A"</formula>
    </cfRule>
  </conditionalFormatting>
  <conditionalFormatting sqref="P28:Q28">
    <cfRule type="cellIs" dxfId="35" priority="33" operator="between">
      <formula>$K$134</formula>
      <formula>$K$132</formula>
    </cfRule>
    <cfRule type="cellIs" dxfId="34" priority="34" operator="between">
      <formula>$K$130</formula>
      <formula>$K$134</formula>
    </cfRule>
    <cfRule type="cellIs" dxfId="33" priority="35" operator="between">
      <formula>$K$133</formula>
      <formula>$K$130</formula>
    </cfRule>
    <cfRule type="cellIs" dxfId="32" priority="36" operator="between">
      <formula>$K$131</formula>
      <formula>$K$133</formula>
    </cfRule>
  </conditionalFormatting>
  <conditionalFormatting sqref="T78:U78">
    <cfRule type="cellIs" dxfId="31" priority="29" operator="between">
      <formula>$S$134</formula>
      <formula>$S$132</formula>
    </cfRule>
    <cfRule type="cellIs" dxfId="30" priority="30" operator="between">
      <formula>$S$130</formula>
      <formula>$S$134</formula>
    </cfRule>
    <cfRule type="cellIs" dxfId="29" priority="31" operator="between">
      <formula>$S$133</formula>
      <formula>$S$130</formula>
    </cfRule>
    <cfRule type="cellIs" dxfId="28" priority="32" operator="between">
      <formula>$S$131</formula>
      <formula>$S$133</formula>
    </cfRule>
  </conditionalFormatting>
  <conditionalFormatting sqref="V78">
    <cfRule type="cellIs" dxfId="27" priority="25" stopIfTrue="1" operator="equal">
      <formula>"D"</formula>
    </cfRule>
    <cfRule type="cellIs" dxfId="26" priority="26" stopIfTrue="1" operator="equal">
      <formula>"C"</formula>
    </cfRule>
    <cfRule type="cellIs" dxfId="25" priority="27" stopIfTrue="1" operator="equal">
      <formula>"B"</formula>
    </cfRule>
    <cfRule type="cellIs" dxfId="24" priority="28" stopIfTrue="1" operator="equal">
      <formula>"A"</formula>
    </cfRule>
  </conditionalFormatting>
  <conditionalFormatting sqref="T28:U28">
    <cfRule type="cellIs" dxfId="23" priority="21" operator="between">
      <formula>$S$134</formula>
      <formula>$S$132</formula>
    </cfRule>
    <cfRule type="cellIs" dxfId="22" priority="22" operator="between">
      <formula>$S$130</formula>
      <formula>$S$134</formula>
    </cfRule>
    <cfRule type="cellIs" dxfId="21" priority="23" operator="between">
      <formula>$S$133</formula>
      <formula>$S$130</formula>
    </cfRule>
    <cfRule type="cellIs" dxfId="20" priority="24" operator="between">
      <formula>$S$131</formula>
      <formula>$S$133</formula>
    </cfRule>
  </conditionalFormatting>
  <conditionalFormatting sqref="V28">
    <cfRule type="cellIs" dxfId="19" priority="17" stopIfTrue="1" operator="equal">
      <formula>"D"</formula>
    </cfRule>
    <cfRule type="cellIs" dxfId="18" priority="18" stopIfTrue="1" operator="equal">
      <formula>"C"</formula>
    </cfRule>
    <cfRule type="cellIs" dxfId="17" priority="19" stopIfTrue="1" operator="equal">
      <formula>"B"</formula>
    </cfRule>
    <cfRule type="cellIs" dxfId="16" priority="20" stopIfTrue="1" operator="equal">
      <formula>"A"</formula>
    </cfRule>
  </conditionalFormatting>
  <conditionalFormatting sqref="O5:O129">
    <cfRule type="cellIs" dxfId="15" priority="13" operator="between">
      <formula>1980.2</formula>
      <formula>883.24</formula>
    </cfRule>
    <cfRule type="cellIs" dxfId="14" priority="14" operator="between">
      <formula>3077.15</formula>
      <formula>1980.2</formula>
    </cfRule>
    <cfRule type="cellIs" dxfId="13" priority="15" operator="between">
      <formula>28943.95</formula>
      <formula>3077.16</formula>
    </cfRule>
    <cfRule type="cellIs" dxfId="12" priority="16" operator="between">
      <formula>54810.75</formula>
      <formula>28943.95</formula>
    </cfRule>
  </conditionalFormatting>
  <conditionalFormatting sqref="S5:S129">
    <cfRule type="cellIs" dxfId="11" priority="9" operator="between">
      <formula>476228.57</formula>
      <formula>403022.2</formula>
    </cfRule>
    <cfRule type="cellIs" dxfId="10" priority="10" operator="between">
      <formula>549434.93</formula>
      <formula>476228.58</formula>
    </cfRule>
    <cfRule type="cellIs" dxfId="9" priority="11" operator="between">
      <formula>727007.37</formula>
      <formula>549434.94</formula>
    </cfRule>
    <cfRule type="cellIs" dxfId="8" priority="12" operator="between">
      <formula>904579.82</formula>
      <formula>727007.38</formula>
    </cfRule>
  </conditionalFormatting>
  <conditionalFormatting sqref="W27:W28">
    <cfRule type="cellIs" dxfId="7" priority="5" stopIfTrue="1" operator="equal">
      <formula>"D"</formula>
    </cfRule>
    <cfRule type="cellIs" dxfId="6" priority="6" stopIfTrue="1" operator="equal">
      <formula>"C"</formula>
    </cfRule>
    <cfRule type="cellIs" dxfId="5" priority="7" stopIfTrue="1" operator="equal">
      <formula>"B"</formula>
    </cfRule>
    <cfRule type="cellIs" dxfId="4" priority="8" stopIfTrue="1" operator="equal">
      <formula>"A"</formula>
    </cfRule>
  </conditionalFormatting>
  <conditionalFormatting sqref="W48">
    <cfRule type="cellIs" dxfId="3" priority="1" stopIfTrue="1" operator="equal">
      <formula>"D"</formula>
    </cfRule>
    <cfRule type="cellIs" dxfId="2" priority="2" stopIfTrue="1" operator="equal">
      <formula>"C"</formula>
    </cfRule>
    <cfRule type="cellIs" dxfId="1" priority="3" stopIfTrue="1" operator="equal">
      <formula>"B"</formula>
    </cfRule>
    <cfRule type="cellIs" dxfId="0" priority="4" stopIfTrue="1" operator="equal">
      <formula>"A"</formula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"/>
  <sheetViews>
    <sheetView workbookViewId="0">
      <pane ySplit="1" topLeftCell="A2" activePane="bottomLeft" state="frozen"/>
      <selection pane="bottomLeft" activeCell="AD69" sqref="AB69:AD70"/>
    </sheetView>
  </sheetViews>
  <sheetFormatPr defaultRowHeight="15" x14ac:dyDescent="0.25"/>
  <cols>
    <col min="1" max="1" width="9.28515625" customWidth="1"/>
  </cols>
  <sheetData>
    <row r="1" spans="1:28" x14ac:dyDescent="0.25">
      <c r="A1" s="308" t="s">
        <v>150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</row>
    <row r="2" spans="1:28" ht="20.25" customHeight="1" x14ac:dyDescent="0.25"/>
  </sheetData>
  <mergeCells count="1">
    <mergeCell ref="A1:AB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2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3" sqref="A3"/>
      <selection pane="bottomRight" activeCell="C3" sqref="C3"/>
    </sheetView>
  </sheetViews>
  <sheetFormatPr defaultRowHeight="15" x14ac:dyDescent="0.25"/>
  <cols>
    <col min="1" max="1" width="4.140625" customWidth="1"/>
    <col min="2" max="2" width="8.7109375" customWidth="1"/>
    <col min="3" max="3" width="31.42578125" customWidth="1"/>
    <col min="4" max="5" width="16.7109375" customWidth="1"/>
    <col min="6" max="6" width="13.7109375" customWidth="1"/>
    <col min="7" max="7" width="15" customWidth="1"/>
    <col min="8" max="8" width="13.7109375" customWidth="1"/>
    <col min="9" max="9" width="13.5703125" customWidth="1"/>
    <col min="10" max="10" width="16.42578125" customWidth="1"/>
    <col min="11" max="11" width="13.7109375" customWidth="1"/>
    <col min="12" max="12" width="16" customWidth="1"/>
    <col min="13" max="13" width="14.42578125" customWidth="1"/>
    <col min="14" max="15" width="13.7109375" customWidth="1"/>
    <col min="16" max="16" width="14.7109375" customWidth="1"/>
    <col min="17" max="17" width="17.140625" customWidth="1"/>
    <col min="18" max="18" width="12.7109375" customWidth="1"/>
    <col min="19" max="19" width="13.7109375" customWidth="1"/>
    <col min="20" max="20" width="50.7109375" customWidth="1"/>
  </cols>
  <sheetData>
    <row r="1" spans="1:20" x14ac:dyDescent="0.25">
      <c r="A1" s="243" t="s">
        <v>195</v>
      </c>
    </row>
    <row r="2" spans="1:20" ht="16.5" thickBot="1" x14ac:dyDescent="0.3">
      <c r="A2" s="244" t="s">
        <v>196</v>
      </c>
      <c r="B2" s="23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3"/>
      <c r="N2" s="23"/>
      <c r="O2" s="23"/>
      <c r="P2" s="23"/>
      <c r="Q2" s="23"/>
      <c r="R2" s="23"/>
      <c r="S2" s="23"/>
      <c r="T2" s="23"/>
    </row>
    <row r="3" spans="1:20" ht="79.5" customHeight="1" thickBot="1" x14ac:dyDescent="0.3">
      <c r="A3" s="3" t="s">
        <v>76</v>
      </c>
      <c r="B3" s="4" t="s">
        <v>83</v>
      </c>
      <c r="C3" s="5" t="s">
        <v>82</v>
      </c>
      <c r="D3" s="3" t="s">
        <v>77</v>
      </c>
      <c r="E3" s="4" t="s">
        <v>79</v>
      </c>
      <c r="F3" s="164" t="s">
        <v>214</v>
      </c>
      <c r="G3" s="154" t="s">
        <v>78</v>
      </c>
      <c r="H3" s="6" t="s">
        <v>215</v>
      </c>
      <c r="I3" s="167" t="s">
        <v>213</v>
      </c>
      <c r="J3" s="7" t="s">
        <v>84</v>
      </c>
      <c r="K3" s="6" t="s">
        <v>215</v>
      </c>
      <c r="L3" s="166" t="s">
        <v>210</v>
      </c>
      <c r="M3" s="165" t="s">
        <v>85</v>
      </c>
      <c r="N3" s="6" t="s">
        <v>80</v>
      </c>
      <c r="O3" s="6" t="s">
        <v>215</v>
      </c>
      <c r="P3" s="167" t="s">
        <v>211</v>
      </c>
      <c r="Q3" s="7" t="s">
        <v>86</v>
      </c>
      <c r="R3" s="6" t="s">
        <v>216</v>
      </c>
      <c r="S3" s="166" t="s">
        <v>212</v>
      </c>
      <c r="T3" s="11" t="s">
        <v>81</v>
      </c>
    </row>
    <row r="4" spans="1:20" ht="18" customHeight="1" thickBot="1" x14ac:dyDescent="0.3">
      <c r="A4" s="3"/>
      <c r="B4" s="311" t="s">
        <v>177</v>
      </c>
      <c r="C4" s="312"/>
      <c r="D4" s="260">
        <f>D5+D6+D16+D31+D51+D71+D88+D118</f>
        <v>8880858607.531002</v>
      </c>
      <c r="E4" s="261">
        <f>E5+E6+E16+E31+E51+E71+E88+E118</f>
        <v>5840117858.2951651</v>
      </c>
      <c r="F4" s="262">
        <f>AVERAGE(F5,F7:F15,F17:F30,F32:F50,F52:F70,F72:F87,F89:F117,F119:F128)</f>
        <v>0.51250360822583885</v>
      </c>
      <c r="G4" s="263">
        <f>G5+G6+G16+G31+G51+G71+G88+G118</f>
        <v>1529818831.6899998</v>
      </c>
      <c r="H4" s="264">
        <f>H5+H6+H16+H31+H51+H71+H88+H118</f>
        <v>276654.70603462809</v>
      </c>
      <c r="I4" s="268">
        <f>G4/H4</f>
        <v>5529.7047124819801</v>
      </c>
      <c r="J4" s="265">
        <f>J5+J6+J16+J31+J51+J71+J88+J118</f>
        <v>4961784479.8899994</v>
      </c>
      <c r="K4" s="266">
        <f>K5+K6+K16+K31+K51+K71+K88+K118</f>
        <v>633195.97415960801</v>
      </c>
      <c r="L4" s="269">
        <f>J4/K4</f>
        <v>7836.096062479538</v>
      </c>
      <c r="M4" s="281">
        <f>M5+M6+M16+M31+M51+M71+M88+M118</f>
        <v>115847134.95</v>
      </c>
      <c r="N4" s="267">
        <f>N5+N6+N16+N31+N51+N71+N88+N118</f>
        <v>164661148.81</v>
      </c>
      <c r="O4" s="264">
        <f>O5+O6+O16+O31+O51+O71+O88+O118</f>
        <v>126706.96935035488</v>
      </c>
      <c r="P4" s="268">
        <f>(N4+M4)/O4</f>
        <v>2213.8346864281175</v>
      </c>
      <c r="Q4" s="265">
        <f>Q5+Q6+Q16+Q31+Q51+Q71+Q88+Q118</f>
        <v>4107046637.7799997</v>
      </c>
      <c r="R4" s="264">
        <f>R5+R6+R16+R31+R51+R71+R88+R118</f>
        <v>7476</v>
      </c>
      <c r="S4" s="269">
        <f>Q4/R4</f>
        <v>549364.18375869445</v>
      </c>
      <c r="T4" s="11"/>
    </row>
    <row r="5" spans="1:20" ht="18" customHeight="1" thickBot="1" x14ac:dyDescent="0.3">
      <c r="A5" s="111">
        <v>1</v>
      </c>
      <c r="B5" s="112">
        <v>50050</v>
      </c>
      <c r="C5" s="113" t="s">
        <v>90</v>
      </c>
      <c r="D5" s="144">
        <v>103255577.48</v>
      </c>
      <c r="E5" s="145">
        <v>62982879.850000001</v>
      </c>
      <c r="F5" s="150">
        <f>E5/D5</f>
        <v>0.60997072881800907</v>
      </c>
      <c r="G5" s="160">
        <v>17795184.489999998</v>
      </c>
      <c r="H5" s="148">
        <v>751</v>
      </c>
      <c r="I5" s="149">
        <f>G5/H5</f>
        <v>23695.318894806922</v>
      </c>
      <c r="J5" s="147">
        <v>55339897.960000001</v>
      </c>
      <c r="K5" s="148">
        <v>751</v>
      </c>
      <c r="L5" s="150">
        <f>J5/K5</f>
        <v>73688.279573901469</v>
      </c>
      <c r="M5" s="258">
        <v>1149120</v>
      </c>
      <c r="N5" s="145">
        <v>1820186.1</v>
      </c>
      <c r="O5" s="148">
        <v>751</v>
      </c>
      <c r="P5" s="146">
        <f>(N5+M5)/O5</f>
        <v>3953.8030625832225</v>
      </c>
      <c r="Q5" s="144">
        <v>34213100</v>
      </c>
      <c r="R5" s="151">
        <v>51</v>
      </c>
      <c r="S5" s="152">
        <f>Q5/R5</f>
        <v>670845.09803921566</v>
      </c>
      <c r="T5" s="153" t="s">
        <v>123</v>
      </c>
    </row>
    <row r="6" spans="1:20" ht="15" customHeight="1" thickBot="1" x14ac:dyDescent="0.3">
      <c r="A6" s="75"/>
      <c r="B6" s="8" t="s">
        <v>0</v>
      </c>
      <c r="C6" s="9"/>
      <c r="D6" s="44">
        <f>SUM(D7:D15)</f>
        <v>477078542.70000005</v>
      </c>
      <c r="E6" s="198">
        <f>SUM(E7:E15)</f>
        <v>352895569.08999997</v>
      </c>
      <c r="F6" s="269">
        <f t="shared" ref="F6:F69" si="0">E6/D6</f>
        <v>0.73970119698280012</v>
      </c>
      <c r="G6" s="276">
        <f t="shared" ref="G6:H6" si="1">SUM(G7:G15)</f>
        <v>144605613.76999998</v>
      </c>
      <c r="H6" s="271">
        <f t="shared" si="1"/>
        <v>7645</v>
      </c>
      <c r="I6" s="268">
        <f t="shared" ref="I6:I69" si="2">G6/H6</f>
        <v>18915.057393067364</v>
      </c>
      <c r="J6" s="282">
        <f t="shared" ref="J6:K6" si="3">SUM(J7:J15)</f>
        <v>396284537.20000005</v>
      </c>
      <c r="K6" s="271">
        <f t="shared" si="3"/>
        <v>7645</v>
      </c>
      <c r="L6" s="269">
        <f t="shared" ref="L6:L69" si="4">J6/K6</f>
        <v>51835.779882276001</v>
      </c>
      <c r="M6" s="272">
        <f t="shared" ref="M6:O6" si="5">SUM(M7:M15)</f>
        <v>10400226.629999999</v>
      </c>
      <c r="N6" s="271">
        <f t="shared" si="5"/>
        <v>14485764.880000003</v>
      </c>
      <c r="O6" s="271">
        <f t="shared" si="5"/>
        <v>7645</v>
      </c>
      <c r="P6" s="268">
        <f t="shared" ref="P6:P69" si="6">(N6+M6)/O6</f>
        <v>3255.1983662524526</v>
      </c>
      <c r="Q6" s="282">
        <f t="shared" ref="Q6:R6" si="7">SUM(Q7:Q15)</f>
        <v>330797938.03999996</v>
      </c>
      <c r="R6" s="271">
        <f t="shared" si="7"/>
        <v>612</v>
      </c>
      <c r="S6" s="269">
        <f t="shared" ref="S6:S69" si="8">Q6/R6</f>
        <v>540519.50660130708</v>
      </c>
      <c r="T6" s="26"/>
    </row>
    <row r="7" spans="1:20" ht="15" customHeight="1" x14ac:dyDescent="0.25">
      <c r="A7" s="156">
        <v>1</v>
      </c>
      <c r="B7" s="13">
        <v>10003</v>
      </c>
      <c r="C7" s="16" t="s">
        <v>91</v>
      </c>
      <c r="D7" s="78">
        <v>36278744.289999999</v>
      </c>
      <c r="E7" s="79">
        <v>24083644.859999999</v>
      </c>
      <c r="F7" s="83">
        <f t="shared" si="0"/>
        <v>0.66385001276459565</v>
      </c>
      <c r="G7" s="101">
        <v>2524839.19</v>
      </c>
      <c r="H7" s="81">
        <v>244</v>
      </c>
      <c r="I7" s="82">
        <f t="shared" si="2"/>
        <v>10347.701598360656</v>
      </c>
      <c r="J7" s="78">
        <v>27030266.09</v>
      </c>
      <c r="K7" s="81">
        <v>244</v>
      </c>
      <c r="L7" s="83">
        <f t="shared" si="4"/>
        <v>110779.77905737705</v>
      </c>
      <c r="M7" s="101">
        <v>1989245.23</v>
      </c>
      <c r="N7" s="79">
        <v>934887.42</v>
      </c>
      <c r="O7" s="81">
        <v>244</v>
      </c>
      <c r="P7" s="80">
        <f t="shared" si="6"/>
        <v>11984.150204918033</v>
      </c>
      <c r="Q7" s="78">
        <v>21709915.379999999</v>
      </c>
      <c r="R7" s="84">
        <v>24</v>
      </c>
      <c r="S7" s="283">
        <f t="shared" si="8"/>
        <v>904579.8075</v>
      </c>
      <c r="T7" s="28" t="s">
        <v>122</v>
      </c>
    </row>
    <row r="8" spans="1:20" ht="15" customHeight="1" x14ac:dyDescent="0.25">
      <c r="A8" s="77">
        <v>2</v>
      </c>
      <c r="B8" s="13">
        <v>10002</v>
      </c>
      <c r="C8" s="16" t="s">
        <v>88</v>
      </c>
      <c r="D8" s="86">
        <v>59135481.170000002</v>
      </c>
      <c r="E8" s="87">
        <v>43161441.810000002</v>
      </c>
      <c r="F8" s="91">
        <f t="shared" si="0"/>
        <v>0.72987385840188646</v>
      </c>
      <c r="G8" s="102">
        <v>15069352.02</v>
      </c>
      <c r="H8" s="89">
        <v>1152</v>
      </c>
      <c r="I8" s="90">
        <f t="shared" si="2"/>
        <v>13081.034739583332</v>
      </c>
      <c r="J8" s="86">
        <v>55101869.329999998</v>
      </c>
      <c r="K8" s="89">
        <v>1152</v>
      </c>
      <c r="L8" s="91">
        <f t="shared" si="4"/>
        <v>47831.483793402775</v>
      </c>
      <c r="M8" s="102">
        <v>719848.11</v>
      </c>
      <c r="N8" s="87">
        <v>2173765.66</v>
      </c>
      <c r="O8" s="89">
        <v>1152</v>
      </c>
      <c r="P8" s="88">
        <f t="shared" si="6"/>
        <v>2511.8175086805554</v>
      </c>
      <c r="Q8" s="86">
        <v>47426516.759999998</v>
      </c>
      <c r="R8" s="92">
        <v>87</v>
      </c>
      <c r="S8" s="284">
        <f t="shared" si="8"/>
        <v>545132.37655172416</v>
      </c>
      <c r="T8" s="28" t="s">
        <v>122</v>
      </c>
    </row>
    <row r="9" spans="1:20" ht="15" customHeight="1" x14ac:dyDescent="0.25">
      <c r="A9" s="155">
        <v>3</v>
      </c>
      <c r="B9" s="13">
        <v>10090</v>
      </c>
      <c r="C9" s="16" t="s">
        <v>93</v>
      </c>
      <c r="D9" s="86">
        <v>211160039.19999999</v>
      </c>
      <c r="E9" s="87">
        <v>192858976.59999999</v>
      </c>
      <c r="F9" s="91">
        <f t="shared" si="0"/>
        <v>0.91333084295051603</v>
      </c>
      <c r="G9" s="102">
        <v>44133538.359999999</v>
      </c>
      <c r="H9" s="89">
        <v>1441</v>
      </c>
      <c r="I9" s="90">
        <f t="shared" si="2"/>
        <v>30627.021762664815</v>
      </c>
      <c r="J9" s="86">
        <v>66282945.07</v>
      </c>
      <c r="K9" s="89">
        <v>1441</v>
      </c>
      <c r="L9" s="91">
        <f t="shared" si="4"/>
        <v>45997.879993060378</v>
      </c>
      <c r="M9" s="102">
        <v>718048.26</v>
      </c>
      <c r="N9" s="87">
        <v>2616909.29</v>
      </c>
      <c r="O9" s="89">
        <v>1441</v>
      </c>
      <c r="P9" s="88">
        <f t="shared" si="6"/>
        <v>2314.3355655794585</v>
      </c>
      <c r="Q9" s="86">
        <v>56295878.310000002</v>
      </c>
      <c r="R9" s="92">
        <v>99</v>
      </c>
      <c r="S9" s="284">
        <f t="shared" si="8"/>
        <v>568645.23545454547</v>
      </c>
      <c r="T9" s="28" t="s">
        <v>122</v>
      </c>
    </row>
    <row r="10" spans="1:20" ht="18" customHeight="1" x14ac:dyDescent="0.25">
      <c r="A10" s="85">
        <v>4</v>
      </c>
      <c r="B10" s="13">
        <v>10004</v>
      </c>
      <c r="C10" s="16" t="s">
        <v>92</v>
      </c>
      <c r="D10" s="86">
        <v>36146353.609999999</v>
      </c>
      <c r="E10" s="87">
        <v>22623652.16</v>
      </c>
      <c r="F10" s="91">
        <f t="shared" si="0"/>
        <v>0.62589030152521652</v>
      </c>
      <c r="G10" s="102">
        <v>27133755.530000001</v>
      </c>
      <c r="H10" s="89">
        <v>1136</v>
      </c>
      <c r="I10" s="90">
        <f t="shared" si="2"/>
        <v>23885.348177816901</v>
      </c>
      <c r="J10" s="86">
        <v>69577875</v>
      </c>
      <c r="K10" s="89">
        <v>1136</v>
      </c>
      <c r="L10" s="91">
        <f t="shared" si="4"/>
        <v>61248.129401408449</v>
      </c>
      <c r="M10" s="102">
        <v>1854350.11</v>
      </c>
      <c r="N10" s="87">
        <v>2602117.5699999998</v>
      </c>
      <c r="O10" s="89">
        <v>1136</v>
      </c>
      <c r="P10" s="88">
        <f t="shared" si="6"/>
        <v>3922.9469014084502</v>
      </c>
      <c r="Q10" s="86">
        <v>59743076.460000001</v>
      </c>
      <c r="R10" s="92">
        <v>107</v>
      </c>
      <c r="S10" s="284">
        <f t="shared" si="8"/>
        <v>558346.50897196261</v>
      </c>
      <c r="T10" s="28" t="s">
        <v>122</v>
      </c>
    </row>
    <row r="11" spans="1:20" ht="18" customHeight="1" x14ac:dyDescent="0.25">
      <c r="A11" s="85">
        <v>5</v>
      </c>
      <c r="B11" s="20">
        <v>10001</v>
      </c>
      <c r="C11" s="21" t="s">
        <v>87</v>
      </c>
      <c r="D11" s="78">
        <v>9712877.6600000001</v>
      </c>
      <c r="E11" s="79">
        <v>704373.21</v>
      </c>
      <c r="F11" s="91">
        <f t="shared" si="0"/>
        <v>7.251951838133211E-2</v>
      </c>
      <c r="G11" s="102">
        <v>8448351.6300000008</v>
      </c>
      <c r="H11" s="89">
        <v>540</v>
      </c>
      <c r="I11" s="90">
        <f t="shared" si="2"/>
        <v>15645.095611111112</v>
      </c>
      <c r="J11" s="86">
        <v>26675141.960000001</v>
      </c>
      <c r="K11" s="89">
        <v>540</v>
      </c>
      <c r="L11" s="91">
        <f t="shared" si="4"/>
        <v>49398.41103703704</v>
      </c>
      <c r="M11" s="101">
        <v>1849400.98</v>
      </c>
      <c r="N11" s="79">
        <v>907017.4</v>
      </c>
      <c r="O11" s="81">
        <v>540</v>
      </c>
      <c r="P11" s="88">
        <f t="shared" si="6"/>
        <v>5104.4784814814811</v>
      </c>
      <c r="Q11" s="86">
        <v>21036710.109999999</v>
      </c>
      <c r="R11" s="92">
        <v>35</v>
      </c>
      <c r="S11" s="284">
        <f t="shared" si="8"/>
        <v>601048.86028571427</v>
      </c>
      <c r="T11" s="28" t="s">
        <v>122</v>
      </c>
    </row>
    <row r="12" spans="1:20" ht="18" customHeight="1" x14ac:dyDescent="0.25">
      <c r="A12" s="85">
        <v>6</v>
      </c>
      <c r="B12" s="13">
        <v>10120</v>
      </c>
      <c r="C12" s="16" t="s">
        <v>94</v>
      </c>
      <c r="D12" s="86">
        <v>34289138.700000003</v>
      </c>
      <c r="E12" s="87">
        <v>16557846.529999999</v>
      </c>
      <c r="F12" s="91">
        <f t="shared" si="0"/>
        <v>0.4828889601126084</v>
      </c>
      <c r="G12" s="102">
        <v>12982429.51</v>
      </c>
      <c r="H12" s="89">
        <v>633</v>
      </c>
      <c r="I12" s="90">
        <f t="shared" si="2"/>
        <v>20509.367314375988</v>
      </c>
      <c r="J12" s="86">
        <v>35582948.210000001</v>
      </c>
      <c r="K12" s="89">
        <v>633</v>
      </c>
      <c r="L12" s="91">
        <f t="shared" si="4"/>
        <v>56213.188325434443</v>
      </c>
      <c r="M12" s="102">
        <v>770529.84</v>
      </c>
      <c r="N12" s="87">
        <v>1084336.1399999999</v>
      </c>
      <c r="O12" s="89">
        <v>633</v>
      </c>
      <c r="P12" s="88">
        <f t="shared" si="6"/>
        <v>2930.2780094786731</v>
      </c>
      <c r="Q12" s="86">
        <v>27917867.210000001</v>
      </c>
      <c r="R12" s="92">
        <v>54</v>
      </c>
      <c r="S12" s="284">
        <f t="shared" si="8"/>
        <v>516997.54092592595</v>
      </c>
      <c r="T12" s="28" t="s">
        <v>122</v>
      </c>
    </row>
    <row r="13" spans="1:20" ht="18" customHeight="1" x14ac:dyDescent="0.25">
      <c r="A13" s="85">
        <v>7</v>
      </c>
      <c r="B13" s="13">
        <v>10190</v>
      </c>
      <c r="C13" s="16" t="s">
        <v>5</v>
      </c>
      <c r="D13" s="86">
        <v>40202797.420000002</v>
      </c>
      <c r="E13" s="87">
        <v>24669196.98</v>
      </c>
      <c r="F13" s="91">
        <f t="shared" si="0"/>
        <v>0.61361891617342079</v>
      </c>
      <c r="G13" s="102">
        <v>9412962.7200000007</v>
      </c>
      <c r="H13" s="89">
        <v>981</v>
      </c>
      <c r="I13" s="90">
        <f t="shared" si="2"/>
        <v>9595.2729051987772</v>
      </c>
      <c r="J13" s="86">
        <v>39975768.439999998</v>
      </c>
      <c r="K13" s="89">
        <v>981</v>
      </c>
      <c r="L13" s="91">
        <f t="shared" si="4"/>
        <v>40750.018797145771</v>
      </c>
      <c r="M13" s="102">
        <v>863154.67</v>
      </c>
      <c r="N13" s="87">
        <v>1421269.71</v>
      </c>
      <c r="O13" s="89">
        <v>981</v>
      </c>
      <c r="P13" s="88">
        <f t="shared" si="6"/>
        <v>2328.6690927624873</v>
      </c>
      <c r="Q13" s="86">
        <v>33047821.800000001</v>
      </c>
      <c r="R13" s="92">
        <v>82</v>
      </c>
      <c r="S13" s="284">
        <f t="shared" si="8"/>
        <v>403022.21707317076</v>
      </c>
      <c r="T13" s="28" t="s">
        <v>122</v>
      </c>
    </row>
    <row r="14" spans="1:20" ht="18" customHeight="1" x14ac:dyDescent="0.25">
      <c r="A14" s="85">
        <v>8</v>
      </c>
      <c r="B14" s="13">
        <v>10320</v>
      </c>
      <c r="C14" s="16" t="s">
        <v>89</v>
      </c>
      <c r="D14" s="86">
        <v>33548991.359999999</v>
      </c>
      <c r="E14" s="87">
        <v>20683106.850000001</v>
      </c>
      <c r="F14" s="91">
        <f t="shared" si="0"/>
        <v>0.61650458066111002</v>
      </c>
      <c r="G14" s="102">
        <v>11454975.43</v>
      </c>
      <c r="H14" s="89">
        <v>787</v>
      </c>
      <c r="I14" s="90">
        <f t="shared" si="2"/>
        <v>14555.241969504446</v>
      </c>
      <c r="J14" s="86">
        <v>39975768.439999998</v>
      </c>
      <c r="K14" s="89">
        <v>787</v>
      </c>
      <c r="L14" s="91">
        <f t="shared" si="4"/>
        <v>50795.131435832271</v>
      </c>
      <c r="M14" s="102">
        <v>863154.67</v>
      </c>
      <c r="N14" s="87">
        <v>1421269.71</v>
      </c>
      <c r="O14" s="89">
        <v>787</v>
      </c>
      <c r="P14" s="88">
        <f t="shared" si="6"/>
        <v>2902.6993392630238</v>
      </c>
      <c r="Q14" s="86">
        <v>33047821.800000001</v>
      </c>
      <c r="R14" s="92">
        <v>69</v>
      </c>
      <c r="S14" s="284">
        <f t="shared" si="8"/>
        <v>478953.93913043477</v>
      </c>
      <c r="T14" s="28" t="s">
        <v>168</v>
      </c>
    </row>
    <row r="15" spans="1:20" ht="18" customHeight="1" thickBot="1" x14ac:dyDescent="0.3">
      <c r="A15" s="68">
        <v>9</v>
      </c>
      <c r="B15" s="13">
        <v>10860</v>
      </c>
      <c r="C15" s="16" t="s">
        <v>180</v>
      </c>
      <c r="D15" s="69">
        <v>16604119.289999999</v>
      </c>
      <c r="E15" s="70">
        <v>7553330.0899999999</v>
      </c>
      <c r="F15" s="73">
        <f t="shared" si="0"/>
        <v>0.45490699976776666</v>
      </c>
      <c r="G15" s="106">
        <v>13445409.380000001</v>
      </c>
      <c r="H15" s="93">
        <v>731</v>
      </c>
      <c r="I15" s="72">
        <f t="shared" si="2"/>
        <v>18393.172886456909</v>
      </c>
      <c r="J15" s="69">
        <v>36081954.659999996</v>
      </c>
      <c r="K15" s="93">
        <v>731</v>
      </c>
      <c r="L15" s="73">
        <f t="shared" si="4"/>
        <v>49359.719097127221</v>
      </c>
      <c r="M15" s="106">
        <v>772494.76</v>
      </c>
      <c r="N15" s="70">
        <v>1324191.98</v>
      </c>
      <c r="O15" s="93">
        <v>731</v>
      </c>
      <c r="P15" s="71">
        <f t="shared" si="6"/>
        <v>2868.2445143638852</v>
      </c>
      <c r="Q15" s="69">
        <v>30572330.210000001</v>
      </c>
      <c r="R15" s="74">
        <v>55</v>
      </c>
      <c r="S15" s="285">
        <f t="shared" si="8"/>
        <v>555860.54927272734</v>
      </c>
      <c r="T15" s="28" t="s">
        <v>122</v>
      </c>
    </row>
    <row r="16" spans="1:20" ht="15" customHeight="1" thickBot="1" x14ac:dyDescent="0.3">
      <c r="A16" s="94"/>
      <c r="B16" s="8" t="s">
        <v>6</v>
      </c>
      <c r="C16" s="201"/>
      <c r="D16" s="44">
        <f>SUM(D17:D30)</f>
        <v>1376916098.7499998</v>
      </c>
      <c r="E16" s="198">
        <f>SUM(E17:E30)</f>
        <v>1178337470.6000001</v>
      </c>
      <c r="F16" s="269">
        <f t="shared" si="0"/>
        <v>0.85578015368527216</v>
      </c>
      <c r="G16" s="273">
        <f>SUM(G17:G30)</f>
        <v>163796917.39999998</v>
      </c>
      <c r="H16" s="271">
        <f>SUM(H17:H30)</f>
        <v>10690</v>
      </c>
      <c r="I16" s="268">
        <f t="shared" si="2"/>
        <v>15322.443161833487</v>
      </c>
      <c r="J16" s="44">
        <f>SUM(J17:J30)</f>
        <v>586202051.79000008</v>
      </c>
      <c r="K16" s="271">
        <f>SUM(K17:K30)</f>
        <v>10690</v>
      </c>
      <c r="L16" s="269">
        <f t="shared" si="4"/>
        <v>54836.487538821333</v>
      </c>
      <c r="M16" s="273">
        <f>SUM(M17:M30)</f>
        <v>14897752.350000001</v>
      </c>
      <c r="N16" s="198">
        <f>SUM(N17:N30)</f>
        <v>19168987.089999996</v>
      </c>
      <c r="O16" s="271">
        <f>SUM(O17:O30)</f>
        <v>10690</v>
      </c>
      <c r="P16" s="268">
        <f t="shared" si="6"/>
        <v>3186.7857287184283</v>
      </c>
      <c r="Q16" s="44">
        <f>SUM(Q17:Q30)</f>
        <v>491729017.45999998</v>
      </c>
      <c r="R16" s="271">
        <f>SUM(R17:R30)</f>
        <v>848</v>
      </c>
      <c r="S16" s="269">
        <f t="shared" si="8"/>
        <v>579869.12436320749</v>
      </c>
      <c r="T16" s="26"/>
    </row>
    <row r="17" spans="1:20" ht="18" customHeight="1" x14ac:dyDescent="0.25">
      <c r="A17" s="77">
        <v>1</v>
      </c>
      <c r="B17" s="12">
        <v>20040</v>
      </c>
      <c r="C17" s="15" t="s">
        <v>95</v>
      </c>
      <c r="D17" s="78">
        <v>146944004.33000001</v>
      </c>
      <c r="E17" s="79">
        <v>130154804.73</v>
      </c>
      <c r="F17" s="83">
        <f t="shared" si="0"/>
        <v>0.88574423518297751</v>
      </c>
      <c r="G17" s="101">
        <v>8449419.6099999994</v>
      </c>
      <c r="H17" s="81">
        <v>999</v>
      </c>
      <c r="I17" s="82">
        <f t="shared" si="2"/>
        <v>8457.8774874874871</v>
      </c>
      <c r="J17" s="78">
        <v>53039719.600000001</v>
      </c>
      <c r="K17" s="81">
        <v>999</v>
      </c>
      <c r="L17" s="83">
        <f t="shared" si="4"/>
        <v>53092.812412412415</v>
      </c>
      <c r="M17" s="101">
        <v>354241.8</v>
      </c>
      <c r="N17" s="79">
        <v>1990332.67</v>
      </c>
      <c r="O17" s="81">
        <v>999</v>
      </c>
      <c r="P17" s="80">
        <f t="shared" si="6"/>
        <v>2346.9213913913914</v>
      </c>
      <c r="Q17" s="78">
        <v>47315034.490000002</v>
      </c>
      <c r="R17" s="84">
        <v>78</v>
      </c>
      <c r="S17" s="283">
        <f t="shared" si="8"/>
        <v>606603.00628205133</v>
      </c>
      <c r="T17" s="28" t="s">
        <v>124</v>
      </c>
    </row>
    <row r="18" spans="1:20" ht="18" customHeight="1" x14ac:dyDescent="0.25">
      <c r="A18" s="77">
        <v>2</v>
      </c>
      <c r="B18" s="13">
        <v>20061</v>
      </c>
      <c r="C18" s="16" t="s">
        <v>96</v>
      </c>
      <c r="D18" s="86">
        <v>101422649.98999999</v>
      </c>
      <c r="E18" s="87">
        <v>90803601.510000005</v>
      </c>
      <c r="F18" s="91">
        <f t="shared" si="0"/>
        <v>0.89529904334932087</v>
      </c>
      <c r="G18" s="102">
        <v>10165141.84</v>
      </c>
      <c r="H18" s="89">
        <v>621</v>
      </c>
      <c r="I18" s="90">
        <f t="shared" si="2"/>
        <v>16368.988470209339</v>
      </c>
      <c r="J18" s="86">
        <v>33772963.509999998</v>
      </c>
      <c r="K18" s="89">
        <v>621</v>
      </c>
      <c r="L18" s="91">
        <f t="shared" si="4"/>
        <v>54384.804363929143</v>
      </c>
      <c r="M18" s="102">
        <v>231620.49</v>
      </c>
      <c r="N18" s="87">
        <v>1137518.8999999999</v>
      </c>
      <c r="O18" s="89">
        <v>621</v>
      </c>
      <c r="P18" s="88">
        <f t="shared" si="6"/>
        <v>2204.7333172302738</v>
      </c>
      <c r="Q18" s="86">
        <v>29223792.649999999</v>
      </c>
      <c r="R18" s="92">
        <v>52</v>
      </c>
      <c r="S18" s="284">
        <f t="shared" si="8"/>
        <v>561996.01249999995</v>
      </c>
      <c r="T18" s="28" t="s">
        <v>124</v>
      </c>
    </row>
    <row r="19" spans="1:20" ht="18" customHeight="1" x14ac:dyDescent="0.25">
      <c r="A19" s="77">
        <v>3</v>
      </c>
      <c r="B19" s="13">
        <v>21020</v>
      </c>
      <c r="C19" s="16" t="s">
        <v>101</v>
      </c>
      <c r="D19" s="86">
        <v>136855913.47</v>
      </c>
      <c r="E19" s="87">
        <v>114473351.90000001</v>
      </c>
      <c r="F19" s="91">
        <f t="shared" si="0"/>
        <v>0.83645163002104073</v>
      </c>
      <c r="G19" s="102">
        <v>10352713.09</v>
      </c>
      <c r="H19" s="89">
        <v>937</v>
      </c>
      <c r="I19" s="90">
        <f t="shared" si="2"/>
        <v>11048.786648879402</v>
      </c>
      <c r="J19" s="86">
        <v>54088616.609999999</v>
      </c>
      <c r="K19" s="89">
        <v>937</v>
      </c>
      <c r="L19" s="91">
        <f t="shared" si="4"/>
        <v>57725.311216648879</v>
      </c>
      <c r="M19" s="102">
        <v>745583.26</v>
      </c>
      <c r="N19" s="87">
        <v>1534296.47</v>
      </c>
      <c r="O19" s="89">
        <v>937</v>
      </c>
      <c r="P19" s="88">
        <f t="shared" si="6"/>
        <v>2433.169402347919</v>
      </c>
      <c r="Q19" s="86">
        <v>46790987</v>
      </c>
      <c r="R19" s="92">
        <v>77</v>
      </c>
      <c r="S19" s="284">
        <f t="shared" si="8"/>
        <v>607675.15584415582</v>
      </c>
      <c r="T19" s="28" t="s">
        <v>124</v>
      </c>
    </row>
    <row r="20" spans="1:20" ht="18" customHeight="1" x14ac:dyDescent="0.25">
      <c r="A20" s="85">
        <v>4</v>
      </c>
      <c r="B20" s="13">
        <v>20060</v>
      </c>
      <c r="C20" s="16" t="s">
        <v>107</v>
      </c>
      <c r="D20" s="86">
        <v>56798821.979999997</v>
      </c>
      <c r="E20" s="87">
        <v>31756546.5</v>
      </c>
      <c r="F20" s="91">
        <f t="shared" si="0"/>
        <v>0.55910572425572691</v>
      </c>
      <c r="G20" s="102">
        <v>26271932.370000001</v>
      </c>
      <c r="H20" s="89">
        <v>1598</v>
      </c>
      <c r="I20" s="90">
        <f t="shared" si="2"/>
        <v>16440.508366708385</v>
      </c>
      <c r="J20" s="86">
        <v>78814081.560000002</v>
      </c>
      <c r="K20" s="89">
        <v>1598</v>
      </c>
      <c r="L20" s="91">
        <f t="shared" si="4"/>
        <v>49320.451539424284</v>
      </c>
      <c r="M20" s="102">
        <v>868939.87</v>
      </c>
      <c r="N20" s="87">
        <v>2700869.09</v>
      </c>
      <c r="O20" s="89">
        <v>1598</v>
      </c>
      <c r="P20" s="88">
        <f t="shared" si="6"/>
        <v>2233.9230037546931</v>
      </c>
      <c r="Q20" s="86">
        <v>66022850</v>
      </c>
      <c r="R20" s="92">
        <v>111</v>
      </c>
      <c r="S20" s="284">
        <f t="shared" si="8"/>
        <v>594800.45045045041</v>
      </c>
      <c r="T20" s="28" t="s">
        <v>126</v>
      </c>
    </row>
    <row r="21" spans="1:20" ht="18" customHeight="1" x14ac:dyDescent="0.25">
      <c r="A21" s="85">
        <v>5</v>
      </c>
      <c r="B21" s="13">
        <v>20400</v>
      </c>
      <c r="C21" s="16" t="s">
        <v>98</v>
      </c>
      <c r="D21" s="86">
        <v>100114075.04000001</v>
      </c>
      <c r="E21" s="87">
        <v>75540146.730000004</v>
      </c>
      <c r="F21" s="91">
        <f t="shared" si="0"/>
        <v>0.75454072466652033</v>
      </c>
      <c r="G21" s="102">
        <v>28063592.68</v>
      </c>
      <c r="H21" s="89">
        <v>1348</v>
      </c>
      <c r="I21" s="90">
        <f t="shared" si="2"/>
        <v>20818.688931750741</v>
      </c>
      <c r="J21" s="86">
        <v>74948026.049999997</v>
      </c>
      <c r="K21" s="89">
        <v>1348</v>
      </c>
      <c r="L21" s="91">
        <f t="shared" si="4"/>
        <v>55599.425853115725</v>
      </c>
      <c r="M21" s="102">
        <v>1222902.1399999999</v>
      </c>
      <c r="N21" s="87">
        <v>2163109.27</v>
      </c>
      <c r="O21" s="89">
        <v>1348</v>
      </c>
      <c r="P21" s="88">
        <f t="shared" si="6"/>
        <v>2511.8779005934721</v>
      </c>
      <c r="Q21" s="86">
        <v>64447744.299999997</v>
      </c>
      <c r="R21" s="92">
        <v>107</v>
      </c>
      <c r="S21" s="284">
        <f t="shared" si="8"/>
        <v>602315.36728971964</v>
      </c>
      <c r="T21" s="28" t="s">
        <v>124</v>
      </c>
    </row>
    <row r="22" spans="1:20" ht="18" customHeight="1" x14ac:dyDescent="0.25">
      <c r="A22" s="85">
        <v>6</v>
      </c>
      <c r="B22" s="13">
        <v>20080</v>
      </c>
      <c r="C22" s="16" t="s">
        <v>97</v>
      </c>
      <c r="D22" s="86">
        <v>98947063.810000002</v>
      </c>
      <c r="E22" s="87">
        <v>93121227.370000005</v>
      </c>
      <c r="F22" s="91">
        <f t="shared" si="0"/>
        <v>0.94112168450812372</v>
      </c>
      <c r="G22" s="102">
        <v>8014430.0999999996</v>
      </c>
      <c r="H22" s="89">
        <v>402</v>
      </c>
      <c r="I22" s="90">
        <f t="shared" si="2"/>
        <v>19936.393283582089</v>
      </c>
      <c r="J22" s="86">
        <v>20015404.800000001</v>
      </c>
      <c r="K22" s="89">
        <v>402</v>
      </c>
      <c r="L22" s="91">
        <f t="shared" si="4"/>
        <v>49789.564179104476</v>
      </c>
      <c r="M22" s="102">
        <v>274736.19</v>
      </c>
      <c r="N22" s="87">
        <v>555021.42000000004</v>
      </c>
      <c r="O22" s="89">
        <v>402</v>
      </c>
      <c r="P22" s="88">
        <f t="shared" si="6"/>
        <v>2064.0736567164181</v>
      </c>
      <c r="Q22" s="86">
        <v>15851993.35</v>
      </c>
      <c r="R22" s="92">
        <v>28</v>
      </c>
      <c r="S22" s="284">
        <f t="shared" si="8"/>
        <v>566142.61964285711</v>
      </c>
      <c r="T22" s="28" t="s">
        <v>124</v>
      </c>
    </row>
    <row r="23" spans="1:20" ht="18" customHeight="1" x14ac:dyDescent="0.25">
      <c r="A23" s="85">
        <v>7</v>
      </c>
      <c r="B23" s="13">
        <v>20460</v>
      </c>
      <c r="C23" s="16" t="s">
        <v>15</v>
      </c>
      <c r="D23" s="86">
        <v>149070147.34</v>
      </c>
      <c r="E23" s="87">
        <v>134127168.08</v>
      </c>
      <c r="F23" s="91">
        <f t="shared" si="0"/>
        <v>0.89975874092404307</v>
      </c>
      <c r="G23" s="102">
        <v>7576064.2699999996</v>
      </c>
      <c r="H23" s="89">
        <v>886</v>
      </c>
      <c r="I23" s="90">
        <f t="shared" si="2"/>
        <v>8550.8626072234765</v>
      </c>
      <c r="J23" s="86">
        <v>41998366.289999999</v>
      </c>
      <c r="K23" s="89">
        <v>886</v>
      </c>
      <c r="L23" s="91">
        <f t="shared" si="4"/>
        <v>47402.21928893905</v>
      </c>
      <c r="M23" s="102">
        <v>246650.26</v>
      </c>
      <c r="N23" s="87">
        <v>1575682.04</v>
      </c>
      <c r="O23" s="89">
        <v>886</v>
      </c>
      <c r="P23" s="88">
        <f t="shared" si="6"/>
        <v>2056.8084650112869</v>
      </c>
      <c r="Q23" s="86">
        <v>34521376</v>
      </c>
      <c r="R23" s="92">
        <v>61</v>
      </c>
      <c r="S23" s="284">
        <f t="shared" si="8"/>
        <v>565924.19672131143</v>
      </c>
      <c r="T23" s="28" t="s">
        <v>124</v>
      </c>
    </row>
    <row r="24" spans="1:20" ht="18" customHeight="1" x14ac:dyDescent="0.25">
      <c r="A24" s="85">
        <v>8</v>
      </c>
      <c r="B24" s="13">
        <v>20490</v>
      </c>
      <c r="C24" s="16" t="s">
        <v>16</v>
      </c>
      <c r="D24" s="86">
        <v>28784620.440000001</v>
      </c>
      <c r="E24" s="87">
        <v>18894730.16</v>
      </c>
      <c r="F24" s="91">
        <f t="shared" si="0"/>
        <v>0.656417554623833</v>
      </c>
      <c r="G24" s="102">
        <v>6517221.1399999997</v>
      </c>
      <c r="H24" s="89">
        <v>430</v>
      </c>
      <c r="I24" s="90">
        <f t="shared" si="2"/>
        <v>15156.328232558139</v>
      </c>
      <c r="J24" s="86">
        <v>19596905.559999999</v>
      </c>
      <c r="K24" s="89">
        <v>430</v>
      </c>
      <c r="L24" s="91">
        <f t="shared" si="4"/>
        <v>45574.198976744185</v>
      </c>
      <c r="M24" s="102">
        <v>132371.62</v>
      </c>
      <c r="N24" s="87">
        <v>727921.68</v>
      </c>
      <c r="O24" s="89">
        <v>430</v>
      </c>
      <c r="P24" s="88">
        <f t="shared" si="6"/>
        <v>2000.6820930232559</v>
      </c>
      <c r="Q24" s="86">
        <v>17043050.510000002</v>
      </c>
      <c r="R24" s="92">
        <v>33</v>
      </c>
      <c r="S24" s="284">
        <f t="shared" si="8"/>
        <v>516456.07606060611</v>
      </c>
      <c r="T24" s="28" t="s">
        <v>124</v>
      </c>
    </row>
    <row r="25" spans="1:20" ht="18" customHeight="1" x14ac:dyDescent="0.25">
      <c r="A25" s="85">
        <v>9</v>
      </c>
      <c r="B25" s="13">
        <v>20550</v>
      </c>
      <c r="C25" s="16" t="s">
        <v>99</v>
      </c>
      <c r="D25" s="86">
        <v>101289116.84999999</v>
      </c>
      <c r="E25" s="87">
        <v>91322009.140000001</v>
      </c>
      <c r="F25" s="91">
        <f t="shared" si="0"/>
        <v>0.90159744679420617</v>
      </c>
      <c r="G25" s="102">
        <v>17483870.199999999</v>
      </c>
      <c r="H25" s="89">
        <v>549</v>
      </c>
      <c r="I25" s="90">
        <f t="shared" si="2"/>
        <v>31846.75810564663</v>
      </c>
      <c r="J25" s="86">
        <v>42338510.159999996</v>
      </c>
      <c r="K25" s="89">
        <v>549</v>
      </c>
      <c r="L25" s="91">
        <f t="shared" si="4"/>
        <v>77119.326338797808</v>
      </c>
      <c r="M25" s="102">
        <v>4520191.79</v>
      </c>
      <c r="N25" s="87">
        <v>924645.23</v>
      </c>
      <c r="O25" s="89">
        <v>549</v>
      </c>
      <c r="P25" s="88">
        <f t="shared" si="6"/>
        <v>9917.7359198542799</v>
      </c>
      <c r="Q25" s="86">
        <v>32143916</v>
      </c>
      <c r="R25" s="92">
        <v>68</v>
      </c>
      <c r="S25" s="284">
        <f t="shared" si="8"/>
        <v>472704.64705882355</v>
      </c>
      <c r="T25" s="28" t="s">
        <v>124</v>
      </c>
    </row>
    <row r="26" spans="1:20" ht="18" customHeight="1" x14ac:dyDescent="0.25">
      <c r="A26" s="85">
        <v>10</v>
      </c>
      <c r="B26" s="13">
        <v>20630</v>
      </c>
      <c r="C26" s="16" t="s">
        <v>17</v>
      </c>
      <c r="D26" s="86">
        <v>77963325.030000001</v>
      </c>
      <c r="E26" s="87">
        <v>64515115.560000002</v>
      </c>
      <c r="F26" s="91">
        <f t="shared" si="0"/>
        <v>0.8275059527691363</v>
      </c>
      <c r="G26" s="102">
        <v>9844295.6099999994</v>
      </c>
      <c r="H26" s="89">
        <v>656</v>
      </c>
      <c r="I26" s="90">
        <f t="shared" si="2"/>
        <v>15006.548185975609</v>
      </c>
      <c r="J26" s="86">
        <v>37477892.509999998</v>
      </c>
      <c r="K26" s="89">
        <v>656</v>
      </c>
      <c r="L26" s="91">
        <f t="shared" si="4"/>
        <v>57130.933704268289</v>
      </c>
      <c r="M26" s="102">
        <v>603489.04</v>
      </c>
      <c r="N26" s="87">
        <v>1418410.75</v>
      </c>
      <c r="O26" s="89">
        <v>656</v>
      </c>
      <c r="P26" s="88">
        <f t="shared" si="6"/>
        <v>3082.1643140243905</v>
      </c>
      <c r="Q26" s="86">
        <v>32724082.75</v>
      </c>
      <c r="R26" s="92">
        <v>62</v>
      </c>
      <c r="S26" s="284">
        <f t="shared" si="8"/>
        <v>527807.78629032255</v>
      </c>
      <c r="T26" s="28" t="s">
        <v>124</v>
      </c>
    </row>
    <row r="27" spans="1:20" ht="18" customHeight="1" x14ac:dyDescent="0.25">
      <c r="A27" s="85">
        <v>11</v>
      </c>
      <c r="B27" s="13">
        <v>20800</v>
      </c>
      <c r="C27" s="16" t="s">
        <v>100</v>
      </c>
      <c r="D27" s="86">
        <v>67212660.920000002</v>
      </c>
      <c r="E27" s="87">
        <v>60117570.060000002</v>
      </c>
      <c r="F27" s="91">
        <f t="shared" si="0"/>
        <v>0.89443817931200575</v>
      </c>
      <c r="G27" s="102">
        <v>4787590.18</v>
      </c>
      <c r="H27" s="89">
        <v>311</v>
      </c>
      <c r="I27" s="90">
        <f t="shared" si="2"/>
        <v>15394.180643086816</v>
      </c>
      <c r="J27" s="86">
        <v>17354002.16</v>
      </c>
      <c r="K27" s="89">
        <v>311</v>
      </c>
      <c r="L27" s="91">
        <f t="shared" si="4"/>
        <v>55800.650032154343</v>
      </c>
      <c r="M27" s="102">
        <v>78532.31</v>
      </c>
      <c r="N27" s="87">
        <v>637266.61</v>
      </c>
      <c r="O27" s="89">
        <v>311</v>
      </c>
      <c r="P27" s="88">
        <f t="shared" si="6"/>
        <v>2301.6042443729903</v>
      </c>
      <c r="Q27" s="86">
        <v>14129910.27</v>
      </c>
      <c r="R27" s="92">
        <v>25</v>
      </c>
      <c r="S27" s="284">
        <f t="shared" si="8"/>
        <v>565196.41079999995</v>
      </c>
      <c r="T27" s="27" t="s">
        <v>138</v>
      </c>
    </row>
    <row r="28" spans="1:20" ht="18" customHeight="1" x14ac:dyDescent="0.25">
      <c r="A28" s="85">
        <v>12</v>
      </c>
      <c r="B28" s="13">
        <v>20810</v>
      </c>
      <c r="C28" s="16" t="s">
        <v>18</v>
      </c>
      <c r="D28" s="86">
        <v>88737683.730000004</v>
      </c>
      <c r="E28" s="87">
        <v>75163992.620000005</v>
      </c>
      <c r="F28" s="91">
        <f t="shared" si="0"/>
        <v>0.84703577398638963</v>
      </c>
      <c r="G28" s="102">
        <v>10954214.16</v>
      </c>
      <c r="H28" s="89">
        <v>656</v>
      </c>
      <c r="I28" s="90">
        <f t="shared" si="2"/>
        <v>16698.497195121952</v>
      </c>
      <c r="J28" s="86">
        <v>46493479.700000003</v>
      </c>
      <c r="K28" s="89">
        <v>656</v>
      </c>
      <c r="L28" s="91">
        <f t="shared" si="4"/>
        <v>70874.206859756101</v>
      </c>
      <c r="M28" s="102">
        <v>5111177.4800000004</v>
      </c>
      <c r="N28" s="87">
        <v>1217585.19</v>
      </c>
      <c r="O28" s="89">
        <v>656</v>
      </c>
      <c r="P28" s="88">
        <f t="shared" si="6"/>
        <v>9647.5040701219514</v>
      </c>
      <c r="Q28" s="86">
        <v>35865222.75</v>
      </c>
      <c r="R28" s="92">
        <v>60</v>
      </c>
      <c r="S28" s="284">
        <f t="shared" si="8"/>
        <v>597753.71250000002</v>
      </c>
      <c r="T28" s="28" t="s">
        <v>124</v>
      </c>
    </row>
    <row r="29" spans="1:20" ht="18" customHeight="1" x14ac:dyDescent="0.25">
      <c r="A29" s="85">
        <v>13</v>
      </c>
      <c r="B29" s="13">
        <v>20900</v>
      </c>
      <c r="C29" s="16" t="s">
        <v>9</v>
      </c>
      <c r="D29" s="86">
        <v>110967567.31</v>
      </c>
      <c r="E29" s="87">
        <v>101467383.54000001</v>
      </c>
      <c r="F29" s="91">
        <f t="shared" si="0"/>
        <v>0.91438774409228785</v>
      </c>
      <c r="G29" s="102">
        <v>5994131.4199999999</v>
      </c>
      <c r="H29" s="89">
        <v>680</v>
      </c>
      <c r="I29" s="90">
        <f t="shared" si="2"/>
        <v>8814.8991470588226</v>
      </c>
      <c r="J29" s="86">
        <v>28135332.579999998</v>
      </c>
      <c r="K29" s="89">
        <v>680</v>
      </c>
      <c r="L29" s="91">
        <f t="shared" si="4"/>
        <v>41375.489088235292</v>
      </c>
      <c r="M29" s="102">
        <v>253339.24</v>
      </c>
      <c r="N29" s="87">
        <v>1230177.78</v>
      </c>
      <c r="O29" s="89">
        <v>680</v>
      </c>
      <c r="P29" s="88">
        <f t="shared" si="6"/>
        <v>2181.6426764705884</v>
      </c>
      <c r="Q29" s="86">
        <v>24000529.960000001</v>
      </c>
      <c r="R29" s="92">
        <v>43</v>
      </c>
      <c r="S29" s="284">
        <f t="shared" si="8"/>
        <v>558151.85953488376</v>
      </c>
      <c r="T29" s="28" t="s">
        <v>124</v>
      </c>
    </row>
    <row r="30" spans="1:20" ht="18" customHeight="1" thickBot="1" x14ac:dyDescent="0.3">
      <c r="A30" s="68">
        <v>14</v>
      </c>
      <c r="B30" s="18">
        <v>21350</v>
      </c>
      <c r="C30" s="19" t="s">
        <v>19</v>
      </c>
      <c r="D30" s="69">
        <v>111808448.51000001</v>
      </c>
      <c r="E30" s="70">
        <v>96879822.700000003</v>
      </c>
      <c r="F30" s="73">
        <f t="shared" si="0"/>
        <v>0.86648034196928503</v>
      </c>
      <c r="G30" s="106">
        <v>9322300.7300000004</v>
      </c>
      <c r="H30" s="93">
        <v>617</v>
      </c>
      <c r="I30" s="72">
        <f t="shared" si="2"/>
        <v>15109.077358184766</v>
      </c>
      <c r="J30" s="69">
        <v>38128750.700000003</v>
      </c>
      <c r="K30" s="93">
        <v>617</v>
      </c>
      <c r="L30" s="73">
        <f t="shared" si="4"/>
        <v>61797.002755267429</v>
      </c>
      <c r="M30" s="106">
        <v>253976.86</v>
      </c>
      <c r="N30" s="70">
        <v>1356149.99</v>
      </c>
      <c r="O30" s="93">
        <v>617</v>
      </c>
      <c r="P30" s="71">
        <f t="shared" si="6"/>
        <v>2609.6059157212321</v>
      </c>
      <c r="Q30" s="69">
        <v>31648527.43</v>
      </c>
      <c r="R30" s="74">
        <v>43</v>
      </c>
      <c r="S30" s="285">
        <f t="shared" si="8"/>
        <v>736012.26581395348</v>
      </c>
      <c r="T30" s="28" t="s">
        <v>124</v>
      </c>
    </row>
    <row r="31" spans="1:20" ht="15" customHeight="1" thickBot="1" x14ac:dyDescent="0.3">
      <c r="A31" s="75"/>
      <c r="B31" s="8" t="s">
        <v>20</v>
      </c>
      <c r="C31" s="201"/>
      <c r="D31" s="44">
        <f>SUM(D32:D50)</f>
        <v>713444939.84099984</v>
      </c>
      <c r="E31" s="198">
        <f>SUM(E32:E50)</f>
        <v>110184839.71000001</v>
      </c>
      <c r="F31" s="269">
        <f t="shared" si="0"/>
        <v>0.15444056514656349</v>
      </c>
      <c r="G31" s="273">
        <f t="shared" ref="G31:H31" si="9">SUM(G32:G50)</f>
        <v>179384502.67000002</v>
      </c>
      <c r="H31" s="274">
        <f t="shared" si="9"/>
        <v>14410</v>
      </c>
      <c r="I31" s="268">
        <f t="shared" si="2"/>
        <v>12448.612260235948</v>
      </c>
      <c r="J31" s="44">
        <f t="shared" ref="J31:K31" si="10">SUM(J32:J50)</f>
        <v>669729260.48999989</v>
      </c>
      <c r="K31" s="271">
        <f t="shared" si="10"/>
        <v>14410</v>
      </c>
      <c r="L31" s="269">
        <f t="shared" si="4"/>
        <v>46476.700936155437</v>
      </c>
      <c r="M31" s="273">
        <f t="shared" ref="M31:O31" si="11">SUM(M32:M50)</f>
        <v>9961711.6099999994</v>
      </c>
      <c r="N31" s="198">
        <f t="shared" si="11"/>
        <v>24439155.219999999</v>
      </c>
      <c r="O31" s="271">
        <f t="shared" si="11"/>
        <v>14410</v>
      </c>
      <c r="P31" s="268">
        <f t="shared" si="6"/>
        <v>2387.2912442748088</v>
      </c>
      <c r="Q31" s="44">
        <f t="shared" ref="Q31:R31" si="12">SUM(Q32:Q50)</f>
        <v>551986114.49000001</v>
      </c>
      <c r="R31" s="271">
        <f t="shared" si="12"/>
        <v>1092</v>
      </c>
      <c r="S31" s="269">
        <f t="shared" si="8"/>
        <v>505481.78982600733</v>
      </c>
      <c r="T31" s="26"/>
    </row>
    <row r="32" spans="1:20" ht="24" customHeight="1" x14ac:dyDescent="0.25">
      <c r="A32" s="85">
        <v>1</v>
      </c>
      <c r="B32" s="13">
        <v>30070</v>
      </c>
      <c r="C32" s="16" t="s">
        <v>103</v>
      </c>
      <c r="D32" s="78">
        <v>28580224.780000001</v>
      </c>
      <c r="E32" s="79"/>
      <c r="F32" s="83">
        <f t="shared" si="0"/>
        <v>0</v>
      </c>
      <c r="G32" s="101">
        <v>11958291.960000001</v>
      </c>
      <c r="H32" s="81">
        <v>1013</v>
      </c>
      <c r="I32" s="82">
        <f t="shared" si="2"/>
        <v>11804.829180651532</v>
      </c>
      <c r="J32" s="78">
        <v>46042466.770000003</v>
      </c>
      <c r="K32" s="81">
        <v>1013</v>
      </c>
      <c r="L32" s="83">
        <f t="shared" si="4"/>
        <v>45451.596021717676</v>
      </c>
      <c r="M32" s="101">
        <v>511805.57</v>
      </c>
      <c r="N32" s="79">
        <v>1790755.78</v>
      </c>
      <c r="O32" s="81">
        <v>1013</v>
      </c>
      <c r="P32" s="80">
        <f t="shared" si="6"/>
        <v>2273.0121915103655</v>
      </c>
      <c r="Q32" s="78">
        <v>38992946.609999999</v>
      </c>
      <c r="R32" s="84">
        <v>82</v>
      </c>
      <c r="S32" s="283">
        <f t="shared" si="8"/>
        <v>475523.73914634145</v>
      </c>
      <c r="T32" s="95" t="s">
        <v>169</v>
      </c>
    </row>
    <row r="33" spans="1:20" ht="24" customHeight="1" x14ac:dyDescent="0.25">
      <c r="A33" s="85">
        <v>2</v>
      </c>
      <c r="B33" s="13">
        <v>30480</v>
      </c>
      <c r="C33" s="16" t="s">
        <v>160</v>
      </c>
      <c r="D33" s="86">
        <v>54018179.82</v>
      </c>
      <c r="E33" s="87"/>
      <c r="F33" s="91">
        <f t="shared" si="0"/>
        <v>0</v>
      </c>
      <c r="G33" s="102">
        <v>22593400.559999999</v>
      </c>
      <c r="H33" s="89">
        <v>1190</v>
      </c>
      <c r="I33" s="90">
        <f t="shared" si="2"/>
        <v>18986.050890756302</v>
      </c>
      <c r="J33" s="86">
        <v>52195676.549999997</v>
      </c>
      <c r="K33" s="89">
        <v>1190</v>
      </c>
      <c r="L33" s="91">
        <f t="shared" si="4"/>
        <v>43861.913067226888</v>
      </c>
      <c r="M33" s="102">
        <v>675858.91</v>
      </c>
      <c r="N33" s="87">
        <v>2258046.41</v>
      </c>
      <c r="O33" s="89">
        <v>1190</v>
      </c>
      <c r="P33" s="88">
        <f t="shared" si="6"/>
        <v>2465.4666554621849</v>
      </c>
      <c r="Q33" s="86">
        <v>43372121.969999999</v>
      </c>
      <c r="R33" s="92">
        <v>95</v>
      </c>
      <c r="S33" s="284">
        <f t="shared" si="8"/>
        <v>456548.65231578948</v>
      </c>
      <c r="T33" s="95" t="s">
        <v>171</v>
      </c>
    </row>
    <row r="34" spans="1:20" ht="18" customHeight="1" x14ac:dyDescent="0.25">
      <c r="A34" s="85">
        <v>3</v>
      </c>
      <c r="B34" s="13">
        <v>30460</v>
      </c>
      <c r="C34" s="16" t="s">
        <v>104</v>
      </c>
      <c r="D34" s="86">
        <v>53550709.039999999</v>
      </c>
      <c r="E34" s="87">
        <v>38965060.450000003</v>
      </c>
      <c r="F34" s="91">
        <f t="shared" si="0"/>
        <v>0.72762921627974775</v>
      </c>
      <c r="G34" s="102">
        <v>16457523.9</v>
      </c>
      <c r="H34" s="89">
        <v>1076</v>
      </c>
      <c r="I34" s="90">
        <f t="shared" si="2"/>
        <v>15295.09656133829</v>
      </c>
      <c r="J34" s="86">
        <v>51999525.539999999</v>
      </c>
      <c r="K34" s="89">
        <v>1076</v>
      </c>
      <c r="L34" s="91">
        <f t="shared" si="4"/>
        <v>48326.696598513008</v>
      </c>
      <c r="M34" s="102">
        <v>444280.48</v>
      </c>
      <c r="N34" s="87">
        <v>2110318.62</v>
      </c>
      <c r="O34" s="89">
        <v>1076</v>
      </c>
      <c r="P34" s="88">
        <f t="shared" si="6"/>
        <v>2374.1627323420075</v>
      </c>
      <c r="Q34" s="86">
        <v>43764967.100000001</v>
      </c>
      <c r="R34" s="92">
        <v>80</v>
      </c>
      <c r="S34" s="284">
        <f t="shared" si="8"/>
        <v>547062.08875</v>
      </c>
      <c r="T34" s="28" t="s">
        <v>128</v>
      </c>
    </row>
    <row r="35" spans="1:20" ht="24" customHeight="1" x14ac:dyDescent="0.25">
      <c r="A35" s="85">
        <v>4</v>
      </c>
      <c r="B35" s="20">
        <v>30030</v>
      </c>
      <c r="C35" s="21" t="s">
        <v>102</v>
      </c>
      <c r="D35" s="78">
        <v>24322470.420000002</v>
      </c>
      <c r="E35" s="79"/>
      <c r="F35" s="91">
        <f t="shared" si="0"/>
        <v>0</v>
      </c>
      <c r="G35" s="102">
        <v>11225637.99</v>
      </c>
      <c r="H35" s="89">
        <v>820</v>
      </c>
      <c r="I35" s="90">
        <f t="shared" si="2"/>
        <v>13689.802426829268</v>
      </c>
      <c r="J35" s="86">
        <v>36232289.520000003</v>
      </c>
      <c r="K35" s="89">
        <v>820</v>
      </c>
      <c r="L35" s="91">
        <f t="shared" si="4"/>
        <v>44185.718926829271</v>
      </c>
      <c r="M35" s="101">
        <v>435878.23</v>
      </c>
      <c r="N35" s="79">
        <v>1774898.81</v>
      </c>
      <c r="O35" s="81">
        <v>820</v>
      </c>
      <c r="P35" s="88">
        <f t="shared" si="6"/>
        <v>2696.0695609756099</v>
      </c>
      <c r="Q35" s="86">
        <v>30140549.530000001</v>
      </c>
      <c r="R35" s="92">
        <v>63</v>
      </c>
      <c r="S35" s="284">
        <f t="shared" si="8"/>
        <v>478421.42111111112</v>
      </c>
      <c r="T35" s="95" t="s">
        <v>169</v>
      </c>
    </row>
    <row r="36" spans="1:20" ht="24" customHeight="1" x14ac:dyDescent="0.25">
      <c r="A36" s="85">
        <v>5</v>
      </c>
      <c r="B36" s="13">
        <v>31000</v>
      </c>
      <c r="C36" s="16" t="s">
        <v>105</v>
      </c>
      <c r="D36" s="86">
        <v>41974060.641000003</v>
      </c>
      <c r="E36" s="87"/>
      <c r="F36" s="91">
        <f t="shared" si="0"/>
        <v>0</v>
      </c>
      <c r="G36" s="102">
        <v>9924322.5999999996</v>
      </c>
      <c r="H36" s="89">
        <v>1067</v>
      </c>
      <c r="I36" s="90">
        <f t="shared" si="2"/>
        <v>9301.1458294283038</v>
      </c>
      <c r="J36" s="86">
        <v>46289730.43</v>
      </c>
      <c r="K36" s="89">
        <v>1067</v>
      </c>
      <c r="L36" s="91">
        <f t="shared" si="4"/>
        <v>43383.065070290533</v>
      </c>
      <c r="M36" s="102">
        <v>584324.84</v>
      </c>
      <c r="N36" s="87">
        <v>856728.24</v>
      </c>
      <c r="O36" s="89">
        <v>1067</v>
      </c>
      <c r="P36" s="88">
        <f t="shared" si="6"/>
        <v>1350.5652108716026</v>
      </c>
      <c r="Q36" s="86">
        <v>38443855.439999998</v>
      </c>
      <c r="R36" s="92">
        <v>74</v>
      </c>
      <c r="S36" s="284">
        <f t="shared" si="8"/>
        <v>519511.55999999994</v>
      </c>
      <c r="T36" s="95" t="s">
        <v>171</v>
      </c>
    </row>
    <row r="37" spans="1:20" ht="24" customHeight="1" x14ac:dyDescent="0.25">
      <c r="A37" s="85">
        <v>6</v>
      </c>
      <c r="B37" s="13">
        <v>30130</v>
      </c>
      <c r="C37" s="96" t="s">
        <v>1</v>
      </c>
      <c r="D37" s="86">
        <v>21648927.879999999</v>
      </c>
      <c r="E37" s="87"/>
      <c r="F37" s="91">
        <f t="shared" si="0"/>
        <v>0</v>
      </c>
      <c r="G37" s="102">
        <v>5289026.84</v>
      </c>
      <c r="H37" s="89">
        <v>397</v>
      </c>
      <c r="I37" s="90">
        <f t="shared" si="2"/>
        <v>13322.485743073048</v>
      </c>
      <c r="J37" s="86">
        <v>29916578.66</v>
      </c>
      <c r="K37" s="89">
        <v>397</v>
      </c>
      <c r="L37" s="91">
        <f t="shared" si="4"/>
        <v>75356.621309823677</v>
      </c>
      <c r="M37" s="102">
        <v>1977522.22</v>
      </c>
      <c r="N37" s="87">
        <v>784857.43</v>
      </c>
      <c r="O37" s="89">
        <v>397</v>
      </c>
      <c r="P37" s="88">
        <f t="shared" si="6"/>
        <v>6958.1351385390426</v>
      </c>
      <c r="Q37" s="86">
        <v>22826222.109999999</v>
      </c>
      <c r="R37" s="92">
        <v>41</v>
      </c>
      <c r="S37" s="284">
        <f t="shared" si="8"/>
        <v>556737.12463414634</v>
      </c>
      <c r="T37" s="95" t="s">
        <v>169</v>
      </c>
    </row>
    <row r="38" spans="1:20" ht="24" customHeight="1" x14ac:dyDescent="0.25">
      <c r="A38" s="85">
        <v>7</v>
      </c>
      <c r="B38" s="13">
        <v>30160</v>
      </c>
      <c r="C38" s="16" t="s">
        <v>2</v>
      </c>
      <c r="D38" s="86">
        <v>40506249.619999997</v>
      </c>
      <c r="E38" s="87"/>
      <c r="F38" s="91">
        <f t="shared" si="0"/>
        <v>0</v>
      </c>
      <c r="G38" s="102">
        <v>8940048.5099999998</v>
      </c>
      <c r="H38" s="89">
        <v>761</v>
      </c>
      <c r="I38" s="90">
        <f t="shared" si="2"/>
        <v>11747.764139290408</v>
      </c>
      <c r="J38" s="86">
        <v>32187217.920000002</v>
      </c>
      <c r="K38" s="89">
        <v>761</v>
      </c>
      <c r="L38" s="91">
        <f t="shared" si="4"/>
        <v>42295.949960578189</v>
      </c>
      <c r="M38" s="102">
        <v>440761.22</v>
      </c>
      <c r="N38" s="87">
        <v>1262685.3500000001</v>
      </c>
      <c r="O38" s="89">
        <v>761</v>
      </c>
      <c r="P38" s="88">
        <f t="shared" si="6"/>
        <v>2238.4317608409988</v>
      </c>
      <c r="Q38" s="86">
        <v>26863255.579999998</v>
      </c>
      <c r="R38" s="92">
        <v>45</v>
      </c>
      <c r="S38" s="284">
        <f t="shared" si="8"/>
        <v>596961.23511111108</v>
      </c>
      <c r="T38" s="95" t="s">
        <v>169</v>
      </c>
    </row>
    <row r="39" spans="1:20" ht="24" customHeight="1" x14ac:dyDescent="0.25">
      <c r="A39" s="85">
        <v>8</v>
      </c>
      <c r="B39" s="13">
        <v>30310</v>
      </c>
      <c r="C39" s="16" t="s">
        <v>21</v>
      </c>
      <c r="D39" s="86">
        <v>38352919.100000001</v>
      </c>
      <c r="E39" s="87"/>
      <c r="F39" s="91">
        <f t="shared" si="0"/>
        <v>0</v>
      </c>
      <c r="G39" s="102">
        <v>5092309.13</v>
      </c>
      <c r="H39" s="89">
        <v>448</v>
      </c>
      <c r="I39" s="90">
        <f t="shared" si="2"/>
        <v>11366.761450892856</v>
      </c>
      <c r="J39" s="86">
        <v>25243727.469999999</v>
      </c>
      <c r="K39" s="89">
        <v>448</v>
      </c>
      <c r="L39" s="91">
        <f t="shared" si="4"/>
        <v>56347.605959821427</v>
      </c>
      <c r="M39" s="102">
        <v>1006244.37</v>
      </c>
      <c r="N39" s="87">
        <v>773716.93</v>
      </c>
      <c r="O39" s="89">
        <v>448</v>
      </c>
      <c r="P39" s="88">
        <f t="shared" si="6"/>
        <v>3973.1279017857146</v>
      </c>
      <c r="Q39" s="86">
        <v>19385601.989999998</v>
      </c>
      <c r="R39" s="92">
        <v>37</v>
      </c>
      <c r="S39" s="284">
        <f t="shared" si="8"/>
        <v>523935.1889189189</v>
      </c>
      <c r="T39" s="95" t="s">
        <v>169</v>
      </c>
    </row>
    <row r="40" spans="1:20" ht="24" customHeight="1" x14ac:dyDescent="0.25">
      <c r="A40" s="85">
        <v>9</v>
      </c>
      <c r="B40" s="13">
        <v>30440</v>
      </c>
      <c r="C40" s="16" t="s">
        <v>22</v>
      </c>
      <c r="D40" s="86">
        <v>55459011.530000001</v>
      </c>
      <c r="E40" s="87"/>
      <c r="F40" s="91">
        <f t="shared" si="0"/>
        <v>0</v>
      </c>
      <c r="G40" s="102">
        <v>7318190.4299999997</v>
      </c>
      <c r="H40" s="89">
        <v>689</v>
      </c>
      <c r="I40" s="90">
        <f t="shared" si="2"/>
        <v>10621.466516690856</v>
      </c>
      <c r="J40" s="86">
        <v>28588016.399999999</v>
      </c>
      <c r="K40" s="89">
        <v>689</v>
      </c>
      <c r="L40" s="91">
        <f t="shared" si="4"/>
        <v>41492.0412191582</v>
      </c>
      <c r="M40" s="102">
        <v>268000.90000000002</v>
      </c>
      <c r="N40" s="87">
        <v>1105621.6100000001</v>
      </c>
      <c r="O40" s="89">
        <v>689</v>
      </c>
      <c r="P40" s="88">
        <f t="shared" si="6"/>
        <v>1993.6466037735852</v>
      </c>
      <c r="Q40" s="86">
        <v>22933936.300000001</v>
      </c>
      <c r="R40" s="92">
        <v>47</v>
      </c>
      <c r="S40" s="284">
        <f t="shared" si="8"/>
        <v>487956.09148936172</v>
      </c>
      <c r="T40" s="95" t="s">
        <v>169</v>
      </c>
    </row>
    <row r="41" spans="1:20" ht="24" customHeight="1" x14ac:dyDescent="0.25">
      <c r="A41" s="85">
        <v>10</v>
      </c>
      <c r="B41" s="13">
        <v>30470</v>
      </c>
      <c r="C41" s="16" t="s">
        <v>23</v>
      </c>
      <c r="D41" s="86">
        <v>29849473.690000001</v>
      </c>
      <c r="E41" s="87"/>
      <c r="F41" s="91">
        <f t="shared" si="0"/>
        <v>0</v>
      </c>
      <c r="G41" s="102">
        <v>9123008.75</v>
      </c>
      <c r="H41" s="89">
        <v>612</v>
      </c>
      <c r="I41" s="90">
        <f t="shared" si="2"/>
        <v>14906.87704248366</v>
      </c>
      <c r="J41" s="86">
        <v>32502139.469999999</v>
      </c>
      <c r="K41" s="89">
        <v>612</v>
      </c>
      <c r="L41" s="91">
        <f t="shared" si="4"/>
        <v>53108.07102941176</v>
      </c>
      <c r="M41" s="102">
        <v>318510.98</v>
      </c>
      <c r="N41" s="87">
        <v>372228.51</v>
      </c>
      <c r="O41" s="89">
        <v>612</v>
      </c>
      <c r="P41" s="88">
        <f t="shared" si="6"/>
        <v>1128.6592973856209</v>
      </c>
      <c r="Q41" s="86">
        <v>27487631.07</v>
      </c>
      <c r="R41" s="92">
        <v>47</v>
      </c>
      <c r="S41" s="284">
        <f t="shared" si="8"/>
        <v>584843.21425531921</v>
      </c>
      <c r="T41" s="97" t="s">
        <v>170</v>
      </c>
    </row>
    <row r="42" spans="1:20" ht="18" customHeight="1" x14ac:dyDescent="0.25">
      <c r="A42" s="85">
        <v>11</v>
      </c>
      <c r="B42" s="13">
        <v>30500</v>
      </c>
      <c r="C42" s="16" t="s">
        <v>24</v>
      </c>
      <c r="D42" s="86">
        <v>13033526.84</v>
      </c>
      <c r="E42" s="87">
        <v>5620002.1699999999</v>
      </c>
      <c r="F42" s="91">
        <f t="shared" si="0"/>
        <v>0.43119581054240574</v>
      </c>
      <c r="G42" s="102">
        <v>9032502.8200000003</v>
      </c>
      <c r="H42" s="89">
        <v>418</v>
      </c>
      <c r="I42" s="90">
        <f t="shared" si="2"/>
        <v>21608.858421052631</v>
      </c>
      <c r="J42" s="86">
        <v>18920812.969999999</v>
      </c>
      <c r="K42" s="89">
        <v>418</v>
      </c>
      <c r="L42" s="91">
        <f t="shared" si="4"/>
        <v>45265.102799043059</v>
      </c>
      <c r="M42" s="102">
        <v>200699.7</v>
      </c>
      <c r="N42" s="87">
        <v>677232.16</v>
      </c>
      <c r="O42" s="89">
        <v>418</v>
      </c>
      <c r="P42" s="88">
        <f t="shared" si="6"/>
        <v>2100.3154545454549</v>
      </c>
      <c r="Q42" s="86">
        <v>15645090.869999999</v>
      </c>
      <c r="R42" s="92">
        <v>30</v>
      </c>
      <c r="S42" s="284">
        <f t="shared" si="8"/>
        <v>521503.02899999998</v>
      </c>
      <c r="T42" s="28" t="s">
        <v>128</v>
      </c>
    </row>
    <row r="43" spans="1:20" ht="24" customHeight="1" x14ac:dyDescent="0.25">
      <c r="A43" s="85">
        <v>12</v>
      </c>
      <c r="B43" s="13">
        <v>30530</v>
      </c>
      <c r="C43" s="16" t="s">
        <v>26</v>
      </c>
      <c r="D43" s="86">
        <v>44967969.600000001</v>
      </c>
      <c r="E43" s="87"/>
      <c r="F43" s="91">
        <f t="shared" si="0"/>
        <v>0</v>
      </c>
      <c r="G43" s="102">
        <v>6652250.5899999999</v>
      </c>
      <c r="H43" s="89">
        <v>726</v>
      </c>
      <c r="I43" s="90">
        <f t="shared" si="2"/>
        <v>9162.8796005509648</v>
      </c>
      <c r="J43" s="86">
        <v>31689209.02</v>
      </c>
      <c r="K43" s="89">
        <v>726</v>
      </c>
      <c r="L43" s="91">
        <f t="shared" si="4"/>
        <v>43649.048236914598</v>
      </c>
      <c r="M43" s="102">
        <v>308135.67</v>
      </c>
      <c r="N43" s="87">
        <v>1416689.11</v>
      </c>
      <c r="O43" s="89">
        <v>726</v>
      </c>
      <c r="P43" s="88">
        <f t="shared" si="6"/>
        <v>2375.7917079889808</v>
      </c>
      <c r="Q43" s="86">
        <v>25685086.780000001</v>
      </c>
      <c r="R43" s="92">
        <v>58</v>
      </c>
      <c r="S43" s="284">
        <f t="shared" si="8"/>
        <v>442846.32379310345</v>
      </c>
      <c r="T43" s="95" t="s">
        <v>171</v>
      </c>
    </row>
    <row r="44" spans="1:20" ht="24" customHeight="1" x14ac:dyDescent="0.25">
      <c r="A44" s="85">
        <v>13</v>
      </c>
      <c r="B44" s="13">
        <v>30640</v>
      </c>
      <c r="C44" s="16" t="s">
        <v>29</v>
      </c>
      <c r="D44" s="86">
        <v>18650013.079999998</v>
      </c>
      <c r="E44" s="87"/>
      <c r="F44" s="91">
        <f t="shared" si="0"/>
        <v>0</v>
      </c>
      <c r="G44" s="102">
        <v>7013382.8399999999</v>
      </c>
      <c r="H44" s="89">
        <v>811</v>
      </c>
      <c r="I44" s="90">
        <f t="shared" si="2"/>
        <v>8647.8210110974105</v>
      </c>
      <c r="J44" s="86">
        <v>34108108</v>
      </c>
      <c r="K44" s="89">
        <v>811</v>
      </c>
      <c r="L44" s="91">
        <f t="shared" si="4"/>
        <v>42056.853267570899</v>
      </c>
      <c r="M44" s="102">
        <v>329292.84999999998</v>
      </c>
      <c r="N44" s="87">
        <v>1612059.79</v>
      </c>
      <c r="O44" s="89">
        <v>811</v>
      </c>
      <c r="P44" s="88">
        <f t="shared" si="6"/>
        <v>2393.7763748458697</v>
      </c>
      <c r="Q44" s="86">
        <v>29644596.109999999</v>
      </c>
      <c r="R44" s="92">
        <v>55</v>
      </c>
      <c r="S44" s="284">
        <f t="shared" si="8"/>
        <v>538992.65654545452</v>
      </c>
      <c r="T44" s="95" t="s">
        <v>171</v>
      </c>
    </row>
    <row r="45" spans="1:20" ht="24" customHeight="1" x14ac:dyDescent="0.25">
      <c r="A45" s="85">
        <v>14</v>
      </c>
      <c r="B45" s="13">
        <v>30650</v>
      </c>
      <c r="C45" s="16" t="s">
        <v>30</v>
      </c>
      <c r="D45" s="86">
        <v>37626828.979999997</v>
      </c>
      <c r="E45" s="87"/>
      <c r="F45" s="91">
        <f t="shared" si="0"/>
        <v>0</v>
      </c>
      <c r="G45" s="102">
        <v>7980120.3499999996</v>
      </c>
      <c r="H45" s="89">
        <v>698</v>
      </c>
      <c r="I45" s="90">
        <f t="shared" si="2"/>
        <v>11432.83717765043</v>
      </c>
      <c r="J45" s="86">
        <v>36716866.359999999</v>
      </c>
      <c r="K45" s="89">
        <v>698</v>
      </c>
      <c r="L45" s="91">
        <f t="shared" si="4"/>
        <v>52602.960401146134</v>
      </c>
      <c r="M45" s="102">
        <v>311526.17</v>
      </c>
      <c r="N45" s="87">
        <v>1445237.07</v>
      </c>
      <c r="O45" s="89">
        <v>698</v>
      </c>
      <c r="P45" s="88">
        <f t="shared" si="6"/>
        <v>2516.8527793696276</v>
      </c>
      <c r="Q45" s="86">
        <v>30378300.559999999</v>
      </c>
      <c r="R45" s="92">
        <v>65</v>
      </c>
      <c r="S45" s="284">
        <f t="shared" si="8"/>
        <v>467358.47015384614</v>
      </c>
      <c r="T45" s="95" t="s">
        <v>171</v>
      </c>
    </row>
    <row r="46" spans="1:20" ht="24" customHeight="1" x14ac:dyDescent="0.25">
      <c r="A46" s="85">
        <v>15</v>
      </c>
      <c r="B46" s="13">
        <v>30790</v>
      </c>
      <c r="C46" s="16" t="s">
        <v>31</v>
      </c>
      <c r="D46" s="86">
        <v>14942802.859999999</v>
      </c>
      <c r="E46" s="87"/>
      <c r="F46" s="91">
        <f t="shared" si="0"/>
        <v>0</v>
      </c>
      <c r="G46" s="102">
        <v>3577981.9</v>
      </c>
      <c r="H46" s="89">
        <v>472</v>
      </c>
      <c r="I46" s="90">
        <f t="shared" si="2"/>
        <v>7580.4701271186441</v>
      </c>
      <c r="J46" s="86">
        <v>20808178.829999998</v>
      </c>
      <c r="K46" s="89">
        <v>472</v>
      </c>
      <c r="L46" s="91">
        <f t="shared" si="4"/>
        <v>44085.124639830501</v>
      </c>
      <c r="M46" s="102">
        <v>192243.62</v>
      </c>
      <c r="N46" s="87">
        <v>761418.48</v>
      </c>
      <c r="O46" s="89">
        <v>472</v>
      </c>
      <c r="P46" s="88">
        <f t="shared" si="6"/>
        <v>2020.4705508474576</v>
      </c>
      <c r="Q46" s="86">
        <v>17716000.43</v>
      </c>
      <c r="R46" s="92">
        <v>38</v>
      </c>
      <c r="S46" s="284">
        <f t="shared" si="8"/>
        <v>466210.53763157892</v>
      </c>
      <c r="T46" s="95" t="s">
        <v>171</v>
      </c>
    </row>
    <row r="47" spans="1:20" ht="24" customHeight="1" x14ac:dyDescent="0.25">
      <c r="A47" s="85">
        <v>16</v>
      </c>
      <c r="B47" s="13">
        <v>30880</v>
      </c>
      <c r="C47" s="16" t="s">
        <v>7</v>
      </c>
      <c r="D47" s="86">
        <v>16110041.949999999</v>
      </c>
      <c r="E47" s="87"/>
      <c r="F47" s="91">
        <f t="shared" si="0"/>
        <v>0</v>
      </c>
      <c r="G47" s="102">
        <v>5700507.8600000003</v>
      </c>
      <c r="H47" s="89">
        <v>594</v>
      </c>
      <c r="I47" s="90">
        <f t="shared" si="2"/>
        <v>9596.8145791245788</v>
      </c>
      <c r="J47" s="86">
        <v>22476123.09</v>
      </c>
      <c r="K47" s="89">
        <v>594</v>
      </c>
      <c r="L47" s="91">
        <f t="shared" si="4"/>
        <v>37838.591060606057</v>
      </c>
      <c r="M47" s="102">
        <v>297658.06</v>
      </c>
      <c r="N47" s="87">
        <v>452056.98</v>
      </c>
      <c r="O47" s="89">
        <v>594</v>
      </c>
      <c r="P47" s="88">
        <f t="shared" si="6"/>
        <v>1262.146531986532</v>
      </c>
      <c r="Q47" s="86">
        <v>18176361.690000001</v>
      </c>
      <c r="R47" s="92">
        <v>43</v>
      </c>
      <c r="S47" s="284">
        <f t="shared" si="8"/>
        <v>422706.08581395354</v>
      </c>
      <c r="T47" s="95" t="s">
        <v>171</v>
      </c>
    </row>
    <row r="48" spans="1:20" ht="24" customHeight="1" x14ac:dyDescent="0.25">
      <c r="A48" s="85">
        <v>17</v>
      </c>
      <c r="B48" s="13">
        <v>30890</v>
      </c>
      <c r="C48" s="16" t="s">
        <v>8</v>
      </c>
      <c r="D48" s="86">
        <v>43654745.030000001</v>
      </c>
      <c r="E48" s="87"/>
      <c r="F48" s="91">
        <f t="shared" si="0"/>
        <v>0</v>
      </c>
      <c r="G48" s="102">
        <v>4501087.05</v>
      </c>
      <c r="H48" s="89">
        <v>591</v>
      </c>
      <c r="I48" s="90">
        <f t="shared" si="2"/>
        <v>7616.052538071066</v>
      </c>
      <c r="J48" s="86">
        <v>26409733.43</v>
      </c>
      <c r="K48" s="89">
        <v>591</v>
      </c>
      <c r="L48" s="91">
        <f t="shared" si="4"/>
        <v>44686.520186125214</v>
      </c>
      <c r="M48" s="102">
        <v>264994.05</v>
      </c>
      <c r="N48" s="87">
        <v>1191734.29</v>
      </c>
      <c r="O48" s="89">
        <v>591</v>
      </c>
      <c r="P48" s="88">
        <f t="shared" si="6"/>
        <v>2464.8533671742812</v>
      </c>
      <c r="Q48" s="86">
        <v>21178722.75</v>
      </c>
      <c r="R48" s="92">
        <v>41</v>
      </c>
      <c r="S48" s="284">
        <f t="shared" si="8"/>
        <v>516554.21341463417</v>
      </c>
      <c r="T48" s="95" t="s">
        <v>171</v>
      </c>
    </row>
    <row r="49" spans="1:20" ht="24" customHeight="1" x14ac:dyDescent="0.25">
      <c r="A49" s="85">
        <v>18</v>
      </c>
      <c r="B49" s="13">
        <v>30940</v>
      </c>
      <c r="C49" s="16" t="s">
        <v>13</v>
      </c>
      <c r="D49" s="86">
        <v>44059512.539999999</v>
      </c>
      <c r="E49" s="87"/>
      <c r="F49" s="91">
        <f t="shared" si="0"/>
        <v>0</v>
      </c>
      <c r="G49" s="102">
        <v>12231871.16</v>
      </c>
      <c r="H49" s="89">
        <v>1033</v>
      </c>
      <c r="I49" s="90">
        <f t="shared" si="2"/>
        <v>11841.114385285577</v>
      </c>
      <c r="J49" s="86">
        <v>41747656.130000003</v>
      </c>
      <c r="K49" s="89">
        <v>1033</v>
      </c>
      <c r="L49" s="91">
        <f t="shared" si="4"/>
        <v>40413.994317521785</v>
      </c>
      <c r="M49" s="102">
        <v>392463.51</v>
      </c>
      <c r="N49" s="87">
        <v>1912255.56</v>
      </c>
      <c r="O49" s="89">
        <v>1033</v>
      </c>
      <c r="P49" s="88">
        <f t="shared" si="6"/>
        <v>2231.0930009680546</v>
      </c>
      <c r="Q49" s="86">
        <v>35347201.969999999</v>
      </c>
      <c r="R49" s="92">
        <v>69</v>
      </c>
      <c r="S49" s="284">
        <f t="shared" si="8"/>
        <v>512278.28942028986</v>
      </c>
      <c r="T49" s="95" t="s">
        <v>171</v>
      </c>
    </row>
    <row r="50" spans="1:20" ht="18" customHeight="1" thickBot="1" x14ac:dyDescent="0.3">
      <c r="A50" s="68">
        <v>19</v>
      </c>
      <c r="B50" s="14">
        <v>31480</v>
      </c>
      <c r="C50" s="17" t="s">
        <v>106</v>
      </c>
      <c r="D50" s="69">
        <v>92137272.439999998</v>
      </c>
      <c r="E50" s="70">
        <v>65599777.090000004</v>
      </c>
      <c r="F50" s="73">
        <f t="shared" si="0"/>
        <v>0.71197871776287636</v>
      </c>
      <c r="G50" s="106">
        <v>14773037.43</v>
      </c>
      <c r="H50" s="93">
        <v>994</v>
      </c>
      <c r="I50" s="72">
        <f t="shared" si="2"/>
        <v>14862.210694164989</v>
      </c>
      <c r="J50" s="69">
        <v>55655203.93</v>
      </c>
      <c r="K50" s="93">
        <v>994</v>
      </c>
      <c r="L50" s="73">
        <f t="shared" si="4"/>
        <v>55991.150835010063</v>
      </c>
      <c r="M50" s="106">
        <v>1001510.26</v>
      </c>
      <c r="N50" s="70">
        <v>1880614.09</v>
      </c>
      <c r="O50" s="93">
        <v>994</v>
      </c>
      <c r="P50" s="71">
        <f t="shared" si="6"/>
        <v>2899.5214788732396</v>
      </c>
      <c r="Q50" s="69">
        <v>44003665.630000003</v>
      </c>
      <c r="R50" s="74">
        <v>82</v>
      </c>
      <c r="S50" s="285">
        <f t="shared" si="8"/>
        <v>536630.06865853665</v>
      </c>
      <c r="T50" s="28" t="s">
        <v>172</v>
      </c>
    </row>
    <row r="51" spans="1:20" ht="14.25" customHeight="1" thickBot="1" x14ac:dyDescent="0.3">
      <c r="A51" s="10"/>
      <c r="B51" s="242" t="s">
        <v>32</v>
      </c>
      <c r="C51" s="223"/>
      <c r="D51" s="44">
        <f>SUM(D52:D70)</f>
        <v>618201194.43999994</v>
      </c>
      <c r="E51" s="198">
        <f>SUM(E52:E70)</f>
        <v>342925889.18000007</v>
      </c>
      <c r="F51" s="269">
        <f t="shared" si="0"/>
        <v>0.55471566904790737</v>
      </c>
      <c r="G51" s="273">
        <f t="shared" ref="G51:H51" si="13">SUM(G52:G70)</f>
        <v>275186685.55000001</v>
      </c>
      <c r="H51" s="274">
        <f t="shared" si="13"/>
        <v>15366</v>
      </c>
      <c r="I51" s="268">
        <f t="shared" si="2"/>
        <v>17908.804213848758</v>
      </c>
      <c r="J51" s="44">
        <f t="shared" ref="J51:K51" si="14">SUM(J52:J70)</f>
        <v>887528244.39999986</v>
      </c>
      <c r="K51" s="271">
        <f t="shared" si="14"/>
        <v>15366</v>
      </c>
      <c r="L51" s="269">
        <f t="shared" si="4"/>
        <v>57759.22454770271</v>
      </c>
      <c r="M51" s="273">
        <f t="shared" ref="M51:O51" si="15">SUM(M52:M70)</f>
        <v>32959579.579999998</v>
      </c>
      <c r="N51" s="198">
        <f t="shared" si="15"/>
        <v>23179983.019999996</v>
      </c>
      <c r="O51" s="271">
        <f t="shared" si="15"/>
        <v>15366</v>
      </c>
      <c r="P51" s="268">
        <f t="shared" si="6"/>
        <v>3653.4922946765582</v>
      </c>
      <c r="Q51" s="44">
        <f t="shared" ref="Q51:R51" si="16">SUM(Q52:Q70)</f>
        <v>737694226.23000014</v>
      </c>
      <c r="R51" s="271">
        <f t="shared" si="16"/>
        <v>1232</v>
      </c>
      <c r="S51" s="269">
        <f t="shared" si="8"/>
        <v>598777.78103084431</v>
      </c>
      <c r="T51" s="26"/>
    </row>
    <row r="52" spans="1:20" ht="18" customHeight="1" x14ac:dyDescent="0.25">
      <c r="A52" s="98">
        <v>1</v>
      </c>
      <c r="B52" s="20">
        <v>40010</v>
      </c>
      <c r="C52" s="21" t="s">
        <v>108</v>
      </c>
      <c r="D52" s="78">
        <v>185901202.36000001</v>
      </c>
      <c r="E52" s="79">
        <v>111986622.48999999</v>
      </c>
      <c r="F52" s="83">
        <f t="shared" si="0"/>
        <v>0.60239859166234166</v>
      </c>
      <c r="G52" s="101">
        <v>68256996.769999996</v>
      </c>
      <c r="H52" s="24">
        <v>1902</v>
      </c>
      <c r="I52" s="82">
        <f t="shared" si="2"/>
        <v>35886.959395373291</v>
      </c>
      <c r="J52" s="78">
        <v>165298843.94999999</v>
      </c>
      <c r="K52" s="81">
        <v>1902</v>
      </c>
      <c r="L52" s="83">
        <f t="shared" si="4"/>
        <v>86907.909542586742</v>
      </c>
      <c r="M52" s="101">
        <v>5010972.25</v>
      </c>
      <c r="N52" s="79">
        <v>3123612.9</v>
      </c>
      <c r="O52" s="81">
        <v>1902</v>
      </c>
      <c r="P52" s="80">
        <f t="shared" si="6"/>
        <v>4276.8586487907469</v>
      </c>
      <c r="Q52" s="78">
        <v>138715917.88999999</v>
      </c>
      <c r="R52" s="84">
        <v>168</v>
      </c>
      <c r="S52" s="283">
        <f t="shared" si="8"/>
        <v>825689.98744047608</v>
      </c>
      <c r="T52" s="28" t="s">
        <v>131</v>
      </c>
    </row>
    <row r="53" spans="1:20" ht="18" customHeight="1" x14ac:dyDescent="0.25">
      <c r="A53" s="98">
        <v>2</v>
      </c>
      <c r="B53" s="13">
        <v>40030</v>
      </c>
      <c r="C53" s="16" t="s">
        <v>110</v>
      </c>
      <c r="D53" s="86">
        <v>7766921.0199999996</v>
      </c>
      <c r="E53" s="87">
        <v>2765761.02</v>
      </c>
      <c r="F53" s="91">
        <f t="shared" si="0"/>
        <v>0.35609490721974668</v>
      </c>
      <c r="G53" s="102">
        <v>7074773.5199999996</v>
      </c>
      <c r="H53" s="25">
        <v>612</v>
      </c>
      <c r="I53" s="90">
        <f t="shared" si="2"/>
        <v>11560.087450980391</v>
      </c>
      <c r="J53" s="86">
        <v>30494415.43</v>
      </c>
      <c r="K53" s="89">
        <v>612</v>
      </c>
      <c r="L53" s="91">
        <f t="shared" si="4"/>
        <v>49827.476192810456</v>
      </c>
      <c r="M53" s="102">
        <v>307434.62</v>
      </c>
      <c r="N53" s="87">
        <v>903203.48</v>
      </c>
      <c r="O53" s="89">
        <v>612</v>
      </c>
      <c r="P53" s="88">
        <f t="shared" si="6"/>
        <v>1978.1668300653596</v>
      </c>
      <c r="Q53" s="86">
        <v>27359255.77</v>
      </c>
      <c r="R53" s="92">
        <v>49</v>
      </c>
      <c r="S53" s="284">
        <f t="shared" si="8"/>
        <v>558352.15857142862</v>
      </c>
      <c r="T53" s="28" t="s">
        <v>127</v>
      </c>
    </row>
    <row r="54" spans="1:20" ht="18" customHeight="1" x14ac:dyDescent="0.25">
      <c r="A54" s="98">
        <v>3</v>
      </c>
      <c r="B54" s="13">
        <v>40410</v>
      </c>
      <c r="C54" s="16" t="s">
        <v>113</v>
      </c>
      <c r="D54" s="86">
        <v>85002749.689999998</v>
      </c>
      <c r="E54" s="87">
        <v>42329599.18</v>
      </c>
      <c r="F54" s="91">
        <f t="shared" si="0"/>
        <v>0.49797917519578538</v>
      </c>
      <c r="G54" s="102">
        <v>36711565.899999999</v>
      </c>
      <c r="H54" s="25">
        <v>1642</v>
      </c>
      <c r="I54" s="90">
        <f t="shared" si="2"/>
        <v>22357.835505481118</v>
      </c>
      <c r="J54" s="86">
        <v>93003616.900000006</v>
      </c>
      <c r="K54" s="89">
        <v>1642</v>
      </c>
      <c r="L54" s="91">
        <f t="shared" si="4"/>
        <v>56640.448781973209</v>
      </c>
      <c r="M54" s="102">
        <v>1232835.44</v>
      </c>
      <c r="N54" s="87">
        <v>3258415.39</v>
      </c>
      <c r="O54" s="89">
        <v>1642</v>
      </c>
      <c r="P54" s="88">
        <f t="shared" si="6"/>
        <v>2735.2319305724727</v>
      </c>
      <c r="Q54" s="86">
        <v>76962783.069999993</v>
      </c>
      <c r="R54" s="92">
        <v>135</v>
      </c>
      <c r="S54" s="284">
        <f t="shared" si="8"/>
        <v>570094.68940740731</v>
      </c>
      <c r="T54" s="28" t="s">
        <v>129</v>
      </c>
    </row>
    <row r="55" spans="1:20" ht="18" customHeight="1" x14ac:dyDescent="0.25">
      <c r="A55" s="98">
        <v>4</v>
      </c>
      <c r="B55" s="13">
        <v>40011</v>
      </c>
      <c r="C55" s="16" t="s">
        <v>109</v>
      </c>
      <c r="D55" s="86">
        <v>78684939.109999999</v>
      </c>
      <c r="E55" s="87">
        <v>55029889.07</v>
      </c>
      <c r="F55" s="91">
        <f t="shared" si="0"/>
        <v>0.69937004072748021</v>
      </c>
      <c r="G55" s="102">
        <v>34171731</v>
      </c>
      <c r="H55" s="25">
        <v>1958</v>
      </c>
      <c r="I55" s="90">
        <f t="shared" si="2"/>
        <v>17452.365168539327</v>
      </c>
      <c r="J55" s="86">
        <v>91831736.730000004</v>
      </c>
      <c r="K55" s="89">
        <v>1958</v>
      </c>
      <c r="L55" s="91">
        <f t="shared" si="4"/>
        <v>46900.78484678243</v>
      </c>
      <c r="M55" s="102">
        <v>1135644.9099999999</v>
      </c>
      <c r="N55" s="87">
        <v>3043658.86</v>
      </c>
      <c r="O55" s="89">
        <v>1958</v>
      </c>
      <c r="P55" s="88">
        <f t="shared" si="6"/>
        <v>2134.4758784473952</v>
      </c>
      <c r="Q55" s="86">
        <v>78291062.780000001</v>
      </c>
      <c r="R55" s="92">
        <v>132</v>
      </c>
      <c r="S55" s="284">
        <f t="shared" si="8"/>
        <v>593114.11196969694</v>
      </c>
      <c r="T55" s="28" t="s">
        <v>127</v>
      </c>
    </row>
    <row r="56" spans="1:20" ht="18" customHeight="1" x14ac:dyDescent="0.25">
      <c r="A56" s="99">
        <v>5</v>
      </c>
      <c r="B56" s="13">
        <v>40080</v>
      </c>
      <c r="C56" s="16" t="s">
        <v>111</v>
      </c>
      <c r="D56" s="86">
        <v>17613469.829999998</v>
      </c>
      <c r="E56" s="87">
        <v>3046773.41</v>
      </c>
      <c r="F56" s="91">
        <f t="shared" si="0"/>
        <v>0.17297973876848549</v>
      </c>
      <c r="G56" s="102">
        <v>8940386.3200000003</v>
      </c>
      <c r="H56" s="25">
        <v>1088</v>
      </c>
      <c r="I56" s="90">
        <f t="shared" si="2"/>
        <v>8217.2668382352949</v>
      </c>
      <c r="J56" s="86">
        <v>44186989.880000003</v>
      </c>
      <c r="K56" s="89">
        <v>1088</v>
      </c>
      <c r="L56" s="91">
        <f t="shared" si="4"/>
        <v>40613.042169117653</v>
      </c>
      <c r="M56" s="102">
        <v>644441.48</v>
      </c>
      <c r="N56" s="87">
        <v>492149</v>
      </c>
      <c r="O56" s="89">
        <v>1088</v>
      </c>
      <c r="P56" s="88">
        <f t="shared" si="6"/>
        <v>1044.6603676470588</v>
      </c>
      <c r="Q56" s="86">
        <v>38470356.82</v>
      </c>
      <c r="R56" s="92">
        <v>74</v>
      </c>
      <c r="S56" s="284">
        <f t="shared" si="8"/>
        <v>519869.68675675674</v>
      </c>
      <c r="T56" s="28" t="s">
        <v>127</v>
      </c>
    </row>
    <row r="57" spans="1:20" ht="18" customHeight="1" x14ac:dyDescent="0.25">
      <c r="A57" s="99">
        <v>6</v>
      </c>
      <c r="B57" s="13">
        <v>40100</v>
      </c>
      <c r="C57" s="16" t="s">
        <v>112</v>
      </c>
      <c r="D57" s="86">
        <v>11389762.59</v>
      </c>
      <c r="E57" s="87">
        <v>5309370.68</v>
      </c>
      <c r="F57" s="91">
        <f t="shared" si="0"/>
        <v>0.4661528840523444</v>
      </c>
      <c r="G57" s="102">
        <v>9093763.9399999995</v>
      </c>
      <c r="H57" s="25">
        <v>820</v>
      </c>
      <c r="I57" s="90">
        <f t="shared" si="2"/>
        <v>11089.956024390243</v>
      </c>
      <c r="J57" s="86">
        <v>39775702.659999996</v>
      </c>
      <c r="K57" s="89">
        <v>820</v>
      </c>
      <c r="L57" s="91">
        <f t="shared" si="4"/>
        <v>48506.95446341463</v>
      </c>
      <c r="M57" s="102">
        <v>358669.2</v>
      </c>
      <c r="N57" s="87">
        <v>567000</v>
      </c>
      <c r="O57" s="89">
        <v>820</v>
      </c>
      <c r="P57" s="88">
        <f t="shared" si="6"/>
        <v>1128.8648780487804</v>
      </c>
      <c r="Q57" s="86">
        <v>34770826.719999999</v>
      </c>
      <c r="R57" s="92">
        <v>64</v>
      </c>
      <c r="S57" s="284">
        <f t="shared" si="8"/>
        <v>543294.16749999998</v>
      </c>
      <c r="T57" s="28" t="s">
        <v>129</v>
      </c>
    </row>
    <row r="58" spans="1:20" ht="18" customHeight="1" x14ac:dyDescent="0.25">
      <c r="A58" s="99">
        <v>7</v>
      </c>
      <c r="B58" s="13">
        <v>40020</v>
      </c>
      <c r="C58" s="16" t="s">
        <v>161</v>
      </c>
      <c r="D58" s="86">
        <v>42609108.740000002</v>
      </c>
      <c r="E58" s="87">
        <v>30768705.84</v>
      </c>
      <c r="F58" s="91">
        <f t="shared" si="0"/>
        <v>0.72211568722899311</v>
      </c>
      <c r="G58" s="102">
        <v>13570709.279999999</v>
      </c>
      <c r="H58" s="25">
        <v>383</v>
      </c>
      <c r="I58" s="90">
        <f t="shared" si="2"/>
        <v>35432.66130548303</v>
      </c>
      <c r="J58" s="86">
        <v>82566763.180000007</v>
      </c>
      <c r="K58" s="89">
        <v>383</v>
      </c>
      <c r="L58" s="91">
        <f t="shared" si="4"/>
        <v>215579.01613577025</v>
      </c>
      <c r="M58" s="102">
        <v>20346789.850000001</v>
      </c>
      <c r="N58" s="87">
        <v>645724.94999999995</v>
      </c>
      <c r="O58" s="89">
        <v>383</v>
      </c>
      <c r="P58" s="88">
        <f t="shared" si="6"/>
        <v>54810.74360313316</v>
      </c>
      <c r="Q58" s="86">
        <v>52446988.289999999</v>
      </c>
      <c r="R58" s="92">
        <v>71</v>
      </c>
      <c r="S58" s="284">
        <f t="shared" si="8"/>
        <v>738689.97591549298</v>
      </c>
      <c r="T58" s="28" t="s">
        <v>127</v>
      </c>
    </row>
    <row r="59" spans="1:20" ht="18" customHeight="1" x14ac:dyDescent="0.25">
      <c r="A59" s="99">
        <v>8</v>
      </c>
      <c r="B59" s="13">
        <v>40031</v>
      </c>
      <c r="C59" s="16" t="s">
        <v>33</v>
      </c>
      <c r="D59" s="86">
        <v>8759990.1699999999</v>
      </c>
      <c r="E59" s="87">
        <v>4368694.5599999996</v>
      </c>
      <c r="F59" s="91">
        <f t="shared" si="0"/>
        <v>0.49870998428300745</v>
      </c>
      <c r="G59" s="102">
        <v>5611373.7000000002</v>
      </c>
      <c r="H59" s="25">
        <v>705</v>
      </c>
      <c r="I59" s="90">
        <f t="shared" si="2"/>
        <v>7959.3953191489363</v>
      </c>
      <c r="J59" s="86">
        <v>25743114.059999999</v>
      </c>
      <c r="K59" s="89">
        <v>705</v>
      </c>
      <c r="L59" s="91">
        <f t="shared" si="4"/>
        <v>36515.055404255319</v>
      </c>
      <c r="M59" s="102">
        <v>320599.05</v>
      </c>
      <c r="N59" s="87">
        <v>1322503.0900000001</v>
      </c>
      <c r="O59" s="89">
        <v>705</v>
      </c>
      <c r="P59" s="88">
        <f t="shared" si="6"/>
        <v>2330.6413333333335</v>
      </c>
      <c r="Q59" s="86">
        <v>22338822.75</v>
      </c>
      <c r="R59" s="92">
        <v>43</v>
      </c>
      <c r="S59" s="284">
        <f t="shared" si="8"/>
        <v>519507.50581395347</v>
      </c>
      <c r="T59" s="28" t="s">
        <v>127</v>
      </c>
    </row>
    <row r="60" spans="1:20" ht="18" customHeight="1" x14ac:dyDescent="0.25">
      <c r="A60" s="99">
        <v>9</v>
      </c>
      <c r="B60" s="13">
        <v>40210</v>
      </c>
      <c r="C60" s="16" t="s">
        <v>34</v>
      </c>
      <c r="D60" s="86">
        <v>18210888.079999998</v>
      </c>
      <c r="E60" s="87">
        <v>6157300.3899999997</v>
      </c>
      <c r="F60" s="91">
        <f t="shared" si="0"/>
        <v>0.33811093467551528</v>
      </c>
      <c r="G60" s="102">
        <v>6920438.9199999999</v>
      </c>
      <c r="H60" s="25">
        <v>468</v>
      </c>
      <c r="I60" s="90">
        <f t="shared" si="2"/>
        <v>14787.262649572649</v>
      </c>
      <c r="J60" s="86">
        <v>23747367.670000002</v>
      </c>
      <c r="K60" s="89">
        <v>468</v>
      </c>
      <c r="L60" s="91">
        <f t="shared" si="4"/>
        <v>50742.238611111112</v>
      </c>
      <c r="M60" s="102">
        <v>377319.32</v>
      </c>
      <c r="N60" s="87">
        <v>765612.9</v>
      </c>
      <c r="O60" s="89">
        <v>468</v>
      </c>
      <c r="P60" s="88">
        <f t="shared" si="6"/>
        <v>2442.1628632478632</v>
      </c>
      <c r="Q60" s="86">
        <v>19314059.780000001</v>
      </c>
      <c r="R60" s="92">
        <v>34</v>
      </c>
      <c r="S60" s="284">
        <f t="shared" si="8"/>
        <v>568060.58176470594</v>
      </c>
      <c r="T60" s="28" t="s">
        <v>127</v>
      </c>
    </row>
    <row r="61" spans="1:20" ht="18" customHeight="1" x14ac:dyDescent="0.25">
      <c r="A61" s="99">
        <v>10</v>
      </c>
      <c r="B61" s="13">
        <v>40300</v>
      </c>
      <c r="C61" s="16" t="s">
        <v>35</v>
      </c>
      <c r="D61" s="86">
        <v>13687801.92</v>
      </c>
      <c r="E61" s="87">
        <v>6964877.3499999996</v>
      </c>
      <c r="F61" s="91">
        <f t="shared" si="0"/>
        <v>0.50883826276176847</v>
      </c>
      <c r="G61" s="102">
        <v>3155581.12</v>
      </c>
      <c r="H61" s="25">
        <v>212</v>
      </c>
      <c r="I61" s="90">
        <f t="shared" si="2"/>
        <v>14884.816603773585</v>
      </c>
      <c r="J61" s="86">
        <v>13250168.1</v>
      </c>
      <c r="K61" s="89">
        <v>212</v>
      </c>
      <c r="L61" s="91">
        <f t="shared" si="4"/>
        <v>62500.792924528301</v>
      </c>
      <c r="M61" s="102">
        <v>196811.02</v>
      </c>
      <c r="N61" s="87">
        <v>428703.36</v>
      </c>
      <c r="O61" s="89">
        <v>212</v>
      </c>
      <c r="P61" s="88">
        <f t="shared" si="6"/>
        <v>2950.539528301887</v>
      </c>
      <c r="Q61" s="86">
        <v>10960131.220000001</v>
      </c>
      <c r="R61" s="92">
        <v>19</v>
      </c>
      <c r="S61" s="284">
        <f t="shared" si="8"/>
        <v>576849.01157894742</v>
      </c>
      <c r="T61" s="28" t="s">
        <v>127</v>
      </c>
    </row>
    <row r="62" spans="1:20" ht="18" customHeight="1" x14ac:dyDescent="0.25">
      <c r="A62" s="99">
        <v>11</v>
      </c>
      <c r="B62" s="13">
        <v>40360</v>
      </c>
      <c r="C62" s="16" t="s">
        <v>36</v>
      </c>
      <c r="D62" s="86">
        <v>8727090.1699999999</v>
      </c>
      <c r="E62" s="87">
        <v>1887511.97</v>
      </c>
      <c r="F62" s="91">
        <f t="shared" si="0"/>
        <v>0.21628193741923948</v>
      </c>
      <c r="G62" s="102">
        <v>4987495.93</v>
      </c>
      <c r="H62" s="25">
        <v>502</v>
      </c>
      <c r="I62" s="90">
        <f t="shared" si="2"/>
        <v>9935.2508565737044</v>
      </c>
      <c r="J62" s="86">
        <v>21814114.809999999</v>
      </c>
      <c r="K62" s="89">
        <v>502</v>
      </c>
      <c r="L62" s="91">
        <f t="shared" si="4"/>
        <v>43454.411972111549</v>
      </c>
      <c r="M62" s="102">
        <v>323289.71999999997</v>
      </c>
      <c r="N62" s="87">
        <v>661316.09</v>
      </c>
      <c r="O62" s="89">
        <v>502</v>
      </c>
      <c r="P62" s="88">
        <f t="shared" si="6"/>
        <v>1961.3661553784859</v>
      </c>
      <c r="Q62" s="86">
        <v>18578005.93</v>
      </c>
      <c r="R62" s="92">
        <v>42</v>
      </c>
      <c r="S62" s="284">
        <f t="shared" si="8"/>
        <v>442333.47452380951</v>
      </c>
      <c r="T62" s="28" t="s">
        <v>127</v>
      </c>
    </row>
    <row r="63" spans="1:20" ht="18" customHeight="1" x14ac:dyDescent="0.25">
      <c r="A63" s="99">
        <v>12</v>
      </c>
      <c r="B63" s="13">
        <v>40390</v>
      </c>
      <c r="C63" s="16" t="s">
        <v>37</v>
      </c>
      <c r="D63" s="86">
        <v>19410331.170000002</v>
      </c>
      <c r="E63" s="87">
        <v>10721425.48</v>
      </c>
      <c r="F63" s="91">
        <f t="shared" si="0"/>
        <v>0.55235664894634562</v>
      </c>
      <c r="G63" s="102">
        <v>16249351.560000001</v>
      </c>
      <c r="H63" s="25">
        <v>478</v>
      </c>
      <c r="I63" s="90">
        <f t="shared" si="2"/>
        <v>33994.459330543934</v>
      </c>
      <c r="J63" s="86">
        <v>25825864.469999999</v>
      </c>
      <c r="K63" s="89">
        <v>478</v>
      </c>
      <c r="L63" s="91">
        <f t="shared" si="4"/>
        <v>54029.005167364012</v>
      </c>
      <c r="M63" s="102">
        <v>216905.92</v>
      </c>
      <c r="N63" s="87">
        <v>395000</v>
      </c>
      <c r="O63" s="89">
        <v>478</v>
      </c>
      <c r="P63" s="88">
        <f t="shared" si="6"/>
        <v>1280.1379079497908</v>
      </c>
      <c r="Q63" s="86">
        <v>21712933.010000002</v>
      </c>
      <c r="R63" s="92">
        <v>46</v>
      </c>
      <c r="S63" s="284">
        <f t="shared" si="8"/>
        <v>472020.28282608697</v>
      </c>
      <c r="T63" s="28" t="s">
        <v>127</v>
      </c>
    </row>
    <row r="64" spans="1:20" ht="18" customHeight="1" x14ac:dyDescent="0.25">
      <c r="A64" s="99">
        <v>13</v>
      </c>
      <c r="B64" s="13">
        <v>40720</v>
      </c>
      <c r="C64" s="16" t="s">
        <v>181</v>
      </c>
      <c r="D64" s="86">
        <v>10576978.800000001</v>
      </c>
      <c r="E64" s="87">
        <v>4170843.55</v>
      </c>
      <c r="F64" s="91">
        <f t="shared" si="0"/>
        <v>0.3943322217871893</v>
      </c>
      <c r="G64" s="102">
        <v>9968427.5</v>
      </c>
      <c r="H64" s="25">
        <v>772</v>
      </c>
      <c r="I64" s="90">
        <f t="shared" si="2"/>
        <v>12912.47085492228</v>
      </c>
      <c r="J64" s="86">
        <v>36754182.229999997</v>
      </c>
      <c r="K64" s="89">
        <v>772</v>
      </c>
      <c r="L64" s="91">
        <f t="shared" si="4"/>
        <v>47609.044339378233</v>
      </c>
      <c r="M64" s="102">
        <v>354191.58</v>
      </c>
      <c r="N64" s="87">
        <v>1191502.1599999999</v>
      </c>
      <c r="O64" s="89">
        <v>772</v>
      </c>
      <c r="P64" s="88">
        <f t="shared" si="6"/>
        <v>2002.19396373057</v>
      </c>
      <c r="Q64" s="86">
        <v>31791151.239999998</v>
      </c>
      <c r="R64" s="92">
        <v>57</v>
      </c>
      <c r="S64" s="284">
        <f t="shared" si="8"/>
        <v>557739.49543859647</v>
      </c>
      <c r="T64" s="28" t="s">
        <v>127</v>
      </c>
    </row>
    <row r="65" spans="1:20" ht="18" customHeight="1" x14ac:dyDescent="0.25">
      <c r="A65" s="99">
        <v>14</v>
      </c>
      <c r="B65" s="13">
        <v>40730</v>
      </c>
      <c r="C65" s="16" t="s">
        <v>38</v>
      </c>
      <c r="D65" s="86">
        <v>16564536.08</v>
      </c>
      <c r="E65" s="87">
        <v>7770567.1799999997</v>
      </c>
      <c r="F65" s="91">
        <f t="shared" si="0"/>
        <v>0.46910865130609802</v>
      </c>
      <c r="G65" s="102">
        <v>7863411.4699999997</v>
      </c>
      <c r="H65" s="25">
        <v>185</v>
      </c>
      <c r="I65" s="90">
        <f t="shared" si="2"/>
        <v>42504.926864864865</v>
      </c>
      <c r="J65" s="86">
        <v>19541396.550000001</v>
      </c>
      <c r="K65" s="89">
        <v>185</v>
      </c>
      <c r="L65" s="91">
        <f t="shared" si="4"/>
        <v>105629.17054054054</v>
      </c>
      <c r="M65" s="102">
        <v>258122.26</v>
      </c>
      <c r="N65" s="87">
        <v>337669.34</v>
      </c>
      <c r="O65" s="89">
        <v>185</v>
      </c>
      <c r="P65" s="88">
        <f t="shared" si="6"/>
        <v>3220.4951351351356</v>
      </c>
      <c r="Q65" s="86">
        <v>16179696.58</v>
      </c>
      <c r="R65" s="92">
        <v>29</v>
      </c>
      <c r="S65" s="284">
        <f t="shared" si="8"/>
        <v>557920.57172413799</v>
      </c>
      <c r="T65" s="28" t="s">
        <v>127</v>
      </c>
    </row>
    <row r="66" spans="1:20" ht="18" customHeight="1" x14ac:dyDescent="0.25">
      <c r="A66" s="99">
        <v>15</v>
      </c>
      <c r="B66" s="13">
        <v>40820</v>
      </c>
      <c r="C66" s="16" t="s">
        <v>39</v>
      </c>
      <c r="D66" s="86">
        <v>9463477.1500000004</v>
      </c>
      <c r="E66" s="87">
        <v>4194400.17</v>
      </c>
      <c r="F66" s="91">
        <f t="shared" si="0"/>
        <v>0.44321977044135408</v>
      </c>
      <c r="G66" s="102">
        <v>5605571.6799999997</v>
      </c>
      <c r="H66" s="25">
        <v>663</v>
      </c>
      <c r="I66" s="90">
        <f t="shared" si="2"/>
        <v>8454.8592458521871</v>
      </c>
      <c r="J66" s="86">
        <v>28719571</v>
      </c>
      <c r="K66" s="89">
        <v>663</v>
      </c>
      <c r="L66" s="91">
        <f t="shared" si="4"/>
        <v>43317.603318250374</v>
      </c>
      <c r="M66" s="102">
        <v>258279.18</v>
      </c>
      <c r="N66" s="87">
        <v>1212297.1499999999</v>
      </c>
      <c r="O66" s="89">
        <v>663</v>
      </c>
      <c r="P66" s="88">
        <f t="shared" si="6"/>
        <v>2218.063846153846</v>
      </c>
      <c r="Q66" s="86">
        <v>25266588.420000002</v>
      </c>
      <c r="R66" s="92">
        <v>49</v>
      </c>
      <c r="S66" s="284">
        <f t="shared" si="8"/>
        <v>515644.66163265309</v>
      </c>
      <c r="T66" s="28" t="s">
        <v>127</v>
      </c>
    </row>
    <row r="67" spans="1:20" ht="18" customHeight="1" x14ac:dyDescent="0.25">
      <c r="A67" s="99">
        <v>16</v>
      </c>
      <c r="B67" s="13">
        <v>40840</v>
      </c>
      <c r="C67" s="16" t="s">
        <v>40</v>
      </c>
      <c r="D67" s="86">
        <v>8168157.4900000002</v>
      </c>
      <c r="E67" s="87">
        <v>2742158.19</v>
      </c>
      <c r="F67" s="91">
        <f t="shared" si="0"/>
        <v>0.33571318787096499</v>
      </c>
      <c r="G67" s="102">
        <v>4629987.9000000004</v>
      </c>
      <c r="H67" s="25">
        <v>577</v>
      </c>
      <c r="I67" s="90">
        <f t="shared" si="2"/>
        <v>8024.2424610052003</v>
      </c>
      <c r="J67" s="86">
        <v>25865953.75</v>
      </c>
      <c r="K67" s="89">
        <v>577</v>
      </c>
      <c r="L67" s="91">
        <f t="shared" si="4"/>
        <v>44828.342720970541</v>
      </c>
      <c r="M67" s="102">
        <v>370495.64</v>
      </c>
      <c r="N67" s="87">
        <v>843761.94</v>
      </c>
      <c r="O67" s="89">
        <v>577</v>
      </c>
      <c r="P67" s="88">
        <f t="shared" si="6"/>
        <v>2104.4325476603121</v>
      </c>
      <c r="Q67" s="86">
        <v>21760046.760000002</v>
      </c>
      <c r="R67" s="92">
        <v>39</v>
      </c>
      <c r="S67" s="284">
        <f t="shared" si="8"/>
        <v>557949.91692307696</v>
      </c>
      <c r="T67" s="28" t="s">
        <v>127</v>
      </c>
    </row>
    <row r="68" spans="1:20" ht="18" customHeight="1" x14ac:dyDescent="0.25">
      <c r="A68" s="99">
        <v>17</v>
      </c>
      <c r="B68" s="13">
        <v>40950</v>
      </c>
      <c r="C68" s="16" t="s">
        <v>14</v>
      </c>
      <c r="D68" s="86">
        <v>12725142.25</v>
      </c>
      <c r="E68" s="87">
        <v>5814471.2000000002</v>
      </c>
      <c r="F68" s="91">
        <f t="shared" si="0"/>
        <v>0.45692779583662418</v>
      </c>
      <c r="G68" s="102">
        <v>7759995</v>
      </c>
      <c r="H68" s="25">
        <v>759</v>
      </c>
      <c r="I68" s="90">
        <f t="shared" si="2"/>
        <v>10223.97233201581</v>
      </c>
      <c r="J68" s="86">
        <v>37630732.899999999</v>
      </c>
      <c r="K68" s="89">
        <v>759</v>
      </c>
      <c r="L68" s="91">
        <f t="shared" si="4"/>
        <v>49579.358234519103</v>
      </c>
      <c r="M68" s="102">
        <v>444444.9</v>
      </c>
      <c r="N68" s="87">
        <v>1209254.6499999999</v>
      </c>
      <c r="O68" s="89">
        <v>759</v>
      </c>
      <c r="P68" s="88">
        <f t="shared" si="6"/>
        <v>2178.7872859025028</v>
      </c>
      <c r="Q68" s="86">
        <v>32704929.09</v>
      </c>
      <c r="R68" s="92">
        <v>64</v>
      </c>
      <c r="S68" s="284">
        <f t="shared" si="8"/>
        <v>511014.51703125</v>
      </c>
      <c r="T68" s="28" t="s">
        <v>128</v>
      </c>
    </row>
    <row r="69" spans="1:20" ht="18" customHeight="1" x14ac:dyDescent="0.25">
      <c r="A69" s="100">
        <v>18</v>
      </c>
      <c r="B69" s="13">
        <v>40990</v>
      </c>
      <c r="C69" s="16" t="s">
        <v>41</v>
      </c>
      <c r="D69" s="86">
        <v>30413339.649999999</v>
      </c>
      <c r="E69" s="87">
        <v>15591097.77</v>
      </c>
      <c r="F69" s="91">
        <f t="shared" si="0"/>
        <v>0.51264010955140205</v>
      </c>
      <c r="G69" s="102">
        <v>11588895.65</v>
      </c>
      <c r="H69" s="25">
        <v>1045</v>
      </c>
      <c r="I69" s="90">
        <f t="shared" si="2"/>
        <v>11089.852296650719</v>
      </c>
      <c r="J69" s="86">
        <v>46198034.700000003</v>
      </c>
      <c r="K69" s="89">
        <v>1045</v>
      </c>
      <c r="L69" s="91">
        <f t="shared" si="4"/>
        <v>44208.645645933015</v>
      </c>
      <c r="M69" s="102">
        <v>462896.9</v>
      </c>
      <c r="N69" s="87">
        <v>1759332.69</v>
      </c>
      <c r="O69" s="89">
        <v>1045</v>
      </c>
      <c r="P69" s="88">
        <f t="shared" si="6"/>
        <v>2126.5354928229663</v>
      </c>
      <c r="Q69" s="86">
        <v>40180233.520000003</v>
      </c>
      <c r="R69" s="92">
        <v>67</v>
      </c>
      <c r="S69" s="284">
        <f t="shared" si="8"/>
        <v>599704.97791044787</v>
      </c>
      <c r="T69" s="161" t="s">
        <v>127</v>
      </c>
    </row>
    <row r="70" spans="1:20" ht="18" customHeight="1" thickBot="1" x14ac:dyDescent="0.3">
      <c r="A70" s="100">
        <v>19</v>
      </c>
      <c r="B70" s="13">
        <v>40133</v>
      </c>
      <c r="C70" s="16" t="s">
        <v>42</v>
      </c>
      <c r="D70" s="69">
        <v>32525308.170000002</v>
      </c>
      <c r="E70" s="70">
        <v>21305819.68</v>
      </c>
      <c r="F70" s="73">
        <f t="shared" ref="F70:F128" si="17">E70/D70</f>
        <v>0.65505358377054845</v>
      </c>
      <c r="G70" s="106">
        <v>13026228.390000001</v>
      </c>
      <c r="H70" s="275">
        <v>595</v>
      </c>
      <c r="I70" s="72">
        <f t="shared" ref="I70:I128" si="18">G70/H70</f>
        <v>21892.820823529411</v>
      </c>
      <c r="J70" s="69">
        <v>35279675.43</v>
      </c>
      <c r="K70" s="93">
        <v>595</v>
      </c>
      <c r="L70" s="73">
        <f t="shared" ref="L70:L128" si="19">J70/K70</f>
        <v>59293.572151260501</v>
      </c>
      <c r="M70" s="106">
        <v>339436.34</v>
      </c>
      <c r="N70" s="70">
        <v>1019265.07</v>
      </c>
      <c r="O70" s="93">
        <v>595</v>
      </c>
      <c r="P70" s="71">
        <f t="shared" ref="P70:P128" si="20">(N70+M70)/O70</f>
        <v>2283.531781512605</v>
      </c>
      <c r="Q70" s="69">
        <v>29890436.59</v>
      </c>
      <c r="R70" s="74">
        <v>50</v>
      </c>
      <c r="S70" s="285">
        <f t="shared" ref="S70:S128" si="21">Q70/R70</f>
        <v>597808.73179999995</v>
      </c>
      <c r="T70" s="28" t="s">
        <v>127</v>
      </c>
    </row>
    <row r="71" spans="1:20" ht="15" customHeight="1" thickBot="1" x14ac:dyDescent="0.3">
      <c r="A71" s="94"/>
      <c r="B71" s="8" t="s">
        <v>43</v>
      </c>
      <c r="C71" s="201"/>
      <c r="D71" s="44">
        <f>SUM(D72:D87)</f>
        <v>466418202.12</v>
      </c>
      <c r="E71" s="198">
        <f>SUM(E72:E87)</f>
        <v>302591901.03000003</v>
      </c>
      <c r="F71" s="269">
        <f t="shared" si="17"/>
        <v>0.64875663011142359</v>
      </c>
      <c r="G71" s="273">
        <f t="shared" ref="G71:H71" si="22">SUM(G72:G87)</f>
        <v>242814259.90000001</v>
      </c>
      <c r="H71" s="274">
        <f t="shared" si="22"/>
        <v>11914</v>
      </c>
      <c r="I71" s="268">
        <f t="shared" si="18"/>
        <v>20380.582499580327</v>
      </c>
      <c r="J71" s="44">
        <f t="shared" ref="J71:K71" si="23">SUM(J72:J87)</f>
        <v>596764304.11000001</v>
      </c>
      <c r="K71" s="271">
        <f t="shared" si="23"/>
        <v>11914</v>
      </c>
      <c r="L71" s="269">
        <f t="shared" si="19"/>
        <v>50089.332223434612</v>
      </c>
      <c r="M71" s="273">
        <f t="shared" ref="M71:O71" si="24">SUM(M72:M87)</f>
        <v>14471644.149999999</v>
      </c>
      <c r="N71" s="198">
        <f t="shared" si="24"/>
        <v>14745162.4</v>
      </c>
      <c r="O71" s="271">
        <f t="shared" si="24"/>
        <v>11914</v>
      </c>
      <c r="P71" s="268">
        <f t="shared" si="20"/>
        <v>2452.3087586033234</v>
      </c>
      <c r="Q71" s="44">
        <f t="shared" ref="Q71:R71" si="25">SUM(Q72:Q87)</f>
        <v>492792126.25999993</v>
      </c>
      <c r="R71" s="271">
        <f t="shared" si="25"/>
        <v>872</v>
      </c>
      <c r="S71" s="269">
        <f t="shared" si="21"/>
        <v>565128.58516055043</v>
      </c>
      <c r="T71" s="26"/>
    </row>
    <row r="72" spans="1:20" ht="18" customHeight="1" x14ac:dyDescent="0.25">
      <c r="A72" s="98">
        <v>1</v>
      </c>
      <c r="B72" s="13">
        <v>50040</v>
      </c>
      <c r="C72" s="16" t="s">
        <v>118</v>
      </c>
      <c r="D72" s="107">
        <v>31468651.190000001</v>
      </c>
      <c r="E72" s="79">
        <v>12489160.140000001</v>
      </c>
      <c r="F72" s="83">
        <f t="shared" si="17"/>
        <v>0.39687624565137902</v>
      </c>
      <c r="G72" s="277">
        <v>20128300.030000001</v>
      </c>
      <c r="H72" s="81">
        <v>927</v>
      </c>
      <c r="I72" s="82">
        <f t="shared" si="18"/>
        <v>21713.376515641856</v>
      </c>
      <c r="J72" s="78">
        <v>58974901.020000003</v>
      </c>
      <c r="K72" s="81">
        <v>927</v>
      </c>
      <c r="L72" s="83">
        <f t="shared" si="19"/>
        <v>63619.094951456311</v>
      </c>
      <c r="M72" s="101">
        <v>2858008.85</v>
      </c>
      <c r="N72" s="79">
        <v>647789.31999999995</v>
      </c>
      <c r="O72" s="81">
        <v>927</v>
      </c>
      <c r="P72" s="80">
        <f t="shared" si="20"/>
        <v>3781.8750485436894</v>
      </c>
      <c r="Q72" s="78">
        <v>48267696.850000001</v>
      </c>
      <c r="R72" s="84">
        <v>66</v>
      </c>
      <c r="S72" s="283">
        <f t="shared" si="21"/>
        <v>731328.74015151523</v>
      </c>
      <c r="T72" s="28" t="s">
        <v>130</v>
      </c>
    </row>
    <row r="73" spans="1:20" ht="18" customHeight="1" x14ac:dyDescent="0.25">
      <c r="A73" s="99">
        <v>2</v>
      </c>
      <c r="B73" s="13">
        <v>50003</v>
      </c>
      <c r="C73" s="16" t="s">
        <v>117</v>
      </c>
      <c r="D73" s="86">
        <v>183364506.93000001</v>
      </c>
      <c r="E73" s="87">
        <v>169057438.00999999</v>
      </c>
      <c r="F73" s="91">
        <f t="shared" si="17"/>
        <v>0.92197470950328575</v>
      </c>
      <c r="G73" s="102">
        <v>17811593.780000001</v>
      </c>
      <c r="H73" s="89">
        <v>1130</v>
      </c>
      <c r="I73" s="90">
        <f t="shared" si="18"/>
        <v>15762.472371681417</v>
      </c>
      <c r="J73" s="86">
        <v>78561502.079999998</v>
      </c>
      <c r="K73" s="89">
        <v>1130</v>
      </c>
      <c r="L73" s="91">
        <f t="shared" si="19"/>
        <v>69523.453168141597</v>
      </c>
      <c r="M73" s="102">
        <v>998070</v>
      </c>
      <c r="N73" s="87"/>
      <c r="O73" s="89">
        <v>1130</v>
      </c>
      <c r="P73" s="88">
        <f t="shared" si="20"/>
        <v>883.24778761061953</v>
      </c>
      <c r="Q73" s="86">
        <v>54514181.219999999</v>
      </c>
      <c r="R73" s="92">
        <v>80</v>
      </c>
      <c r="S73" s="284">
        <f t="shared" si="21"/>
        <v>681427.26524999994</v>
      </c>
      <c r="T73" s="28" t="s">
        <v>125</v>
      </c>
    </row>
    <row r="74" spans="1:20" ht="18" customHeight="1" x14ac:dyDescent="0.25">
      <c r="A74" s="99">
        <v>3</v>
      </c>
      <c r="B74" s="13">
        <v>50060</v>
      </c>
      <c r="C74" s="16" t="s">
        <v>44</v>
      </c>
      <c r="D74" s="86">
        <v>12892006.65</v>
      </c>
      <c r="E74" s="103">
        <v>4763327.46</v>
      </c>
      <c r="F74" s="91">
        <f t="shared" si="17"/>
        <v>0.36947913457677278</v>
      </c>
      <c r="G74" s="104">
        <v>9038828.0099999998</v>
      </c>
      <c r="H74" s="89">
        <v>629</v>
      </c>
      <c r="I74" s="90">
        <f t="shared" si="18"/>
        <v>14370.155818759937</v>
      </c>
      <c r="J74" s="86">
        <v>34015526.740000002</v>
      </c>
      <c r="K74" s="89">
        <v>629</v>
      </c>
      <c r="L74" s="91">
        <f t="shared" si="19"/>
        <v>54078.738855325915</v>
      </c>
      <c r="M74" s="102">
        <v>296853.63</v>
      </c>
      <c r="N74" s="87">
        <v>1054834.3600000001</v>
      </c>
      <c r="O74" s="89">
        <v>629</v>
      </c>
      <c r="P74" s="88">
        <f t="shared" si="20"/>
        <v>2148.9475198728142</v>
      </c>
      <c r="Q74" s="86">
        <v>29534288.879999999</v>
      </c>
      <c r="R74" s="92">
        <v>46</v>
      </c>
      <c r="S74" s="284">
        <f t="shared" si="21"/>
        <v>642049.75826086954</v>
      </c>
      <c r="T74" s="28" t="s">
        <v>140</v>
      </c>
    </row>
    <row r="75" spans="1:20" ht="18" customHeight="1" x14ac:dyDescent="0.25">
      <c r="A75" s="99">
        <v>4</v>
      </c>
      <c r="B75" s="13">
        <v>50170</v>
      </c>
      <c r="C75" s="16" t="s">
        <v>3</v>
      </c>
      <c r="D75" s="86">
        <v>11419298.26</v>
      </c>
      <c r="E75" s="87">
        <v>6246870.8700000001</v>
      </c>
      <c r="F75" s="91">
        <f t="shared" si="17"/>
        <v>0.54704507472948694</v>
      </c>
      <c r="G75" s="104">
        <v>12171434.300000001</v>
      </c>
      <c r="H75" s="89">
        <v>672</v>
      </c>
      <c r="I75" s="90">
        <f t="shared" si="18"/>
        <v>18112.253422619047</v>
      </c>
      <c r="J75" s="86">
        <v>36253223.100000001</v>
      </c>
      <c r="K75" s="89">
        <v>672</v>
      </c>
      <c r="L75" s="91">
        <f t="shared" si="19"/>
        <v>53948.248660714286</v>
      </c>
      <c r="M75" s="259">
        <v>379931.51</v>
      </c>
      <c r="N75" s="105">
        <v>1265249.23</v>
      </c>
      <c r="O75" s="89">
        <v>672</v>
      </c>
      <c r="P75" s="88">
        <f t="shared" si="20"/>
        <v>2448.1856250000001</v>
      </c>
      <c r="Q75" s="86">
        <v>31474677.66</v>
      </c>
      <c r="R75" s="92">
        <v>63</v>
      </c>
      <c r="S75" s="284">
        <f t="shared" si="21"/>
        <v>499598.05809523811</v>
      </c>
      <c r="T75" s="28" t="s">
        <v>173</v>
      </c>
    </row>
    <row r="76" spans="1:20" ht="24" customHeight="1" x14ac:dyDescent="0.25">
      <c r="A76" s="99">
        <v>5</v>
      </c>
      <c r="B76" s="13">
        <v>50230</v>
      </c>
      <c r="C76" s="16" t="s">
        <v>114</v>
      </c>
      <c r="D76" s="86">
        <v>12718727.43</v>
      </c>
      <c r="E76" s="105">
        <v>4696874.3600000003</v>
      </c>
      <c r="F76" s="91">
        <f t="shared" si="17"/>
        <v>0.36928807428653265</v>
      </c>
      <c r="G76" s="102">
        <v>11408916.710000001</v>
      </c>
      <c r="H76" s="89">
        <v>796</v>
      </c>
      <c r="I76" s="90">
        <f t="shared" si="18"/>
        <v>14332.809937185932</v>
      </c>
      <c r="J76" s="86">
        <v>37141927.159999996</v>
      </c>
      <c r="K76" s="89">
        <v>796</v>
      </c>
      <c r="L76" s="91">
        <f t="shared" si="19"/>
        <v>46660.712512562808</v>
      </c>
      <c r="M76" s="102">
        <v>626108.28</v>
      </c>
      <c r="N76" s="87">
        <v>1367020.29</v>
      </c>
      <c r="O76" s="89">
        <v>796</v>
      </c>
      <c r="P76" s="88">
        <f t="shared" si="20"/>
        <v>2503.9303643216081</v>
      </c>
      <c r="Q76" s="86">
        <v>32091952.059999999</v>
      </c>
      <c r="R76" s="92">
        <v>62</v>
      </c>
      <c r="S76" s="284">
        <f t="shared" si="21"/>
        <v>517612.13</v>
      </c>
      <c r="T76" s="28" t="s">
        <v>174</v>
      </c>
    </row>
    <row r="77" spans="1:20" ht="18" customHeight="1" x14ac:dyDescent="0.25">
      <c r="A77" s="99">
        <v>6</v>
      </c>
      <c r="B77" s="13">
        <v>50250</v>
      </c>
      <c r="C77" s="16" t="s">
        <v>115</v>
      </c>
      <c r="D77" s="86">
        <v>8015680.4199999999</v>
      </c>
      <c r="E77" s="87">
        <v>3166861.56</v>
      </c>
      <c r="F77" s="91">
        <f t="shared" si="17"/>
        <v>0.3950833109686277</v>
      </c>
      <c r="G77" s="102">
        <v>21691776.84</v>
      </c>
      <c r="H77" s="89">
        <v>277</v>
      </c>
      <c r="I77" s="90">
        <f t="shared" si="18"/>
        <v>78309.663682310464</v>
      </c>
      <c r="J77" s="86">
        <v>14406637.869999999</v>
      </c>
      <c r="K77" s="89">
        <v>277</v>
      </c>
      <c r="L77" s="91">
        <f t="shared" si="19"/>
        <v>52009.522996389889</v>
      </c>
      <c r="M77" s="102">
        <v>270055.84000000003</v>
      </c>
      <c r="N77" s="87">
        <v>434100.68</v>
      </c>
      <c r="O77" s="89">
        <v>277</v>
      </c>
      <c r="P77" s="88">
        <f t="shared" si="20"/>
        <v>2542.0812996389891</v>
      </c>
      <c r="Q77" s="86">
        <v>12284108.289999999</v>
      </c>
      <c r="R77" s="92">
        <v>21</v>
      </c>
      <c r="S77" s="284">
        <f t="shared" si="21"/>
        <v>584957.53761904757</v>
      </c>
      <c r="T77" s="28" t="s">
        <v>122</v>
      </c>
    </row>
    <row r="78" spans="1:20" ht="18" customHeight="1" x14ac:dyDescent="0.25">
      <c r="A78" s="99">
        <v>7</v>
      </c>
      <c r="B78" s="13">
        <v>50340</v>
      </c>
      <c r="C78" s="16" t="s">
        <v>47</v>
      </c>
      <c r="D78" s="86">
        <v>13052485.01</v>
      </c>
      <c r="E78" s="87">
        <v>6078342.7000000002</v>
      </c>
      <c r="F78" s="91">
        <f t="shared" si="17"/>
        <v>0.46568471025579827</v>
      </c>
      <c r="G78" s="102">
        <v>14124601.18</v>
      </c>
      <c r="H78" s="89">
        <v>663</v>
      </c>
      <c r="I78" s="90">
        <f t="shared" si="18"/>
        <v>21304.074177978884</v>
      </c>
      <c r="J78" s="86">
        <v>30852876</v>
      </c>
      <c r="K78" s="89">
        <v>663</v>
      </c>
      <c r="L78" s="91">
        <f t="shared" si="19"/>
        <v>46535.257918552037</v>
      </c>
      <c r="M78" s="102">
        <v>600794.73</v>
      </c>
      <c r="N78" s="87">
        <v>971491.31</v>
      </c>
      <c r="O78" s="89">
        <v>663</v>
      </c>
      <c r="P78" s="88">
        <f t="shared" si="20"/>
        <v>2371.4721568627451</v>
      </c>
      <c r="Q78" s="86">
        <v>25090513.59</v>
      </c>
      <c r="R78" s="92">
        <v>48</v>
      </c>
      <c r="S78" s="284">
        <f t="shared" si="21"/>
        <v>522719.03312500002</v>
      </c>
      <c r="T78" s="28" t="s">
        <v>134</v>
      </c>
    </row>
    <row r="79" spans="1:20" ht="18" customHeight="1" x14ac:dyDescent="0.25">
      <c r="A79" s="99">
        <v>8</v>
      </c>
      <c r="B79" s="13">
        <v>50420</v>
      </c>
      <c r="C79" s="16" t="s">
        <v>48</v>
      </c>
      <c r="D79" s="86">
        <v>10044159.92</v>
      </c>
      <c r="E79" s="87">
        <v>3932835.65</v>
      </c>
      <c r="F79" s="91">
        <f t="shared" si="17"/>
        <v>0.39155446362108498</v>
      </c>
      <c r="G79" s="104">
        <v>13499190.6</v>
      </c>
      <c r="H79" s="89">
        <v>690</v>
      </c>
      <c r="I79" s="90">
        <f t="shared" si="18"/>
        <v>19564.044347826086</v>
      </c>
      <c r="J79" s="86">
        <v>29861321.260000002</v>
      </c>
      <c r="K79" s="89">
        <v>690</v>
      </c>
      <c r="L79" s="91">
        <f t="shared" si="19"/>
        <v>43277.277188405802</v>
      </c>
      <c r="M79" s="102">
        <v>627144.93000000005</v>
      </c>
      <c r="N79" s="87">
        <v>1152673.82</v>
      </c>
      <c r="O79" s="89">
        <v>690</v>
      </c>
      <c r="P79" s="88">
        <f t="shared" si="20"/>
        <v>2579.447463768116</v>
      </c>
      <c r="Q79" s="86">
        <v>25596564.420000002</v>
      </c>
      <c r="R79" s="92">
        <v>51</v>
      </c>
      <c r="S79" s="284">
        <f t="shared" si="21"/>
        <v>501893.42000000004</v>
      </c>
      <c r="T79" s="28" t="s">
        <v>175</v>
      </c>
    </row>
    <row r="80" spans="1:20" ht="18" customHeight="1" x14ac:dyDescent="0.25">
      <c r="A80" s="99">
        <v>9</v>
      </c>
      <c r="B80" s="13">
        <v>50450</v>
      </c>
      <c r="C80" s="16" t="s">
        <v>49</v>
      </c>
      <c r="D80" s="86">
        <v>22330249.030000001</v>
      </c>
      <c r="E80" s="87">
        <v>7368917.7400000002</v>
      </c>
      <c r="F80" s="91">
        <f t="shared" si="17"/>
        <v>0.32999711423280981</v>
      </c>
      <c r="G80" s="102">
        <v>38647186.18</v>
      </c>
      <c r="H80" s="89">
        <v>933</v>
      </c>
      <c r="I80" s="90">
        <f t="shared" si="18"/>
        <v>41422.493226152197</v>
      </c>
      <c r="J80" s="86">
        <v>38084756.969999999</v>
      </c>
      <c r="K80" s="89">
        <v>933</v>
      </c>
      <c r="L80" s="91">
        <f t="shared" si="19"/>
        <v>40819.675209003217</v>
      </c>
      <c r="M80" s="102">
        <v>2480839.7000000002</v>
      </c>
      <c r="N80" s="87">
        <v>411858.53</v>
      </c>
      <c r="O80" s="89">
        <v>933</v>
      </c>
      <c r="P80" s="88">
        <f t="shared" si="20"/>
        <v>3100.4268274383712</v>
      </c>
      <c r="Q80" s="86">
        <v>30431980.989999998</v>
      </c>
      <c r="R80" s="92">
        <v>69</v>
      </c>
      <c r="S80" s="284">
        <f t="shared" si="21"/>
        <v>441043.20275362319</v>
      </c>
      <c r="T80" s="28" t="s">
        <v>134</v>
      </c>
    </row>
    <row r="81" spans="1:20" ht="18" customHeight="1" x14ac:dyDescent="0.25">
      <c r="A81" s="99">
        <v>10</v>
      </c>
      <c r="B81" s="13">
        <v>50620</v>
      </c>
      <c r="C81" s="16" t="s">
        <v>28</v>
      </c>
      <c r="D81" s="86">
        <v>12398230.390000001</v>
      </c>
      <c r="E81" s="87">
        <v>4017404.38</v>
      </c>
      <c r="F81" s="91">
        <f t="shared" si="17"/>
        <v>0.32403046673824554</v>
      </c>
      <c r="G81" s="102">
        <v>9540433.8599999994</v>
      </c>
      <c r="H81" s="89">
        <v>589</v>
      </c>
      <c r="I81" s="90">
        <f t="shared" si="18"/>
        <v>16197.680577249575</v>
      </c>
      <c r="J81" s="86">
        <v>27819080.460000001</v>
      </c>
      <c r="K81" s="89">
        <v>589</v>
      </c>
      <c r="L81" s="91">
        <f t="shared" si="19"/>
        <v>47231.036434634974</v>
      </c>
      <c r="M81" s="102">
        <v>295002.53999999998</v>
      </c>
      <c r="N81" s="87">
        <v>1132879.28</v>
      </c>
      <c r="O81" s="89">
        <v>589</v>
      </c>
      <c r="P81" s="88">
        <f t="shared" si="20"/>
        <v>2424.2475721561968</v>
      </c>
      <c r="Q81" s="86">
        <v>23630860.32</v>
      </c>
      <c r="R81" s="92">
        <v>41</v>
      </c>
      <c r="S81" s="284">
        <f t="shared" si="21"/>
        <v>576362.44682926824</v>
      </c>
      <c r="T81" s="28" t="s">
        <v>142</v>
      </c>
    </row>
    <row r="82" spans="1:20" ht="24" customHeight="1" x14ac:dyDescent="0.25">
      <c r="A82" s="99">
        <v>11</v>
      </c>
      <c r="B82" s="13">
        <v>50760</v>
      </c>
      <c r="C82" s="16" t="s">
        <v>50</v>
      </c>
      <c r="D82" s="86">
        <v>35948338.060000002</v>
      </c>
      <c r="E82" s="105">
        <v>19632020</v>
      </c>
      <c r="F82" s="91">
        <f t="shared" si="17"/>
        <v>0.54611759707035534</v>
      </c>
      <c r="G82" s="104">
        <v>11363321.34</v>
      </c>
      <c r="H82" s="89">
        <v>1086</v>
      </c>
      <c r="I82" s="90">
        <f t="shared" si="18"/>
        <v>10463.463480662984</v>
      </c>
      <c r="J82" s="86">
        <v>46858732</v>
      </c>
      <c r="K82" s="89">
        <v>1086</v>
      </c>
      <c r="L82" s="91">
        <f t="shared" si="19"/>
        <v>43148.003683241252</v>
      </c>
      <c r="M82" s="102">
        <v>572708.72</v>
      </c>
      <c r="N82" s="87">
        <v>1800678.89</v>
      </c>
      <c r="O82" s="89">
        <v>1086</v>
      </c>
      <c r="P82" s="88">
        <f t="shared" si="20"/>
        <v>2185.4397882136277</v>
      </c>
      <c r="Q82" s="86">
        <v>40953492.409999996</v>
      </c>
      <c r="R82" s="92">
        <v>74</v>
      </c>
      <c r="S82" s="284">
        <f t="shared" si="21"/>
        <v>553425.57310810802</v>
      </c>
      <c r="T82" s="28" t="s">
        <v>176</v>
      </c>
    </row>
    <row r="83" spans="1:20" ht="18" customHeight="1" x14ac:dyDescent="0.25">
      <c r="A83" s="99">
        <v>12</v>
      </c>
      <c r="B83" s="13">
        <v>50780</v>
      </c>
      <c r="C83" s="16" t="s">
        <v>51</v>
      </c>
      <c r="D83" s="86">
        <v>32833558.82</v>
      </c>
      <c r="E83" s="87">
        <v>21487665.109999999</v>
      </c>
      <c r="F83" s="91">
        <f t="shared" si="17"/>
        <v>0.6544421586401763</v>
      </c>
      <c r="G83" s="102">
        <v>28408991.559999999</v>
      </c>
      <c r="H83" s="89">
        <v>674</v>
      </c>
      <c r="I83" s="90">
        <f t="shared" si="18"/>
        <v>42149.839109792279</v>
      </c>
      <c r="J83" s="86">
        <v>33000782.59</v>
      </c>
      <c r="K83" s="89">
        <v>674</v>
      </c>
      <c r="L83" s="91">
        <f t="shared" si="19"/>
        <v>48962.585445103854</v>
      </c>
      <c r="M83" s="102">
        <v>1467797.34</v>
      </c>
      <c r="N83" s="87">
        <v>935732.24</v>
      </c>
      <c r="O83" s="89">
        <v>674</v>
      </c>
      <c r="P83" s="88">
        <f t="shared" si="20"/>
        <v>3566.0676261127596</v>
      </c>
      <c r="Q83" s="86">
        <v>26036891.82</v>
      </c>
      <c r="R83" s="92">
        <v>50</v>
      </c>
      <c r="S83" s="284">
        <f t="shared" si="21"/>
        <v>520737.83640000003</v>
      </c>
      <c r="T83" s="28" t="s">
        <v>127</v>
      </c>
    </row>
    <row r="84" spans="1:20" ht="18" customHeight="1" x14ac:dyDescent="0.25">
      <c r="A84" s="99">
        <v>13</v>
      </c>
      <c r="B84" s="20">
        <v>50001</v>
      </c>
      <c r="C84" s="21" t="s">
        <v>11</v>
      </c>
      <c r="D84" s="78">
        <v>12533744.640000001</v>
      </c>
      <c r="E84" s="79">
        <v>4753157.49</v>
      </c>
      <c r="F84" s="91">
        <f t="shared" si="17"/>
        <v>0.37922884393470457</v>
      </c>
      <c r="G84" s="102">
        <v>9951105.3599999994</v>
      </c>
      <c r="H84" s="89">
        <v>730</v>
      </c>
      <c r="I84" s="90">
        <f t="shared" si="18"/>
        <v>13631.651178082191</v>
      </c>
      <c r="J84" s="86">
        <v>35213623.219999999</v>
      </c>
      <c r="K84" s="89">
        <v>730</v>
      </c>
      <c r="L84" s="91">
        <f t="shared" si="19"/>
        <v>48237.840027397258</v>
      </c>
      <c r="M84" s="101">
        <v>703152.32</v>
      </c>
      <c r="N84" s="79">
        <v>1453207.44</v>
      </c>
      <c r="O84" s="81">
        <v>730</v>
      </c>
      <c r="P84" s="88">
        <f t="shared" si="20"/>
        <v>2953.9174794520545</v>
      </c>
      <c r="Q84" s="86">
        <v>31435999.140000001</v>
      </c>
      <c r="R84" s="92">
        <v>54</v>
      </c>
      <c r="S84" s="284">
        <f t="shared" si="21"/>
        <v>582148.13222222228</v>
      </c>
      <c r="T84" s="28" t="s">
        <v>139</v>
      </c>
    </row>
    <row r="85" spans="1:20" ht="18" customHeight="1" x14ac:dyDescent="0.25">
      <c r="A85" s="99">
        <v>14</v>
      </c>
      <c r="B85" s="13">
        <v>50930</v>
      </c>
      <c r="C85" s="16" t="s">
        <v>12</v>
      </c>
      <c r="D85" s="86">
        <v>12729711.689999999</v>
      </c>
      <c r="E85" s="87">
        <v>4656716.79</v>
      </c>
      <c r="F85" s="91">
        <f t="shared" si="17"/>
        <v>0.36581478853587457</v>
      </c>
      <c r="G85" s="102">
        <v>5343686.4000000004</v>
      </c>
      <c r="H85" s="89">
        <v>519</v>
      </c>
      <c r="I85" s="90">
        <f t="shared" si="18"/>
        <v>10296.120231213874</v>
      </c>
      <c r="J85" s="86">
        <v>24605072.030000001</v>
      </c>
      <c r="K85" s="89">
        <v>519</v>
      </c>
      <c r="L85" s="91">
        <f t="shared" si="19"/>
        <v>47408.616628131022</v>
      </c>
      <c r="M85" s="102">
        <v>418805.75</v>
      </c>
      <c r="N85" s="87">
        <v>943575.54</v>
      </c>
      <c r="O85" s="89">
        <v>519</v>
      </c>
      <c r="P85" s="88">
        <f t="shared" si="20"/>
        <v>2625.0121194605013</v>
      </c>
      <c r="Q85" s="86">
        <v>20824254.039999999</v>
      </c>
      <c r="R85" s="92">
        <v>38</v>
      </c>
      <c r="S85" s="284">
        <f t="shared" si="21"/>
        <v>548006.68526315782</v>
      </c>
      <c r="T85" s="28" t="s">
        <v>141</v>
      </c>
    </row>
    <row r="86" spans="1:20" ht="18" customHeight="1" x14ac:dyDescent="0.25">
      <c r="A86" s="99">
        <v>15</v>
      </c>
      <c r="B86" s="13">
        <v>50970</v>
      </c>
      <c r="C86" s="16" t="s">
        <v>52</v>
      </c>
      <c r="D86" s="86">
        <v>22829845.100000001</v>
      </c>
      <c r="E86" s="87">
        <v>10597004.029999999</v>
      </c>
      <c r="F86" s="91">
        <f t="shared" si="17"/>
        <v>0.46417327772407874</v>
      </c>
      <c r="G86" s="104">
        <v>8961522.9499999993</v>
      </c>
      <c r="H86" s="89">
        <v>551</v>
      </c>
      <c r="I86" s="90">
        <f t="shared" si="18"/>
        <v>16264.106987295825</v>
      </c>
      <c r="J86" s="86">
        <v>30753741.280000001</v>
      </c>
      <c r="K86" s="89">
        <v>551</v>
      </c>
      <c r="L86" s="91">
        <f t="shared" si="19"/>
        <v>55814.412486388384</v>
      </c>
      <c r="M86" s="102">
        <v>1578001.35</v>
      </c>
      <c r="N86" s="87">
        <v>399027</v>
      </c>
      <c r="O86" s="89">
        <v>551</v>
      </c>
      <c r="P86" s="88">
        <f t="shared" si="20"/>
        <v>3588.0732304900184</v>
      </c>
      <c r="Q86" s="86">
        <v>25963117.390000001</v>
      </c>
      <c r="R86" s="92">
        <v>41</v>
      </c>
      <c r="S86" s="284">
        <f t="shared" si="21"/>
        <v>633246.76560975611</v>
      </c>
      <c r="T86" s="28" t="s">
        <v>127</v>
      </c>
    </row>
    <row r="87" spans="1:20" ht="18" customHeight="1" thickBot="1" x14ac:dyDescent="0.3">
      <c r="A87" s="100">
        <v>16</v>
      </c>
      <c r="B87" s="14">
        <v>51370</v>
      </c>
      <c r="C87" s="17" t="s">
        <v>116</v>
      </c>
      <c r="D87" s="22">
        <v>31839008.579999998</v>
      </c>
      <c r="E87" s="37">
        <v>19647304.739999998</v>
      </c>
      <c r="F87" s="73">
        <f t="shared" si="17"/>
        <v>0.61708280553502082</v>
      </c>
      <c r="G87" s="106">
        <v>10723370.800000001</v>
      </c>
      <c r="H87" s="93">
        <v>1048</v>
      </c>
      <c r="I87" s="72">
        <f t="shared" si="18"/>
        <v>10232.224045801528</v>
      </c>
      <c r="J87" s="69">
        <v>40360600.329999998</v>
      </c>
      <c r="K87" s="93">
        <v>1048</v>
      </c>
      <c r="L87" s="73">
        <f t="shared" si="19"/>
        <v>38512.023215648856</v>
      </c>
      <c r="M87" s="106">
        <v>298368.65999999997</v>
      </c>
      <c r="N87" s="70">
        <v>775044.47</v>
      </c>
      <c r="O87" s="93">
        <v>1048</v>
      </c>
      <c r="P87" s="71">
        <f t="shared" si="20"/>
        <v>1024.2491698473282</v>
      </c>
      <c r="Q87" s="69">
        <v>34661547.18</v>
      </c>
      <c r="R87" s="74">
        <v>68</v>
      </c>
      <c r="S87" s="285">
        <f t="shared" si="21"/>
        <v>509728.63500000001</v>
      </c>
      <c r="T87" s="28" t="s">
        <v>139</v>
      </c>
    </row>
    <row r="88" spans="1:20" ht="15" customHeight="1" thickBot="1" x14ac:dyDescent="0.3">
      <c r="A88" s="75"/>
      <c r="B88" s="242" t="s">
        <v>53</v>
      </c>
      <c r="C88" s="223"/>
      <c r="D88" s="44">
        <f>SUM(D89:D117)</f>
        <v>2730362841.4800005</v>
      </c>
      <c r="E88" s="198">
        <f>SUM(E89:E117)</f>
        <v>2368571317.8099999</v>
      </c>
      <c r="F88" s="269">
        <f t="shared" si="17"/>
        <v>0.867493243691417</v>
      </c>
      <c r="G88" s="273">
        <f t="shared" ref="G88:H88" si="26">SUM(G89:G117)</f>
        <v>389829623.86000001</v>
      </c>
      <c r="H88" s="274">
        <f t="shared" si="26"/>
        <v>32133</v>
      </c>
      <c r="I88" s="268">
        <f t="shared" si="18"/>
        <v>12131.753146609404</v>
      </c>
      <c r="J88" s="44">
        <f t="shared" ref="J88:K88" si="27">SUM(J89:J117)</f>
        <v>1374752792.9599998</v>
      </c>
      <c r="K88" s="274">
        <f t="shared" si="27"/>
        <v>32133</v>
      </c>
      <c r="L88" s="269">
        <f t="shared" si="19"/>
        <v>42783.207075592065</v>
      </c>
      <c r="M88" s="273">
        <f t="shared" ref="M88:O88" si="28">SUM(M89:M117)</f>
        <v>12540640.449999999</v>
      </c>
      <c r="N88" s="198">
        <f t="shared" si="28"/>
        <v>52572403.789999992</v>
      </c>
      <c r="O88" s="274">
        <f t="shared" si="28"/>
        <v>32133</v>
      </c>
      <c r="P88" s="268">
        <f t="shared" si="20"/>
        <v>2026.3605713752215</v>
      </c>
      <c r="Q88" s="44">
        <f t="shared" ref="Q88:R88" si="29">SUM(Q89:Q117)</f>
        <v>1135448959.9300001</v>
      </c>
      <c r="R88" s="271">
        <f t="shared" si="29"/>
        <v>2176</v>
      </c>
      <c r="S88" s="269">
        <f t="shared" si="21"/>
        <v>521805.58820312505</v>
      </c>
      <c r="T88" s="26"/>
    </row>
    <row r="89" spans="1:20" ht="18" customHeight="1" x14ac:dyDescent="0.25">
      <c r="A89" s="99">
        <v>1</v>
      </c>
      <c r="B89" s="20">
        <v>60010</v>
      </c>
      <c r="C89" s="16" t="s">
        <v>54</v>
      </c>
      <c r="D89" s="78">
        <v>24517152.390000001</v>
      </c>
      <c r="E89" s="79">
        <v>15960930</v>
      </c>
      <c r="F89" s="83">
        <f t="shared" si="17"/>
        <v>0.6510107595737793</v>
      </c>
      <c r="G89" s="101">
        <v>13204848.710000001</v>
      </c>
      <c r="H89" s="81">
        <v>912</v>
      </c>
      <c r="I89" s="82">
        <f t="shared" si="18"/>
        <v>14479.000778508773</v>
      </c>
      <c r="J89" s="78">
        <v>41561966.090000004</v>
      </c>
      <c r="K89" s="34">
        <v>912</v>
      </c>
      <c r="L89" s="83">
        <f t="shared" si="19"/>
        <v>45572.331239035091</v>
      </c>
      <c r="M89" s="101">
        <v>351897</v>
      </c>
      <c r="N89" s="79">
        <v>785661</v>
      </c>
      <c r="O89" s="81">
        <v>912</v>
      </c>
      <c r="P89" s="80">
        <f t="shared" si="20"/>
        <v>1247.3223684210527</v>
      </c>
      <c r="Q89" s="78">
        <v>34867731</v>
      </c>
      <c r="R89" s="84">
        <v>59</v>
      </c>
      <c r="S89" s="283">
        <f t="shared" si="21"/>
        <v>590978.49152542371</v>
      </c>
      <c r="T89" s="28" t="s">
        <v>135</v>
      </c>
    </row>
    <row r="90" spans="1:20" ht="18" customHeight="1" x14ac:dyDescent="0.25">
      <c r="A90" s="99">
        <v>2</v>
      </c>
      <c r="B90" s="13">
        <v>60020</v>
      </c>
      <c r="C90" s="16" t="s">
        <v>55</v>
      </c>
      <c r="D90" s="86">
        <v>8570099.6999999993</v>
      </c>
      <c r="E90" s="87">
        <v>3232810</v>
      </c>
      <c r="F90" s="91">
        <f t="shared" si="17"/>
        <v>0.3772196489149362</v>
      </c>
      <c r="G90" s="102">
        <v>7090093.3899999997</v>
      </c>
      <c r="H90" s="89">
        <v>486</v>
      </c>
      <c r="I90" s="90">
        <f t="shared" si="18"/>
        <v>14588.66952674897</v>
      </c>
      <c r="J90" s="86">
        <v>19896236.030000001</v>
      </c>
      <c r="K90" s="35">
        <v>486</v>
      </c>
      <c r="L90" s="91">
        <f t="shared" si="19"/>
        <v>40938.757263374486</v>
      </c>
      <c r="M90" s="102">
        <v>301712</v>
      </c>
      <c r="N90" s="87">
        <v>784235.55</v>
      </c>
      <c r="O90" s="89">
        <v>486</v>
      </c>
      <c r="P90" s="88">
        <f t="shared" si="20"/>
        <v>2234.4599794238684</v>
      </c>
      <c r="Q90" s="86">
        <v>16380755</v>
      </c>
      <c r="R90" s="92">
        <v>35</v>
      </c>
      <c r="S90" s="284">
        <f t="shared" si="21"/>
        <v>468021.57142857142</v>
      </c>
      <c r="T90" s="28" t="s">
        <v>135</v>
      </c>
    </row>
    <row r="91" spans="1:20" ht="18" customHeight="1" x14ac:dyDescent="0.25">
      <c r="A91" s="99">
        <v>3</v>
      </c>
      <c r="B91" s="13">
        <v>60050</v>
      </c>
      <c r="C91" s="16" t="s">
        <v>57</v>
      </c>
      <c r="D91" s="86">
        <v>10844159.32</v>
      </c>
      <c r="E91" s="87">
        <v>3640970</v>
      </c>
      <c r="F91" s="91">
        <f t="shared" si="17"/>
        <v>0.33575401214227085</v>
      </c>
      <c r="G91" s="102">
        <v>11376518.050000001</v>
      </c>
      <c r="H91" s="89">
        <v>1039</v>
      </c>
      <c r="I91" s="90">
        <f t="shared" si="18"/>
        <v>10949.488017324351</v>
      </c>
      <c r="J91" s="86">
        <v>48169171.5</v>
      </c>
      <c r="K91" s="35">
        <v>1039</v>
      </c>
      <c r="L91" s="91">
        <f t="shared" si="19"/>
        <v>46361.089027911454</v>
      </c>
      <c r="M91" s="102">
        <v>384837.35</v>
      </c>
      <c r="N91" s="87">
        <v>1822775.15</v>
      </c>
      <c r="O91" s="89">
        <v>1039</v>
      </c>
      <c r="P91" s="88">
        <f t="shared" si="20"/>
        <v>2124.7473532242543</v>
      </c>
      <c r="Q91" s="86">
        <v>41861149.07</v>
      </c>
      <c r="R91" s="92">
        <v>78</v>
      </c>
      <c r="S91" s="284">
        <f t="shared" si="21"/>
        <v>536681.39833333332</v>
      </c>
      <c r="T91" s="28" t="s">
        <v>135</v>
      </c>
    </row>
    <row r="92" spans="1:20" ht="18" customHeight="1" x14ac:dyDescent="0.25">
      <c r="A92" s="99">
        <v>4</v>
      </c>
      <c r="B92" s="13">
        <v>60070</v>
      </c>
      <c r="C92" s="16" t="s">
        <v>45</v>
      </c>
      <c r="D92" s="86">
        <v>22732949.640000001</v>
      </c>
      <c r="E92" s="87">
        <v>14003990</v>
      </c>
      <c r="F92" s="91">
        <f t="shared" si="17"/>
        <v>0.61602168754023601</v>
      </c>
      <c r="G92" s="102">
        <v>11264276.4</v>
      </c>
      <c r="H92" s="89">
        <v>1114</v>
      </c>
      <c r="I92" s="90">
        <f t="shared" si="18"/>
        <v>10111.558707360862</v>
      </c>
      <c r="J92" s="86">
        <v>53068160.549999997</v>
      </c>
      <c r="K92" s="35">
        <v>1114</v>
      </c>
      <c r="L92" s="91">
        <f t="shared" si="19"/>
        <v>47637.487028725314</v>
      </c>
      <c r="M92" s="102">
        <v>417995</v>
      </c>
      <c r="N92" s="87">
        <v>2311957.7799999998</v>
      </c>
      <c r="O92" s="89">
        <v>1114</v>
      </c>
      <c r="P92" s="88">
        <f t="shared" si="20"/>
        <v>2450.5859784560143</v>
      </c>
      <c r="Q92" s="86">
        <v>45696734</v>
      </c>
      <c r="R92" s="92">
        <v>82</v>
      </c>
      <c r="S92" s="284">
        <f t="shared" si="21"/>
        <v>557277.24390243902</v>
      </c>
      <c r="T92" s="28" t="s">
        <v>135</v>
      </c>
    </row>
    <row r="93" spans="1:20" ht="18" customHeight="1" x14ac:dyDescent="0.25">
      <c r="A93" s="99">
        <v>5</v>
      </c>
      <c r="B93" s="13">
        <v>60180</v>
      </c>
      <c r="C93" s="16" t="s">
        <v>4</v>
      </c>
      <c r="D93" s="86">
        <v>108764773</v>
      </c>
      <c r="E93" s="87">
        <v>88470980</v>
      </c>
      <c r="F93" s="91">
        <f t="shared" si="17"/>
        <v>0.81341575548546408</v>
      </c>
      <c r="G93" s="102">
        <v>12810860.59</v>
      </c>
      <c r="H93" s="89">
        <v>1271</v>
      </c>
      <c r="I93" s="90">
        <f t="shared" si="18"/>
        <v>10079.355302911094</v>
      </c>
      <c r="J93" s="86">
        <v>54758957.640000001</v>
      </c>
      <c r="K93" s="35">
        <v>1271</v>
      </c>
      <c r="L93" s="91">
        <f t="shared" si="19"/>
        <v>43083.365570416994</v>
      </c>
      <c r="M93" s="102">
        <v>355765.13</v>
      </c>
      <c r="N93" s="87">
        <v>2643802.64</v>
      </c>
      <c r="O93" s="89">
        <v>1271</v>
      </c>
      <c r="P93" s="88">
        <f t="shared" si="20"/>
        <v>2360.0061132966171</v>
      </c>
      <c r="Q93" s="86">
        <v>45625868.729999997</v>
      </c>
      <c r="R93" s="92">
        <v>71</v>
      </c>
      <c r="S93" s="284">
        <f t="shared" si="21"/>
        <v>642617.86943661969</v>
      </c>
      <c r="T93" s="28" t="s">
        <v>135</v>
      </c>
    </row>
    <row r="94" spans="1:20" ht="18" customHeight="1" x14ac:dyDescent="0.25">
      <c r="A94" s="99">
        <v>6</v>
      </c>
      <c r="B94" s="13">
        <v>60220</v>
      </c>
      <c r="C94" s="16" t="s">
        <v>149</v>
      </c>
      <c r="D94" s="86">
        <v>10675658.17</v>
      </c>
      <c r="E94" s="87">
        <v>5637530</v>
      </c>
      <c r="F94" s="91">
        <f t="shared" si="17"/>
        <v>0.52807329629963229</v>
      </c>
      <c r="G94" s="102">
        <v>9211106</v>
      </c>
      <c r="H94" s="89">
        <v>650</v>
      </c>
      <c r="I94" s="90">
        <f t="shared" si="18"/>
        <v>14170.932307692308</v>
      </c>
      <c r="J94" s="86">
        <v>32427528.399999999</v>
      </c>
      <c r="K94" s="35">
        <v>650</v>
      </c>
      <c r="L94" s="91">
        <f t="shared" si="19"/>
        <v>49888.505230769231</v>
      </c>
      <c r="M94" s="102">
        <v>208837</v>
      </c>
      <c r="N94" s="87">
        <v>1279737.3999999999</v>
      </c>
      <c r="O94" s="89">
        <v>650</v>
      </c>
      <c r="P94" s="88">
        <f t="shared" si="20"/>
        <v>2290.1144615384615</v>
      </c>
      <c r="Q94" s="86">
        <v>26578659.690000001</v>
      </c>
      <c r="R94" s="92">
        <v>58</v>
      </c>
      <c r="S94" s="284">
        <f t="shared" si="21"/>
        <v>458252.75327586208</v>
      </c>
      <c r="T94" s="28" t="s">
        <v>135</v>
      </c>
    </row>
    <row r="95" spans="1:20" ht="18" customHeight="1" x14ac:dyDescent="0.25">
      <c r="A95" s="99">
        <v>7</v>
      </c>
      <c r="B95" s="13">
        <v>60240</v>
      </c>
      <c r="C95" s="16" t="s">
        <v>46</v>
      </c>
      <c r="D95" s="86">
        <v>112897230</v>
      </c>
      <c r="E95" s="87">
        <v>93658190</v>
      </c>
      <c r="F95" s="91">
        <f t="shared" si="17"/>
        <v>0.82958802443602908</v>
      </c>
      <c r="G95" s="102">
        <v>18302230</v>
      </c>
      <c r="H95" s="89">
        <v>1516</v>
      </c>
      <c r="I95" s="90">
        <f t="shared" si="18"/>
        <v>12072.711081794196</v>
      </c>
      <c r="J95" s="86">
        <v>67519509.930000007</v>
      </c>
      <c r="K95" s="35">
        <v>1516</v>
      </c>
      <c r="L95" s="91">
        <f t="shared" si="19"/>
        <v>44537.935310026391</v>
      </c>
      <c r="M95" s="102">
        <v>624784.68000000005</v>
      </c>
      <c r="N95" s="87">
        <v>2584836.92</v>
      </c>
      <c r="O95" s="89">
        <v>1516</v>
      </c>
      <c r="P95" s="88">
        <f t="shared" si="20"/>
        <v>2117.1646437994723</v>
      </c>
      <c r="Q95" s="86">
        <v>56089956</v>
      </c>
      <c r="R95" s="92">
        <v>108</v>
      </c>
      <c r="S95" s="284">
        <f t="shared" si="21"/>
        <v>519351.44444444444</v>
      </c>
      <c r="T95" s="28" t="s">
        <v>135</v>
      </c>
    </row>
    <row r="96" spans="1:20" ht="18" customHeight="1" x14ac:dyDescent="0.25">
      <c r="A96" s="99">
        <v>8</v>
      </c>
      <c r="B96" s="13">
        <v>60560</v>
      </c>
      <c r="C96" s="16" t="s">
        <v>27</v>
      </c>
      <c r="D96" s="86">
        <v>14263688.77</v>
      </c>
      <c r="E96" s="87">
        <v>7931880</v>
      </c>
      <c r="F96" s="91">
        <f t="shared" si="17"/>
        <v>0.55608897024468662</v>
      </c>
      <c r="G96" s="102">
        <v>7203802.9800000004</v>
      </c>
      <c r="H96" s="89">
        <v>509</v>
      </c>
      <c r="I96" s="90">
        <f t="shared" si="18"/>
        <v>14152.854577603144</v>
      </c>
      <c r="J96" s="86">
        <v>28794149.690000001</v>
      </c>
      <c r="K96" s="35">
        <v>509</v>
      </c>
      <c r="L96" s="91">
        <f t="shared" si="19"/>
        <v>56570.038683693521</v>
      </c>
      <c r="M96" s="102">
        <v>229674.38</v>
      </c>
      <c r="N96" s="87">
        <v>1004707.14</v>
      </c>
      <c r="O96" s="89">
        <v>509</v>
      </c>
      <c r="P96" s="88">
        <f t="shared" si="20"/>
        <v>2425.1110412573676</v>
      </c>
      <c r="Q96" s="86">
        <v>24275691</v>
      </c>
      <c r="R96" s="92">
        <v>48</v>
      </c>
      <c r="S96" s="284">
        <f t="shared" si="21"/>
        <v>505743.5625</v>
      </c>
      <c r="T96" s="28" t="s">
        <v>144</v>
      </c>
    </row>
    <row r="97" spans="1:20" ht="18" customHeight="1" x14ac:dyDescent="0.25">
      <c r="A97" s="99">
        <v>9</v>
      </c>
      <c r="B97" s="13">
        <v>60660</v>
      </c>
      <c r="C97" s="16" t="s">
        <v>59</v>
      </c>
      <c r="D97" s="86">
        <v>7387219.04</v>
      </c>
      <c r="E97" s="87">
        <v>4183865.94</v>
      </c>
      <c r="F97" s="91">
        <f t="shared" si="17"/>
        <v>0.56636549117406432</v>
      </c>
      <c r="G97" s="102">
        <v>2452242.11</v>
      </c>
      <c r="H97" s="89">
        <v>290</v>
      </c>
      <c r="I97" s="90">
        <f t="shared" si="18"/>
        <v>8456.0072758620681</v>
      </c>
      <c r="J97" s="86">
        <v>20219143.190000001</v>
      </c>
      <c r="K97" s="35">
        <v>290</v>
      </c>
      <c r="L97" s="91">
        <f t="shared" si="19"/>
        <v>69721.183413793115</v>
      </c>
      <c r="M97" s="102">
        <v>311912.38</v>
      </c>
      <c r="N97" s="87">
        <v>548485.16</v>
      </c>
      <c r="O97" s="89">
        <v>290</v>
      </c>
      <c r="P97" s="88">
        <f t="shared" si="20"/>
        <v>2966.8880689655175</v>
      </c>
      <c r="Q97" s="86">
        <v>14462568</v>
      </c>
      <c r="R97" s="92">
        <v>25</v>
      </c>
      <c r="S97" s="284">
        <f t="shared" si="21"/>
        <v>578502.72</v>
      </c>
      <c r="T97" s="28" t="s">
        <v>143</v>
      </c>
    </row>
    <row r="98" spans="1:20" ht="18" customHeight="1" x14ac:dyDescent="0.25">
      <c r="A98" s="99">
        <v>10</v>
      </c>
      <c r="B98" s="84">
        <v>60001</v>
      </c>
      <c r="C98" s="21" t="s">
        <v>60</v>
      </c>
      <c r="D98" s="78">
        <v>27419141.550000001</v>
      </c>
      <c r="E98" s="79">
        <v>18905100</v>
      </c>
      <c r="F98" s="91">
        <f t="shared" si="17"/>
        <v>0.6894854809923836</v>
      </c>
      <c r="G98" s="102">
        <v>7914053.2800000003</v>
      </c>
      <c r="H98" s="89">
        <v>743</v>
      </c>
      <c r="I98" s="90">
        <f t="shared" si="18"/>
        <v>10651.484899057874</v>
      </c>
      <c r="J98" s="86">
        <v>30697840.210000001</v>
      </c>
      <c r="K98" s="35">
        <v>743</v>
      </c>
      <c r="L98" s="91">
        <f t="shared" si="19"/>
        <v>41316.070269179007</v>
      </c>
      <c r="M98" s="101">
        <v>260914</v>
      </c>
      <c r="N98" s="79">
        <v>1384117.01</v>
      </c>
      <c r="O98" s="81">
        <v>743</v>
      </c>
      <c r="P98" s="88">
        <f t="shared" si="20"/>
        <v>2214.0390444145355</v>
      </c>
      <c r="Q98" s="86">
        <v>24696739</v>
      </c>
      <c r="R98" s="92">
        <v>46</v>
      </c>
      <c r="S98" s="284">
        <f t="shared" si="21"/>
        <v>536885.63043478259</v>
      </c>
      <c r="T98" s="28" t="s">
        <v>135</v>
      </c>
    </row>
    <row r="99" spans="1:20" ht="18" customHeight="1" x14ac:dyDescent="0.25">
      <c r="A99" s="99">
        <v>11</v>
      </c>
      <c r="B99" s="13">
        <v>60701</v>
      </c>
      <c r="C99" s="16" t="s">
        <v>61</v>
      </c>
      <c r="D99" s="86">
        <v>9363585.3900000006</v>
      </c>
      <c r="E99" s="87">
        <v>3084726.88</v>
      </c>
      <c r="F99" s="91">
        <f t="shared" si="17"/>
        <v>0.32943864465575184</v>
      </c>
      <c r="G99" s="102">
        <v>4318959.7699999996</v>
      </c>
      <c r="H99" s="89">
        <v>557</v>
      </c>
      <c r="I99" s="90">
        <f t="shared" si="18"/>
        <v>7753.9672710951518</v>
      </c>
      <c r="J99" s="86">
        <v>27680233.309999999</v>
      </c>
      <c r="K99" s="35">
        <v>557</v>
      </c>
      <c r="L99" s="91">
        <f t="shared" si="19"/>
        <v>49695.212405745064</v>
      </c>
      <c r="M99" s="102">
        <v>207724</v>
      </c>
      <c r="N99" s="87">
        <v>1155238.43</v>
      </c>
      <c r="O99" s="89">
        <v>557</v>
      </c>
      <c r="P99" s="88">
        <f t="shared" si="20"/>
        <v>2446.970251346499</v>
      </c>
      <c r="Q99" s="86">
        <v>20700388</v>
      </c>
      <c r="R99" s="92">
        <v>42</v>
      </c>
      <c r="S99" s="284">
        <f t="shared" si="21"/>
        <v>492866.38095238095</v>
      </c>
      <c r="T99" s="28" t="s">
        <v>135</v>
      </c>
    </row>
    <row r="100" spans="1:20" ht="18" customHeight="1" x14ac:dyDescent="0.25">
      <c r="A100" s="99">
        <v>12</v>
      </c>
      <c r="B100" s="13">
        <v>60850</v>
      </c>
      <c r="C100" s="16" t="s">
        <v>62</v>
      </c>
      <c r="D100" s="86">
        <v>29598706.609999999</v>
      </c>
      <c r="E100" s="87">
        <v>19192000</v>
      </c>
      <c r="F100" s="91">
        <f t="shared" si="17"/>
        <v>0.64840671090391266</v>
      </c>
      <c r="G100" s="102">
        <v>9454568.0099999998</v>
      </c>
      <c r="H100" s="89">
        <v>900</v>
      </c>
      <c r="I100" s="90">
        <f t="shared" si="18"/>
        <v>10505.075566666666</v>
      </c>
      <c r="J100" s="86">
        <v>42296689.539999999</v>
      </c>
      <c r="K100" s="35">
        <v>900</v>
      </c>
      <c r="L100" s="91">
        <f t="shared" si="19"/>
        <v>46996.321711111108</v>
      </c>
      <c r="M100" s="102">
        <v>479639</v>
      </c>
      <c r="N100" s="87">
        <v>1570270</v>
      </c>
      <c r="O100" s="89">
        <v>900</v>
      </c>
      <c r="P100" s="88">
        <f t="shared" si="20"/>
        <v>2277.6766666666667</v>
      </c>
      <c r="Q100" s="86">
        <v>33802303</v>
      </c>
      <c r="R100" s="92">
        <v>58</v>
      </c>
      <c r="S100" s="284">
        <f t="shared" si="21"/>
        <v>582798.32758620684</v>
      </c>
      <c r="T100" s="28" t="s">
        <v>135</v>
      </c>
    </row>
    <row r="101" spans="1:20" ht="18" customHeight="1" x14ac:dyDescent="0.25">
      <c r="A101" s="99">
        <v>13</v>
      </c>
      <c r="B101" s="13">
        <v>60910</v>
      </c>
      <c r="C101" s="16" t="s">
        <v>10</v>
      </c>
      <c r="D101" s="86">
        <v>35940183.390000001</v>
      </c>
      <c r="E101" s="87">
        <v>21593670</v>
      </c>
      <c r="F101" s="91">
        <f t="shared" si="17"/>
        <v>0.60082247677145195</v>
      </c>
      <c r="G101" s="102">
        <v>9729723.6999999993</v>
      </c>
      <c r="H101" s="89">
        <v>821</v>
      </c>
      <c r="I101" s="90">
        <f t="shared" si="18"/>
        <v>11851.064190012179</v>
      </c>
      <c r="J101" s="86">
        <v>38705425.159999996</v>
      </c>
      <c r="K101" s="35">
        <v>821</v>
      </c>
      <c r="L101" s="91">
        <f t="shared" si="19"/>
        <v>47144.245018270398</v>
      </c>
      <c r="M101" s="102">
        <v>513026</v>
      </c>
      <c r="N101" s="87">
        <v>1495096.16</v>
      </c>
      <c r="O101" s="89">
        <v>821</v>
      </c>
      <c r="P101" s="88">
        <f t="shared" si="20"/>
        <v>2445.9466017052373</v>
      </c>
      <c r="Q101" s="86">
        <v>32541936.789999999</v>
      </c>
      <c r="R101" s="92">
        <v>56</v>
      </c>
      <c r="S101" s="284">
        <f t="shared" si="21"/>
        <v>581106.01410714281</v>
      </c>
      <c r="T101" s="28" t="s">
        <v>135</v>
      </c>
    </row>
    <row r="102" spans="1:20" ht="18" customHeight="1" x14ac:dyDescent="0.25">
      <c r="A102" s="99">
        <v>14</v>
      </c>
      <c r="B102" s="13">
        <v>60980</v>
      </c>
      <c r="C102" s="16" t="s">
        <v>63</v>
      </c>
      <c r="D102" s="86">
        <v>15465688.949999999</v>
      </c>
      <c r="E102" s="87">
        <v>8142520</v>
      </c>
      <c r="F102" s="91">
        <f t="shared" si="17"/>
        <v>0.52648931620986728</v>
      </c>
      <c r="G102" s="102">
        <v>7366408.5700000003</v>
      </c>
      <c r="H102" s="89">
        <v>773</v>
      </c>
      <c r="I102" s="90">
        <f t="shared" si="18"/>
        <v>9529.6359249676589</v>
      </c>
      <c r="J102" s="86">
        <v>35244466.079999998</v>
      </c>
      <c r="K102" s="35">
        <v>773</v>
      </c>
      <c r="L102" s="91">
        <f t="shared" si="19"/>
        <v>45594.393376455366</v>
      </c>
      <c r="M102" s="102">
        <v>347996</v>
      </c>
      <c r="N102" s="87">
        <v>1557786.67</v>
      </c>
      <c r="O102" s="89">
        <v>773</v>
      </c>
      <c r="P102" s="88">
        <f t="shared" si="20"/>
        <v>2465.436830530401</v>
      </c>
      <c r="Q102" s="86">
        <v>29620858</v>
      </c>
      <c r="R102" s="92">
        <v>57</v>
      </c>
      <c r="S102" s="284">
        <f t="shared" si="21"/>
        <v>519664.17543859652</v>
      </c>
      <c r="T102" s="28" t="s">
        <v>135</v>
      </c>
    </row>
    <row r="103" spans="1:20" ht="18" customHeight="1" x14ac:dyDescent="0.25">
      <c r="A103" s="99">
        <v>15</v>
      </c>
      <c r="B103" s="13">
        <v>61080</v>
      </c>
      <c r="C103" s="16" t="s">
        <v>64</v>
      </c>
      <c r="D103" s="86">
        <v>14076705.119999999</v>
      </c>
      <c r="E103" s="87">
        <v>7664730</v>
      </c>
      <c r="F103" s="91">
        <f t="shared" si="17"/>
        <v>0.5444974469991597</v>
      </c>
      <c r="G103" s="102">
        <v>10408930.07</v>
      </c>
      <c r="H103" s="89">
        <v>831</v>
      </c>
      <c r="I103" s="90">
        <f t="shared" si="18"/>
        <v>12525.788291215404</v>
      </c>
      <c r="J103" s="86">
        <v>37284148.640000001</v>
      </c>
      <c r="K103" s="35">
        <v>831</v>
      </c>
      <c r="L103" s="91">
        <f t="shared" si="19"/>
        <v>44866.604861612519</v>
      </c>
      <c r="M103" s="102">
        <v>350334</v>
      </c>
      <c r="N103" s="87">
        <v>1533689.52</v>
      </c>
      <c r="O103" s="89">
        <v>831</v>
      </c>
      <c r="P103" s="88">
        <f t="shared" si="20"/>
        <v>2267.1763176895306</v>
      </c>
      <c r="Q103" s="86">
        <v>31516528.010000002</v>
      </c>
      <c r="R103" s="92">
        <v>59</v>
      </c>
      <c r="S103" s="284">
        <f t="shared" si="21"/>
        <v>534178.44084745762</v>
      </c>
      <c r="T103" s="28" t="s">
        <v>135</v>
      </c>
    </row>
    <row r="104" spans="1:20" ht="18" customHeight="1" x14ac:dyDescent="0.25">
      <c r="A104" s="99">
        <v>16</v>
      </c>
      <c r="B104" s="13">
        <v>61150</v>
      </c>
      <c r="C104" s="16" t="s">
        <v>65</v>
      </c>
      <c r="D104" s="86">
        <v>30733635.379999999</v>
      </c>
      <c r="E104" s="87">
        <v>21483940</v>
      </c>
      <c r="F104" s="91">
        <f t="shared" si="17"/>
        <v>0.69903673074682005</v>
      </c>
      <c r="G104" s="102">
        <v>8939670.75</v>
      </c>
      <c r="H104" s="89">
        <v>850</v>
      </c>
      <c r="I104" s="90">
        <f t="shared" si="18"/>
        <v>10517.259705882352</v>
      </c>
      <c r="J104" s="86">
        <v>41251639.240000002</v>
      </c>
      <c r="K104" s="35">
        <v>850</v>
      </c>
      <c r="L104" s="91">
        <f t="shared" si="19"/>
        <v>48531.340282352947</v>
      </c>
      <c r="M104" s="102">
        <v>267436.53000000003</v>
      </c>
      <c r="N104" s="87">
        <v>1673376.24</v>
      </c>
      <c r="O104" s="89">
        <v>850</v>
      </c>
      <c r="P104" s="88">
        <f t="shared" si="20"/>
        <v>2283.3091411764708</v>
      </c>
      <c r="Q104" s="86">
        <v>33361602</v>
      </c>
      <c r="R104" s="92">
        <v>65</v>
      </c>
      <c r="S104" s="284">
        <f t="shared" si="21"/>
        <v>513255.41538461536</v>
      </c>
      <c r="T104" s="28" t="s">
        <v>135</v>
      </c>
    </row>
    <row r="105" spans="1:20" ht="18" customHeight="1" x14ac:dyDescent="0.25">
      <c r="A105" s="99">
        <v>17</v>
      </c>
      <c r="B105" s="13">
        <v>61210</v>
      </c>
      <c r="C105" s="16" t="s">
        <v>66</v>
      </c>
      <c r="D105" s="86">
        <v>46289495.5</v>
      </c>
      <c r="E105" s="87">
        <v>31681830</v>
      </c>
      <c r="F105" s="91">
        <f t="shared" si="17"/>
        <v>0.68442806856687388</v>
      </c>
      <c r="G105" s="102">
        <v>10080361.560000001</v>
      </c>
      <c r="H105" s="89">
        <v>589</v>
      </c>
      <c r="I105" s="90">
        <f t="shared" si="18"/>
        <v>17114.3659762309</v>
      </c>
      <c r="J105" s="86">
        <v>30260699.039999999</v>
      </c>
      <c r="K105" s="35">
        <v>589</v>
      </c>
      <c r="L105" s="91">
        <f t="shared" si="19"/>
        <v>51376.399049235988</v>
      </c>
      <c r="M105" s="102">
        <v>390441</v>
      </c>
      <c r="N105" s="87">
        <v>1016966.53</v>
      </c>
      <c r="O105" s="89">
        <v>589</v>
      </c>
      <c r="P105" s="88">
        <f t="shared" si="20"/>
        <v>2389.4864685908319</v>
      </c>
      <c r="Q105" s="86">
        <v>25208961.390000001</v>
      </c>
      <c r="R105" s="92">
        <v>49</v>
      </c>
      <c r="S105" s="284">
        <f t="shared" si="21"/>
        <v>514468.59979591839</v>
      </c>
      <c r="T105" s="28" t="s">
        <v>135</v>
      </c>
    </row>
    <row r="106" spans="1:20" ht="18" customHeight="1" x14ac:dyDescent="0.25">
      <c r="A106" s="99">
        <v>18</v>
      </c>
      <c r="B106" s="13">
        <v>61290</v>
      </c>
      <c r="C106" s="16" t="s">
        <v>67</v>
      </c>
      <c r="D106" s="86">
        <v>26409300.43</v>
      </c>
      <c r="E106" s="87">
        <v>16640600</v>
      </c>
      <c r="F106" s="91">
        <f t="shared" si="17"/>
        <v>0.63010377893603298</v>
      </c>
      <c r="G106" s="102">
        <v>10022235.15</v>
      </c>
      <c r="H106" s="89">
        <v>684</v>
      </c>
      <c r="I106" s="90">
        <f t="shared" si="18"/>
        <v>14652.390570175439</v>
      </c>
      <c r="J106" s="86">
        <v>33560347.380000003</v>
      </c>
      <c r="K106" s="35">
        <v>684</v>
      </c>
      <c r="L106" s="91">
        <f t="shared" si="19"/>
        <v>49064.835350877198</v>
      </c>
      <c r="M106" s="102">
        <v>334633</v>
      </c>
      <c r="N106" s="87">
        <v>1242897.3799999999</v>
      </c>
      <c r="O106" s="89">
        <v>684</v>
      </c>
      <c r="P106" s="88">
        <f t="shared" si="20"/>
        <v>2306.3309649122807</v>
      </c>
      <c r="Q106" s="86">
        <v>26729820.670000002</v>
      </c>
      <c r="R106" s="92">
        <v>52</v>
      </c>
      <c r="S106" s="284">
        <f t="shared" si="21"/>
        <v>514035.0128846154</v>
      </c>
      <c r="T106" s="28" t="s">
        <v>135</v>
      </c>
    </row>
    <row r="107" spans="1:20" ht="18" customHeight="1" x14ac:dyDescent="0.25">
      <c r="A107" s="99">
        <v>19</v>
      </c>
      <c r="B107" s="13">
        <v>61340</v>
      </c>
      <c r="C107" s="16" t="s">
        <v>68</v>
      </c>
      <c r="D107" s="86">
        <v>31473142.82</v>
      </c>
      <c r="E107" s="87">
        <v>15518900</v>
      </c>
      <c r="F107" s="91">
        <f t="shared" si="17"/>
        <v>0.49308389977941197</v>
      </c>
      <c r="G107" s="102">
        <v>7477968.9299999997</v>
      </c>
      <c r="H107" s="89">
        <v>1039</v>
      </c>
      <c r="I107" s="90">
        <f t="shared" si="18"/>
        <v>7197.2751973051008</v>
      </c>
      <c r="J107" s="86">
        <v>39917922.670000002</v>
      </c>
      <c r="K107" s="35">
        <v>1039</v>
      </c>
      <c r="L107" s="91">
        <f t="shared" si="19"/>
        <v>38419.559836381137</v>
      </c>
      <c r="M107" s="102">
        <v>233379</v>
      </c>
      <c r="N107" s="87">
        <v>1942199.64</v>
      </c>
      <c r="O107" s="89">
        <v>1039</v>
      </c>
      <c r="P107" s="88">
        <f t="shared" si="20"/>
        <v>2093.9159191530316</v>
      </c>
      <c r="Q107" s="86">
        <v>32212790</v>
      </c>
      <c r="R107" s="92">
        <v>72</v>
      </c>
      <c r="S107" s="284">
        <f t="shared" si="21"/>
        <v>447399.86111111112</v>
      </c>
      <c r="T107" s="28" t="s">
        <v>135</v>
      </c>
    </row>
    <row r="108" spans="1:20" ht="18" customHeight="1" x14ac:dyDescent="0.25">
      <c r="A108" s="99">
        <v>20</v>
      </c>
      <c r="B108" s="13">
        <v>61390</v>
      </c>
      <c r="C108" s="16" t="s">
        <v>69</v>
      </c>
      <c r="D108" s="86">
        <v>24410123.690000001</v>
      </c>
      <c r="E108" s="87">
        <v>15981113.789999999</v>
      </c>
      <c r="F108" s="91">
        <f t="shared" si="17"/>
        <v>0.65469204470057307</v>
      </c>
      <c r="G108" s="102">
        <v>5148827.79</v>
      </c>
      <c r="H108" s="89">
        <v>865</v>
      </c>
      <c r="I108" s="90">
        <f t="shared" si="18"/>
        <v>5952.4020693641623</v>
      </c>
      <c r="J108" s="86">
        <v>35358736.670000002</v>
      </c>
      <c r="K108" s="35">
        <v>865</v>
      </c>
      <c r="L108" s="91">
        <f t="shared" si="19"/>
        <v>40877.152219653181</v>
      </c>
      <c r="M108" s="102">
        <v>374198</v>
      </c>
      <c r="N108" s="87">
        <v>1659892.67</v>
      </c>
      <c r="O108" s="89">
        <v>865</v>
      </c>
      <c r="P108" s="88">
        <f t="shared" si="20"/>
        <v>2351.5499075144508</v>
      </c>
      <c r="Q108" s="86">
        <v>28556071</v>
      </c>
      <c r="R108" s="92">
        <v>59</v>
      </c>
      <c r="S108" s="284">
        <f t="shared" si="21"/>
        <v>484001.20338983048</v>
      </c>
      <c r="T108" s="28" t="s">
        <v>136</v>
      </c>
    </row>
    <row r="109" spans="1:20" ht="18" customHeight="1" x14ac:dyDescent="0.25">
      <c r="A109" s="99">
        <v>21</v>
      </c>
      <c r="B109" s="13">
        <v>61410</v>
      </c>
      <c r="C109" s="16" t="s">
        <v>70</v>
      </c>
      <c r="D109" s="86">
        <v>33275441.449999999</v>
      </c>
      <c r="E109" s="87">
        <v>19270670</v>
      </c>
      <c r="F109" s="91">
        <f t="shared" si="17"/>
        <v>0.57912590067231096</v>
      </c>
      <c r="G109" s="102">
        <v>12799963.939999999</v>
      </c>
      <c r="H109" s="89">
        <v>876</v>
      </c>
      <c r="I109" s="90">
        <f t="shared" si="18"/>
        <v>14611.83098173516</v>
      </c>
      <c r="J109" s="86">
        <v>41252101.210000001</v>
      </c>
      <c r="K109" s="35">
        <v>876</v>
      </c>
      <c r="L109" s="91">
        <f t="shared" si="19"/>
        <v>47091.439737442925</v>
      </c>
      <c r="M109" s="102">
        <v>604428</v>
      </c>
      <c r="N109" s="87">
        <v>1547366.21</v>
      </c>
      <c r="O109" s="89">
        <v>876</v>
      </c>
      <c r="P109" s="88">
        <f t="shared" si="20"/>
        <v>2456.3860844748856</v>
      </c>
      <c r="Q109" s="86">
        <v>32476574</v>
      </c>
      <c r="R109" s="92">
        <v>66</v>
      </c>
      <c r="S109" s="284">
        <f t="shared" si="21"/>
        <v>492069.30303030304</v>
      </c>
      <c r="T109" s="28" t="s">
        <v>135</v>
      </c>
    </row>
    <row r="110" spans="1:20" ht="18" customHeight="1" x14ac:dyDescent="0.25">
      <c r="A110" s="99">
        <v>22</v>
      </c>
      <c r="B110" s="13">
        <v>61430</v>
      </c>
      <c r="C110" s="16" t="s">
        <v>146</v>
      </c>
      <c r="D110" s="86">
        <v>56748029.759999998</v>
      </c>
      <c r="E110" s="87">
        <v>36904500</v>
      </c>
      <c r="F110" s="91">
        <f t="shared" si="17"/>
        <v>0.65032213728084154</v>
      </c>
      <c r="G110" s="102">
        <v>17845031.440000001</v>
      </c>
      <c r="H110" s="89">
        <v>2193</v>
      </c>
      <c r="I110" s="90">
        <f t="shared" si="18"/>
        <v>8137.2692384860929</v>
      </c>
      <c r="J110" s="86">
        <v>86505041.040000007</v>
      </c>
      <c r="K110" s="35">
        <v>2193</v>
      </c>
      <c r="L110" s="91">
        <f t="shared" si="19"/>
        <v>39445.983146374834</v>
      </c>
      <c r="M110" s="102">
        <v>1002979</v>
      </c>
      <c r="N110" s="87">
        <v>3698508.04</v>
      </c>
      <c r="O110" s="89">
        <v>2193</v>
      </c>
      <c r="P110" s="88">
        <f t="shared" si="20"/>
        <v>2143.8609393524853</v>
      </c>
      <c r="Q110" s="86">
        <v>73062212.5</v>
      </c>
      <c r="R110" s="92">
        <v>135</v>
      </c>
      <c r="S110" s="284">
        <f t="shared" si="21"/>
        <v>541201.57407407404</v>
      </c>
      <c r="T110" s="28" t="s">
        <v>135</v>
      </c>
    </row>
    <row r="111" spans="1:20" ht="18" customHeight="1" x14ac:dyDescent="0.25">
      <c r="A111" s="99">
        <v>23</v>
      </c>
      <c r="B111" s="13">
        <v>61440</v>
      </c>
      <c r="C111" s="16" t="s">
        <v>71</v>
      </c>
      <c r="D111" s="86">
        <v>35259638.07</v>
      </c>
      <c r="E111" s="87">
        <v>26798800</v>
      </c>
      <c r="F111" s="91">
        <f t="shared" si="17"/>
        <v>0.76004183442827944</v>
      </c>
      <c r="G111" s="102">
        <v>9854782.8499999996</v>
      </c>
      <c r="H111" s="89">
        <v>1898</v>
      </c>
      <c r="I111" s="90">
        <f t="shared" si="18"/>
        <v>5192.1932824025289</v>
      </c>
      <c r="J111" s="86">
        <v>63465957.93</v>
      </c>
      <c r="K111" s="35">
        <v>1898</v>
      </c>
      <c r="L111" s="91">
        <f t="shared" si="19"/>
        <v>33438.333998946262</v>
      </c>
      <c r="M111" s="102">
        <v>208850</v>
      </c>
      <c r="N111" s="87">
        <v>3698267.93</v>
      </c>
      <c r="O111" s="89">
        <v>1898</v>
      </c>
      <c r="P111" s="88">
        <f t="shared" si="20"/>
        <v>2058.544747102213</v>
      </c>
      <c r="Q111" s="86">
        <v>52987126</v>
      </c>
      <c r="R111" s="92">
        <v>102</v>
      </c>
      <c r="S111" s="284">
        <f t="shared" si="21"/>
        <v>519481.62745098042</v>
      </c>
      <c r="T111" s="28" t="s">
        <v>135</v>
      </c>
    </row>
    <row r="112" spans="1:20" ht="18" customHeight="1" x14ac:dyDescent="0.25">
      <c r="A112" s="99">
        <v>24</v>
      </c>
      <c r="B112" s="13">
        <v>61450</v>
      </c>
      <c r="C112" s="16" t="s">
        <v>147</v>
      </c>
      <c r="D112" s="86">
        <v>44635808.770000003</v>
      </c>
      <c r="E112" s="87">
        <v>32651520</v>
      </c>
      <c r="F112" s="91">
        <f t="shared" si="17"/>
        <v>0.73150954132470614</v>
      </c>
      <c r="G112" s="102">
        <v>13429213.359999999</v>
      </c>
      <c r="H112" s="89">
        <v>1303</v>
      </c>
      <c r="I112" s="90">
        <f t="shared" si="18"/>
        <v>10306.380168841135</v>
      </c>
      <c r="J112" s="86">
        <v>56996607.810000002</v>
      </c>
      <c r="K112" s="35">
        <v>1303</v>
      </c>
      <c r="L112" s="91">
        <f t="shared" si="19"/>
        <v>43742.600007674599</v>
      </c>
      <c r="M112" s="102">
        <v>262670</v>
      </c>
      <c r="N112" s="87">
        <v>2719029.42</v>
      </c>
      <c r="O112" s="89">
        <v>1303</v>
      </c>
      <c r="P112" s="88">
        <f t="shared" si="20"/>
        <v>2288.3341673062164</v>
      </c>
      <c r="Q112" s="86">
        <v>47910591</v>
      </c>
      <c r="R112" s="92">
        <v>90</v>
      </c>
      <c r="S112" s="284">
        <f t="shared" si="21"/>
        <v>532339.9</v>
      </c>
      <c r="T112" s="28" t="s">
        <v>135</v>
      </c>
    </row>
    <row r="113" spans="1:20" ht="18" customHeight="1" x14ac:dyDescent="0.25">
      <c r="A113" s="99">
        <v>25</v>
      </c>
      <c r="B113" s="13">
        <v>61470</v>
      </c>
      <c r="C113" s="16" t="s">
        <v>72</v>
      </c>
      <c r="D113" s="86">
        <v>46483696.719999999</v>
      </c>
      <c r="E113" s="87">
        <v>34322860</v>
      </c>
      <c r="F113" s="91">
        <f t="shared" si="17"/>
        <v>0.73838490528728329</v>
      </c>
      <c r="G113" s="102">
        <v>12774603.4</v>
      </c>
      <c r="H113" s="89">
        <v>1052</v>
      </c>
      <c r="I113" s="90">
        <f t="shared" si="18"/>
        <v>12143.159125475286</v>
      </c>
      <c r="J113" s="86">
        <v>48686661.799999997</v>
      </c>
      <c r="K113" s="35">
        <v>1052</v>
      </c>
      <c r="L113" s="91">
        <f t="shared" si="19"/>
        <v>46280.09676806083</v>
      </c>
      <c r="M113" s="102">
        <v>220096</v>
      </c>
      <c r="N113" s="87">
        <v>958354</v>
      </c>
      <c r="O113" s="89">
        <v>1052</v>
      </c>
      <c r="P113" s="88">
        <f t="shared" si="20"/>
        <v>1120.1996197718631</v>
      </c>
      <c r="Q113" s="86">
        <v>40878240.079999998</v>
      </c>
      <c r="R113" s="92">
        <v>78</v>
      </c>
      <c r="S113" s="284">
        <f t="shared" si="21"/>
        <v>524080.00102564099</v>
      </c>
      <c r="T113" s="28" t="s">
        <v>135</v>
      </c>
    </row>
    <row r="114" spans="1:20" ht="18" customHeight="1" x14ac:dyDescent="0.25">
      <c r="A114" s="99">
        <v>26</v>
      </c>
      <c r="B114" s="13">
        <v>61490</v>
      </c>
      <c r="C114" s="16" t="s">
        <v>145</v>
      </c>
      <c r="D114" s="86">
        <v>39216418.560000002</v>
      </c>
      <c r="E114" s="87">
        <v>28930840</v>
      </c>
      <c r="F114" s="91">
        <f t="shared" si="17"/>
        <v>0.73772264429850065</v>
      </c>
      <c r="G114" s="102">
        <v>35473622.450000003</v>
      </c>
      <c r="H114" s="89">
        <v>2157</v>
      </c>
      <c r="I114" s="90">
        <f t="shared" si="18"/>
        <v>16445.814765878535</v>
      </c>
      <c r="J114" s="86">
        <v>83060849.049999997</v>
      </c>
      <c r="K114" s="35">
        <v>2157</v>
      </c>
      <c r="L114" s="91">
        <f t="shared" si="19"/>
        <v>38507.579531757066</v>
      </c>
      <c r="M114" s="102">
        <v>600294</v>
      </c>
      <c r="N114" s="87">
        <v>1978606</v>
      </c>
      <c r="O114" s="89">
        <v>2157</v>
      </c>
      <c r="P114" s="88">
        <f t="shared" si="20"/>
        <v>1195.5957348168754</v>
      </c>
      <c r="Q114" s="86">
        <v>67631410</v>
      </c>
      <c r="R114" s="92">
        <v>130</v>
      </c>
      <c r="S114" s="284">
        <f t="shared" si="21"/>
        <v>520241.61538461538</v>
      </c>
      <c r="T114" s="28" t="s">
        <v>135</v>
      </c>
    </row>
    <row r="115" spans="1:20" ht="18" customHeight="1" x14ac:dyDescent="0.25">
      <c r="A115" s="99">
        <v>27</v>
      </c>
      <c r="B115" s="13">
        <v>61500</v>
      </c>
      <c r="C115" s="16" t="s">
        <v>148</v>
      </c>
      <c r="D115" s="86">
        <v>447396481.42000002</v>
      </c>
      <c r="E115" s="87">
        <v>415033426.05000001</v>
      </c>
      <c r="F115" s="91">
        <f t="shared" si="17"/>
        <v>0.92766358987160047</v>
      </c>
      <c r="G115" s="102">
        <v>14237998.960000001</v>
      </c>
      <c r="H115" s="89">
        <v>2332</v>
      </c>
      <c r="I115" s="90">
        <f t="shared" si="18"/>
        <v>6105.4884048027452</v>
      </c>
      <c r="J115" s="86">
        <v>84397003.799999997</v>
      </c>
      <c r="K115" s="35">
        <v>2332</v>
      </c>
      <c r="L115" s="91">
        <f t="shared" si="19"/>
        <v>36190.824957118355</v>
      </c>
      <c r="M115" s="102">
        <v>992514</v>
      </c>
      <c r="N115" s="87">
        <v>3901046.98</v>
      </c>
      <c r="O115" s="89">
        <v>2332</v>
      </c>
      <c r="P115" s="88">
        <f t="shared" si="20"/>
        <v>2098.4395283018871</v>
      </c>
      <c r="Q115" s="86">
        <v>71059790</v>
      </c>
      <c r="R115" s="92">
        <v>138</v>
      </c>
      <c r="S115" s="284">
        <f t="shared" si="21"/>
        <v>514926.0144927536</v>
      </c>
      <c r="T115" s="28" t="s">
        <v>136</v>
      </c>
    </row>
    <row r="116" spans="1:20" ht="18" customHeight="1" x14ac:dyDescent="0.25">
      <c r="A116" s="99">
        <v>28</v>
      </c>
      <c r="B116" s="13">
        <v>61510</v>
      </c>
      <c r="C116" s="16" t="s">
        <v>73</v>
      </c>
      <c r="D116" s="86">
        <v>672416658.07000005</v>
      </c>
      <c r="E116" s="87">
        <v>644126740</v>
      </c>
      <c r="F116" s="91">
        <f t="shared" si="17"/>
        <v>0.957927993409326</v>
      </c>
      <c r="G116" s="102">
        <v>53424118.789999999</v>
      </c>
      <c r="H116" s="89">
        <v>2173</v>
      </c>
      <c r="I116" s="90">
        <f t="shared" si="18"/>
        <v>24585.420520018408</v>
      </c>
      <c r="J116" s="86">
        <v>88587993.140000001</v>
      </c>
      <c r="K116" s="35">
        <v>2173</v>
      </c>
      <c r="L116" s="91">
        <f t="shared" si="19"/>
        <v>40767.599236079157</v>
      </c>
      <c r="M116" s="102">
        <v>1099818</v>
      </c>
      <c r="N116" s="87">
        <v>1432115</v>
      </c>
      <c r="O116" s="89">
        <v>2173</v>
      </c>
      <c r="P116" s="88">
        <f t="shared" si="20"/>
        <v>1165.1785549930971</v>
      </c>
      <c r="Q116" s="86">
        <v>72242027</v>
      </c>
      <c r="R116" s="92">
        <v>149</v>
      </c>
      <c r="S116" s="284">
        <f t="shared" si="21"/>
        <v>484845.81879194628</v>
      </c>
      <c r="T116" s="28" t="s">
        <v>135</v>
      </c>
    </row>
    <row r="117" spans="1:20" ht="18" customHeight="1" thickBot="1" x14ac:dyDescent="0.3">
      <c r="A117" s="100">
        <v>29</v>
      </c>
      <c r="B117" s="14">
        <v>61520</v>
      </c>
      <c r="C117" s="33" t="s">
        <v>178</v>
      </c>
      <c r="D117" s="69">
        <v>743098029.79999995</v>
      </c>
      <c r="E117" s="70">
        <v>713921685.14999998</v>
      </c>
      <c r="F117" s="73">
        <f t="shared" si="17"/>
        <v>0.96073688331827145</v>
      </c>
      <c r="G117" s="106">
        <v>36212602.859999999</v>
      </c>
      <c r="H117" s="93">
        <v>1710</v>
      </c>
      <c r="I117" s="72">
        <f t="shared" si="18"/>
        <v>21176.960736842106</v>
      </c>
      <c r="J117" s="69">
        <v>63127606.219999999</v>
      </c>
      <c r="K117" s="36">
        <v>1710</v>
      </c>
      <c r="L117" s="73">
        <f t="shared" si="19"/>
        <v>36916.728783625731</v>
      </c>
      <c r="M117" s="106">
        <v>601856</v>
      </c>
      <c r="N117" s="70">
        <v>2641381.2200000002</v>
      </c>
      <c r="O117" s="93">
        <v>1710</v>
      </c>
      <c r="P117" s="71">
        <f t="shared" si="20"/>
        <v>1896.6299532163744</v>
      </c>
      <c r="Q117" s="69">
        <v>52413879</v>
      </c>
      <c r="R117" s="74">
        <v>109</v>
      </c>
      <c r="S117" s="285">
        <f t="shared" si="21"/>
        <v>480861.27522935782</v>
      </c>
      <c r="T117" s="28" t="s">
        <v>136</v>
      </c>
    </row>
    <row r="118" spans="1:20" ht="15" customHeight="1" thickBot="1" x14ac:dyDescent="0.3">
      <c r="A118" s="94"/>
      <c r="B118" s="8" t="s">
        <v>74</v>
      </c>
      <c r="C118" s="201"/>
      <c r="D118" s="44">
        <f>SUM(D119:E128)</f>
        <v>2395181210.7200003</v>
      </c>
      <c r="E118" s="198">
        <f>SUM(E119:F128)</f>
        <v>1121627991.0251644</v>
      </c>
      <c r="F118" s="269">
        <f t="shared" si="17"/>
        <v>0.46828523286887297</v>
      </c>
      <c r="G118" s="273">
        <f t="shared" ref="G118:H118" si="30">SUM(G119:H128)</f>
        <v>116406044.05</v>
      </c>
      <c r="H118" s="274">
        <f t="shared" si="30"/>
        <v>183745.70603462809</v>
      </c>
      <c r="I118" s="268">
        <f t="shared" si="18"/>
        <v>633.51708490027249</v>
      </c>
      <c r="J118" s="44">
        <f t="shared" ref="J118:K118" si="31">SUM(J119:K128)</f>
        <v>395183390.98000002</v>
      </c>
      <c r="K118" s="274">
        <f t="shared" si="31"/>
        <v>540286.97415960801</v>
      </c>
      <c r="L118" s="269">
        <f t="shared" si="19"/>
        <v>731.43238663987768</v>
      </c>
      <c r="M118" s="273">
        <f t="shared" ref="M118:N118" si="32">SUM(M119:N128)</f>
        <v>19466460.180000003</v>
      </c>
      <c r="N118" s="198">
        <f t="shared" si="32"/>
        <v>14249506.310000002</v>
      </c>
      <c r="O118" s="274">
        <f>SUM(O119:P128)</f>
        <v>33797.969350354877</v>
      </c>
      <c r="P118" s="268">
        <f t="shared" si="20"/>
        <v>997.57373410500452</v>
      </c>
      <c r="Q118" s="44">
        <f t="shared" ref="Q118" si="33">SUM(Q119:R128)</f>
        <v>332385155.37</v>
      </c>
      <c r="R118" s="270">
        <f>SUM(R119:R128)</f>
        <v>593</v>
      </c>
      <c r="S118" s="269">
        <f t="shared" si="21"/>
        <v>560514.59590219229</v>
      </c>
      <c r="T118" s="26"/>
    </row>
    <row r="119" spans="1:20" ht="18" customHeight="1" x14ac:dyDescent="0.25">
      <c r="A119" s="77">
        <v>1</v>
      </c>
      <c r="B119" s="20">
        <v>70020</v>
      </c>
      <c r="C119" s="30" t="s">
        <v>119</v>
      </c>
      <c r="D119" s="78">
        <v>30014381.010000002</v>
      </c>
      <c r="E119" s="79">
        <v>17598063.530000001</v>
      </c>
      <c r="F119" s="83">
        <f t="shared" si="17"/>
        <v>0.58632105470163753</v>
      </c>
      <c r="G119" s="101">
        <v>17149965.649999999</v>
      </c>
      <c r="H119" s="81">
        <v>1042</v>
      </c>
      <c r="I119" s="82">
        <f t="shared" si="18"/>
        <v>16458.700239923222</v>
      </c>
      <c r="J119" s="78">
        <v>60815164.490000002</v>
      </c>
      <c r="K119" s="81">
        <v>1042</v>
      </c>
      <c r="L119" s="83">
        <f t="shared" si="19"/>
        <v>58363.881468330139</v>
      </c>
      <c r="M119" s="101">
        <v>366253.98</v>
      </c>
      <c r="N119" s="79">
        <v>2110040.34</v>
      </c>
      <c r="O119" s="81">
        <v>1042</v>
      </c>
      <c r="P119" s="80">
        <f t="shared" si="20"/>
        <v>2376.4820729366602</v>
      </c>
      <c r="Q119" s="78">
        <v>53730524.590000004</v>
      </c>
      <c r="R119" s="84">
        <v>73</v>
      </c>
      <c r="S119" s="283">
        <f t="shared" si="21"/>
        <v>736034.58342465758</v>
      </c>
      <c r="T119" s="28" t="s">
        <v>122</v>
      </c>
    </row>
    <row r="120" spans="1:20" ht="18" customHeight="1" x14ac:dyDescent="0.25">
      <c r="A120" s="77">
        <v>2</v>
      </c>
      <c r="B120" s="13">
        <v>70050</v>
      </c>
      <c r="C120" s="29" t="s">
        <v>221</v>
      </c>
      <c r="D120" s="86">
        <v>32752368.16</v>
      </c>
      <c r="E120" s="87">
        <v>7845827.96</v>
      </c>
      <c r="F120" s="91">
        <f t="shared" si="17"/>
        <v>0.23954994404288596</v>
      </c>
      <c r="G120" s="102">
        <v>3537275.26</v>
      </c>
      <c r="H120" s="89">
        <v>294</v>
      </c>
      <c r="I120" s="90">
        <f t="shared" si="18"/>
        <v>12031.54850340136</v>
      </c>
      <c r="J120" s="86">
        <v>20501181.289999999</v>
      </c>
      <c r="K120" s="89">
        <v>294</v>
      </c>
      <c r="L120" s="91">
        <f t="shared" si="19"/>
        <v>69731.909149659856</v>
      </c>
      <c r="M120" s="102">
        <v>267892.63</v>
      </c>
      <c r="N120" s="87">
        <v>575189.47</v>
      </c>
      <c r="O120" s="89">
        <v>294</v>
      </c>
      <c r="P120" s="88">
        <f t="shared" si="20"/>
        <v>2867.6261904761905</v>
      </c>
      <c r="Q120" s="86">
        <v>15494777.73</v>
      </c>
      <c r="R120" s="92">
        <v>30</v>
      </c>
      <c r="S120" s="284">
        <f t="shared" si="21"/>
        <v>516492.59100000001</v>
      </c>
      <c r="T120" s="28" t="s">
        <v>122</v>
      </c>
    </row>
    <row r="121" spans="1:20" ht="24" customHeight="1" x14ac:dyDescent="0.25">
      <c r="A121" s="77">
        <v>3</v>
      </c>
      <c r="B121" s="13">
        <v>70110</v>
      </c>
      <c r="C121" s="29" t="s">
        <v>121</v>
      </c>
      <c r="D121" s="86">
        <v>44137785.329999998</v>
      </c>
      <c r="E121" s="105">
        <v>34670980</v>
      </c>
      <c r="F121" s="91">
        <f t="shared" si="17"/>
        <v>0.785516983708616</v>
      </c>
      <c r="G121" s="102">
        <v>16660815.470000001</v>
      </c>
      <c r="H121" s="89">
        <v>877</v>
      </c>
      <c r="I121" s="90">
        <f t="shared" si="18"/>
        <v>18997.509087799317</v>
      </c>
      <c r="J121" s="86">
        <v>48915333.549999997</v>
      </c>
      <c r="K121" s="89">
        <v>877</v>
      </c>
      <c r="L121" s="91">
        <f t="shared" si="19"/>
        <v>55775.750912200681</v>
      </c>
      <c r="M121" s="102">
        <v>724427.38</v>
      </c>
      <c r="N121" s="87">
        <v>1596053.6</v>
      </c>
      <c r="O121" s="89">
        <v>877</v>
      </c>
      <c r="P121" s="88">
        <f t="shared" si="20"/>
        <v>2645.9304218928164</v>
      </c>
      <c r="Q121" s="86">
        <v>41941126.649999999</v>
      </c>
      <c r="R121" s="92">
        <v>77</v>
      </c>
      <c r="S121" s="284">
        <f t="shared" si="21"/>
        <v>544689.95649350644</v>
      </c>
      <c r="T121" s="31" t="s">
        <v>132</v>
      </c>
    </row>
    <row r="122" spans="1:20" ht="24" customHeight="1" x14ac:dyDescent="0.25">
      <c r="A122" s="85">
        <v>4</v>
      </c>
      <c r="B122" s="13">
        <v>70021</v>
      </c>
      <c r="C122" s="29" t="s">
        <v>120</v>
      </c>
      <c r="D122" s="280">
        <v>18585389.510000002</v>
      </c>
      <c r="E122" s="105">
        <v>4843030</v>
      </c>
      <c r="F122" s="91">
        <f t="shared" si="17"/>
        <v>0.26058264732058334</v>
      </c>
      <c r="G122" s="102">
        <v>14212547.84</v>
      </c>
      <c r="H122" s="89">
        <v>852</v>
      </c>
      <c r="I122" s="90">
        <f t="shared" si="18"/>
        <v>16681.394178403756</v>
      </c>
      <c r="J122" s="86">
        <v>45618596.520000003</v>
      </c>
      <c r="K122" s="89">
        <v>852</v>
      </c>
      <c r="L122" s="91">
        <f t="shared" si="19"/>
        <v>53542.953661971835</v>
      </c>
      <c r="M122" s="102">
        <v>593195.46</v>
      </c>
      <c r="N122" s="87">
        <v>1727925.14</v>
      </c>
      <c r="O122" s="89">
        <v>852</v>
      </c>
      <c r="P122" s="88">
        <f t="shared" si="20"/>
        <v>2724.3199530516426</v>
      </c>
      <c r="Q122" s="86">
        <v>39890481.039999999</v>
      </c>
      <c r="R122" s="92">
        <v>70</v>
      </c>
      <c r="S122" s="284">
        <f t="shared" si="21"/>
        <v>569864.01485714281</v>
      </c>
      <c r="T122" s="31" t="s">
        <v>132</v>
      </c>
    </row>
    <row r="123" spans="1:20" ht="18" customHeight="1" x14ac:dyDescent="0.25">
      <c r="A123" s="85">
        <v>5</v>
      </c>
      <c r="B123" s="13">
        <v>70040</v>
      </c>
      <c r="C123" s="29" t="s">
        <v>56</v>
      </c>
      <c r="D123" s="86">
        <v>116241807.09999999</v>
      </c>
      <c r="E123" s="87">
        <v>98622720</v>
      </c>
      <c r="F123" s="91">
        <f t="shared" si="17"/>
        <v>0.84842727810620899</v>
      </c>
      <c r="G123" s="102">
        <v>16712326.24</v>
      </c>
      <c r="H123" s="89">
        <v>440</v>
      </c>
      <c r="I123" s="90">
        <f t="shared" si="18"/>
        <v>37982.559636363636</v>
      </c>
      <c r="J123" s="86">
        <v>22659799.120000001</v>
      </c>
      <c r="K123" s="89">
        <v>440</v>
      </c>
      <c r="L123" s="91">
        <f t="shared" si="19"/>
        <v>51499.543454545455</v>
      </c>
      <c r="M123" s="102">
        <v>334024.56</v>
      </c>
      <c r="N123" s="87">
        <v>715115.65</v>
      </c>
      <c r="O123" s="89">
        <v>440</v>
      </c>
      <c r="P123" s="88">
        <f t="shared" si="20"/>
        <v>2384.409568181818</v>
      </c>
      <c r="Q123" s="86">
        <v>18012120.52</v>
      </c>
      <c r="R123" s="92">
        <v>40</v>
      </c>
      <c r="S123" s="284">
        <f t="shared" si="21"/>
        <v>450303.01299999998</v>
      </c>
      <c r="T123" s="28" t="s">
        <v>137</v>
      </c>
    </row>
    <row r="124" spans="1:20" ht="18" customHeight="1" x14ac:dyDescent="0.25">
      <c r="A124" s="85">
        <v>5</v>
      </c>
      <c r="B124" s="13">
        <v>70100</v>
      </c>
      <c r="C124" s="29" t="s">
        <v>162</v>
      </c>
      <c r="D124" s="86">
        <v>68282441.989999995</v>
      </c>
      <c r="E124" s="87">
        <v>48038542.619999997</v>
      </c>
      <c r="F124" s="91">
        <f t="shared" si="17"/>
        <v>0.70352701543736929</v>
      </c>
      <c r="G124" s="102">
        <v>19520757.989999998</v>
      </c>
      <c r="H124" s="89">
        <v>996</v>
      </c>
      <c r="I124" s="90">
        <f t="shared" si="18"/>
        <v>19599.154608433731</v>
      </c>
      <c r="J124" s="86">
        <v>52152455.759999998</v>
      </c>
      <c r="K124" s="89">
        <v>996</v>
      </c>
      <c r="L124" s="91">
        <f t="shared" si="19"/>
        <v>52361.903373493973</v>
      </c>
      <c r="M124" s="102">
        <v>1018887.79</v>
      </c>
      <c r="N124" s="87">
        <v>2256941.61</v>
      </c>
      <c r="O124" s="89">
        <v>996</v>
      </c>
      <c r="P124" s="88">
        <f t="shared" si="20"/>
        <v>3288.9853413654619</v>
      </c>
      <c r="Q124" s="86">
        <v>42344437.789999999</v>
      </c>
      <c r="R124" s="92">
        <v>72</v>
      </c>
      <c r="S124" s="284">
        <f t="shared" si="21"/>
        <v>588117.19152777782</v>
      </c>
      <c r="T124" s="28" t="s">
        <v>122</v>
      </c>
    </row>
    <row r="125" spans="1:20" ht="18" customHeight="1" x14ac:dyDescent="0.25">
      <c r="A125" s="85">
        <v>7</v>
      </c>
      <c r="B125" s="13">
        <v>70140</v>
      </c>
      <c r="C125" s="29" t="s">
        <v>179</v>
      </c>
      <c r="D125" s="86">
        <v>17789052.23</v>
      </c>
      <c r="E125" s="87">
        <v>886462.24</v>
      </c>
      <c r="F125" s="91">
        <f t="shared" si="17"/>
        <v>4.9831898211251696E-2</v>
      </c>
      <c r="G125" s="102">
        <v>9111631.4600000009</v>
      </c>
      <c r="H125" s="89">
        <v>430</v>
      </c>
      <c r="I125" s="90">
        <f t="shared" si="18"/>
        <v>21189.840604651166</v>
      </c>
      <c r="J125" s="86">
        <v>24248017.100000001</v>
      </c>
      <c r="K125" s="89">
        <v>430</v>
      </c>
      <c r="L125" s="91">
        <f t="shared" si="19"/>
        <v>56390.737441860467</v>
      </c>
      <c r="M125" s="102">
        <v>435310.46</v>
      </c>
      <c r="N125" s="87">
        <v>802083.15</v>
      </c>
      <c r="O125" s="89">
        <v>430</v>
      </c>
      <c r="P125" s="88">
        <f t="shared" si="20"/>
        <v>2877.659558139535</v>
      </c>
      <c r="Q125" s="86">
        <v>19995748.739999998</v>
      </c>
      <c r="R125" s="92">
        <v>32</v>
      </c>
      <c r="S125" s="284">
        <f t="shared" si="21"/>
        <v>624867.14812499995</v>
      </c>
      <c r="T125" s="28" t="s">
        <v>122</v>
      </c>
    </row>
    <row r="126" spans="1:20" ht="18" customHeight="1" x14ac:dyDescent="0.25">
      <c r="A126" s="85">
        <v>8</v>
      </c>
      <c r="B126" s="13">
        <v>70270</v>
      </c>
      <c r="C126" s="29" t="s">
        <v>58</v>
      </c>
      <c r="D126" s="86">
        <v>31208901.260000002</v>
      </c>
      <c r="E126" s="87">
        <v>19000639.469999999</v>
      </c>
      <c r="F126" s="91">
        <f t="shared" si="17"/>
        <v>0.60882116008207066</v>
      </c>
      <c r="G126" s="102">
        <v>9948670.4499999993</v>
      </c>
      <c r="H126" s="89">
        <v>658</v>
      </c>
      <c r="I126" s="90">
        <f t="shared" si="18"/>
        <v>15119.559954407294</v>
      </c>
      <c r="J126" s="86">
        <v>35985688.979999997</v>
      </c>
      <c r="K126" s="89">
        <v>658</v>
      </c>
      <c r="L126" s="91">
        <f t="shared" si="19"/>
        <v>54689.496930091183</v>
      </c>
      <c r="M126" s="102">
        <v>429177.58</v>
      </c>
      <c r="N126" s="87">
        <v>1202050.97</v>
      </c>
      <c r="O126" s="89">
        <v>658</v>
      </c>
      <c r="P126" s="88">
        <f t="shared" si="20"/>
        <v>2479.070744680851</v>
      </c>
      <c r="Q126" s="86">
        <v>30512683.260000002</v>
      </c>
      <c r="R126" s="92">
        <v>49</v>
      </c>
      <c r="S126" s="284">
        <f t="shared" si="21"/>
        <v>622707.82163265313</v>
      </c>
      <c r="T126" s="28" t="s">
        <v>133</v>
      </c>
    </row>
    <row r="127" spans="1:20" ht="18" customHeight="1" x14ac:dyDescent="0.25">
      <c r="A127" s="85">
        <v>9</v>
      </c>
      <c r="B127" s="13">
        <v>70510</v>
      </c>
      <c r="C127" s="29" t="s">
        <v>25</v>
      </c>
      <c r="D127" s="86">
        <v>17240731.210000001</v>
      </c>
      <c r="E127" s="159">
        <v>5283857.66</v>
      </c>
      <c r="F127" s="91">
        <f t="shared" si="17"/>
        <v>0.30647526463003189</v>
      </c>
      <c r="G127" s="102">
        <v>8517317.5600000005</v>
      </c>
      <c r="H127" s="89">
        <v>497</v>
      </c>
      <c r="I127" s="90">
        <f t="shared" si="18"/>
        <v>17137.459879275655</v>
      </c>
      <c r="J127" s="86">
        <v>24262624.91</v>
      </c>
      <c r="K127" s="89">
        <v>497</v>
      </c>
      <c r="L127" s="91">
        <f t="shared" si="19"/>
        <v>48818.158772635812</v>
      </c>
      <c r="M127" s="106">
        <v>443904.63</v>
      </c>
      <c r="N127" s="70">
        <v>830141.38</v>
      </c>
      <c r="O127" s="93">
        <v>497</v>
      </c>
      <c r="P127" s="88">
        <f t="shared" si="20"/>
        <v>2563.4728571428573</v>
      </c>
      <c r="Q127" s="86">
        <v>19899713.539999999</v>
      </c>
      <c r="R127" s="92">
        <v>33</v>
      </c>
      <c r="S127" s="284">
        <f t="shared" si="21"/>
        <v>603021.62242424244</v>
      </c>
      <c r="T127" s="28" t="s">
        <v>122</v>
      </c>
    </row>
    <row r="128" spans="1:20" ht="18" customHeight="1" thickBot="1" x14ac:dyDescent="0.3">
      <c r="A128" s="111">
        <v>10</v>
      </c>
      <c r="B128" s="157">
        <v>10880</v>
      </c>
      <c r="C128" s="158" t="s">
        <v>75</v>
      </c>
      <c r="D128" s="278">
        <v>897300367.26999998</v>
      </c>
      <c r="E128" s="279">
        <v>884837862.16999996</v>
      </c>
      <c r="F128" s="73">
        <f t="shared" si="17"/>
        <v>0.98611111111219463</v>
      </c>
      <c r="G128" s="106">
        <v>1026720.13</v>
      </c>
      <c r="H128" s="93">
        <v>1930</v>
      </c>
      <c r="I128" s="72">
        <f t="shared" si="18"/>
        <v>531.97934196891197</v>
      </c>
      <c r="J128" s="69">
        <v>60016513.259999998</v>
      </c>
      <c r="K128" s="93">
        <v>1930</v>
      </c>
      <c r="L128" s="73">
        <f t="shared" si="19"/>
        <v>31096.638994818652</v>
      </c>
      <c r="M128" s="106">
        <v>611895.4</v>
      </c>
      <c r="N128" s="70">
        <v>2425949</v>
      </c>
      <c r="O128" s="93">
        <v>1930</v>
      </c>
      <c r="P128" s="71">
        <f t="shared" si="20"/>
        <v>1574.0126424870466</v>
      </c>
      <c r="Q128" s="69">
        <v>50562948.509999998</v>
      </c>
      <c r="R128" s="74">
        <v>117</v>
      </c>
      <c r="S128" s="285">
        <f t="shared" si="21"/>
        <v>432161.95307692303</v>
      </c>
      <c r="T128" s="28" t="s">
        <v>122</v>
      </c>
    </row>
    <row r="129" spans="1:20" ht="15.6" customHeight="1" thickBot="1" x14ac:dyDescent="0.3">
      <c r="A129" s="2">
        <f>A5+A15+A30+A50+A70+A87+A117+A128</f>
        <v>117</v>
      </c>
      <c r="B129" s="309" t="s">
        <v>182</v>
      </c>
      <c r="C129" s="310"/>
      <c r="D129" s="278"/>
      <c r="E129" s="76"/>
      <c r="F129" s="286">
        <f>AVERAGE(F5,F7:F15,F17:F30,F32:F50,F52:F70,F72:F87,F89:F117,F119:F128)</f>
        <v>0.51250360822583885</v>
      </c>
      <c r="G129" s="291">
        <f t="shared" ref="G129:S129" si="34">AVERAGE(G5,G7:G15,G17:G30,G32:G50,G52:G70,G72:G87,G89:G117,G119:G128)</f>
        <v>13075306.117008543</v>
      </c>
      <c r="H129" s="292">
        <f t="shared" si="34"/>
        <v>862.60683760683764</v>
      </c>
      <c r="I129" s="293">
        <f t="shared" si="34"/>
        <v>15879.553074982765</v>
      </c>
      <c r="J129" s="290">
        <f t="shared" si="34"/>
        <v>42408345.845213689</v>
      </c>
      <c r="K129" s="292">
        <f t="shared" si="34"/>
        <v>862.60683760683764</v>
      </c>
      <c r="L129" s="292">
        <f t="shared" si="34"/>
        <v>52074.883778177355</v>
      </c>
      <c r="M129" s="291">
        <f t="shared" si="34"/>
        <v>868424.31316239317</v>
      </c>
      <c r="N129" s="292">
        <f t="shared" si="34"/>
        <v>1419423.5587068966</v>
      </c>
      <c r="O129" s="292">
        <f t="shared" si="34"/>
        <v>862.60683760683764</v>
      </c>
      <c r="P129" s="293">
        <f t="shared" si="34"/>
        <v>3077.1611556379203</v>
      </c>
      <c r="Q129" s="290">
        <f t="shared" si="34"/>
        <v>35102957.6476923</v>
      </c>
      <c r="R129" s="292">
        <f t="shared" si="34"/>
        <v>63.897435897435898</v>
      </c>
      <c r="S129" s="293">
        <f t="shared" si="34"/>
        <v>549434.94494184363</v>
      </c>
      <c r="T129" s="26"/>
    </row>
    <row r="130" spans="1:20" x14ac:dyDescent="0.25">
      <c r="A130" s="1"/>
      <c r="B130" s="1"/>
    </row>
    <row r="131" spans="1:20" x14ac:dyDescent="0.25">
      <c r="A131" s="1"/>
      <c r="B131" s="1"/>
    </row>
    <row r="132" spans="1:20" x14ac:dyDescent="0.25">
      <c r="A132" s="1"/>
      <c r="B132" s="1"/>
    </row>
  </sheetData>
  <mergeCells count="2">
    <mergeCell ref="B129:C129"/>
    <mergeCell ref="B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2016-2017 свод</vt:lpstr>
      <vt:lpstr>2016-2017 диаграммы</vt:lpstr>
      <vt:lpstr>2016-2017 исходные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2018-06-29T09:57:24Z</dcterms:modified>
</cp:coreProperties>
</file>