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945" windowHeight="12285" tabRatio="406" activeTab="1"/>
  </bookViews>
  <sheets>
    <sheet name="2017-2018 свод" sheetId="10" r:id="rId1"/>
    <sheet name="2017-2018 диаграммы" sheetId="11" r:id="rId2"/>
    <sheet name="2017-2018 исходные" sheetId="9" r:id="rId3"/>
  </sheets>
  <definedNames>
    <definedName name="_xlnm._FilterDatabase" localSheetId="2" hidden="1">'2017-2018 исходные'!$B$3:$T$3</definedName>
    <definedName name="_xlnm._FilterDatabase" localSheetId="0" hidden="1">'2017-2018 свод'!$B$4:$W$4</definedName>
  </definedNames>
  <calcPr calcId="152511" calcOnSave="0"/>
</workbook>
</file>

<file path=xl/calcChain.xml><?xml version="1.0" encoding="utf-8"?>
<calcChain xmlns="http://schemas.openxmlformats.org/spreadsheetml/2006/main">
  <c r="S6" i="9" l="1"/>
  <c r="S7" i="9"/>
  <c r="S8" i="9"/>
  <c r="S9" i="9"/>
  <c r="S10" i="9"/>
  <c r="S11" i="9"/>
  <c r="S12" i="9"/>
  <c r="S13" i="9"/>
  <c r="S14" i="9"/>
  <c r="S15" i="9"/>
  <c r="S16" i="9"/>
  <c r="S17" i="9"/>
  <c r="S18" i="9"/>
  <c r="S19" i="9"/>
  <c r="S20" i="9"/>
  <c r="S21" i="9"/>
  <c r="S22" i="9"/>
  <c r="S23" i="9"/>
  <c r="S24" i="9"/>
  <c r="S25" i="9"/>
  <c r="S26" i="9"/>
  <c r="S27" i="9"/>
  <c r="S28" i="9"/>
  <c r="S29" i="9"/>
  <c r="S30" i="9"/>
  <c r="S31" i="9"/>
  <c r="S32" i="9"/>
  <c r="S33" i="9"/>
  <c r="S34" i="9"/>
  <c r="S35" i="9"/>
  <c r="S36" i="9"/>
  <c r="S37" i="9"/>
  <c r="S38" i="9"/>
  <c r="S39" i="9"/>
  <c r="S40" i="9"/>
  <c r="S41" i="9"/>
  <c r="S42" i="9"/>
  <c r="S43" i="9"/>
  <c r="S44" i="9"/>
  <c r="S45" i="9"/>
  <c r="S46" i="9"/>
  <c r="S47" i="9"/>
  <c r="S48" i="9"/>
  <c r="S49" i="9"/>
  <c r="S50" i="9"/>
  <c r="S51" i="9"/>
  <c r="S52" i="9"/>
  <c r="S53" i="9"/>
  <c r="S54" i="9"/>
  <c r="S55" i="9"/>
  <c r="S56" i="9"/>
  <c r="S57" i="9"/>
  <c r="S58" i="9"/>
  <c r="S59" i="9"/>
  <c r="S60" i="9"/>
  <c r="S61" i="9"/>
  <c r="S62" i="9"/>
  <c r="S63" i="9"/>
  <c r="S64" i="9"/>
  <c r="S65" i="9"/>
  <c r="S66" i="9"/>
  <c r="S67" i="9"/>
  <c r="S68" i="9"/>
  <c r="S69" i="9"/>
  <c r="S70" i="9"/>
  <c r="S71" i="9"/>
  <c r="S72" i="9"/>
  <c r="S73" i="9"/>
  <c r="S74" i="9"/>
  <c r="S75" i="9"/>
  <c r="S76" i="9"/>
  <c r="S77" i="9"/>
  <c r="S78" i="9"/>
  <c r="S79" i="9"/>
  <c r="S80" i="9"/>
  <c r="S81" i="9"/>
  <c r="S82" i="9"/>
  <c r="S83" i="9"/>
  <c r="S84" i="9"/>
  <c r="S85" i="9"/>
  <c r="S86" i="9"/>
  <c r="S87" i="9"/>
  <c r="S88" i="9"/>
  <c r="S89" i="9"/>
  <c r="S90" i="9"/>
  <c r="S91" i="9"/>
  <c r="S92" i="9"/>
  <c r="S93" i="9"/>
  <c r="S94" i="9"/>
  <c r="S95" i="9"/>
  <c r="S96" i="9"/>
  <c r="S97" i="9"/>
  <c r="S98" i="9"/>
  <c r="S99" i="9"/>
  <c r="S100" i="9"/>
  <c r="S101" i="9"/>
  <c r="S102" i="9"/>
  <c r="S103" i="9"/>
  <c r="S104" i="9"/>
  <c r="S105" i="9"/>
  <c r="S106" i="9"/>
  <c r="S107" i="9"/>
  <c r="S108" i="9"/>
  <c r="S109" i="9"/>
  <c r="S110" i="9"/>
  <c r="S111" i="9"/>
  <c r="S112" i="9"/>
  <c r="S113" i="9"/>
  <c r="S114" i="9"/>
  <c r="S115" i="9"/>
  <c r="S116" i="9"/>
  <c r="S117" i="9"/>
  <c r="S118" i="9"/>
  <c r="S119" i="9"/>
  <c r="S120" i="9"/>
  <c r="S121" i="9"/>
  <c r="S122" i="9"/>
  <c r="S123" i="9"/>
  <c r="S124" i="9"/>
  <c r="S125" i="9"/>
  <c r="S126" i="9"/>
  <c r="P6" i="9"/>
  <c r="P7" i="9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46" i="9"/>
  <c r="P47" i="9"/>
  <c r="P48" i="9"/>
  <c r="P49" i="9"/>
  <c r="P50" i="9"/>
  <c r="P51" i="9"/>
  <c r="P52" i="9"/>
  <c r="P53" i="9"/>
  <c r="P54" i="9"/>
  <c r="P55" i="9"/>
  <c r="P56" i="9"/>
  <c r="P57" i="9"/>
  <c r="P58" i="9"/>
  <c r="P59" i="9"/>
  <c r="P60" i="9"/>
  <c r="P61" i="9"/>
  <c r="P62" i="9"/>
  <c r="P63" i="9"/>
  <c r="P64" i="9"/>
  <c r="P65" i="9"/>
  <c r="P66" i="9"/>
  <c r="P67" i="9"/>
  <c r="P68" i="9"/>
  <c r="P69" i="9"/>
  <c r="P70" i="9"/>
  <c r="P71" i="9"/>
  <c r="P72" i="9"/>
  <c r="P73" i="9"/>
  <c r="P74" i="9"/>
  <c r="P75" i="9"/>
  <c r="P76" i="9"/>
  <c r="P77" i="9"/>
  <c r="P78" i="9"/>
  <c r="P79" i="9"/>
  <c r="P80" i="9"/>
  <c r="P81" i="9"/>
  <c r="P82" i="9"/>
  <c r="P83" i="9"/>
  <c r="P84" i="9"/>
  <c r="P85" i="9"/>
  <c r="P86" i="9"/>
  <c r="P87" i="9"/>
  <c r="P88" i="9"/>
  <c r="P89" i="9"/>
  <c r="P90" i="9"/>
  <c r="P91" i="9"/>
  <c r="P92" i="9"/>
  <c r="P93" i="9"/>
  <c r="P94" i="9"/>
  <c r="P95" i="9"/>
  <c r="P96" i="9"/>
  <c r="P97" i="9"/>
  <c r="P98" i="9"/>
  <c r="P99" i="9"/>
  <c r="P100" i="9"/>
  <c r="P101" i="9"/>
  <c r="P102" i="9"/>
  <c r="P103" i="9"/>
  <c r="P104" i="9"/>
  <c r="P105" i="9"/>
  <c r="P106" i="9"/>
  <c r="P107" i="9"/>
  <c r="P108" i="9"/>
  <c r="P109" i="9"/>
  <c r="P110" i="9"/>
  <c r="P111" i="9"/>
  <c r="P112" i="9"/>
  <c r="P113" i="9"/>
  <c r="P114" i="9"/>
  <c r="P115" i="9"/>
  <c r="P116" i="9"/>
  <c r="P117" i="9"/>
  <c r="P118" i="9"/>
  <c r="P119" i="9"/>
  <c r="P120" i="9"/>
  <c r="P121" i="9"/>
  <c r="P122" i="9"/>
  <c r="P123" i="9"/>
  <c r="P124" i="9"/>
  <c r="P125" i="9"/>
  <c r="P126" i="9"/>
  <c r="L6" i="9"/>
  <c r="L7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L55" i="9"/>
  <c r="L56" i="9"/>
  <c r="L57" i="9"/>
  <c r="L58" i="9"/>
  <c r="L59" i="9"/>
  <c r="L60" i="9"/>
  <c r="L61" i="9"/>
  <c r="L62" i="9"/>
  <c r="L63" i="9"/>
  <c r="L64" i="9"/>
  <c r="L65" i="9"/>
  <c r="L66" i="9"/>
  <c r="L67" i="9"/>
  <c r="L68" i="9"/>
  <c r="L69" i="9"/>
  <c r="L70" i="9"/>
  <c r="L71" i="9"/>
  <c r="L72" i="9"/>
  <c r="L73" i="9"/>
  <c r="L74" i="9"/>
  <c r="L75" i="9"/>
  <c r="L76" i="9"/>
  <c r="L77" i="9"/>
  <c r="L78" i="9"/>
  <c r="L79" i="9"/>
  <c r="L80" i="9"/>
  <c r="L81" i="9"/>
  <c r="L82" i="9"/>
  <c r="L83" i="9"/>
  <c r="L84" i="9"/>
  <c r="L85" i="9"/>
  <c r="L86" i="9"/>
  <c r="L87" i="9"/>
  <c r="L88" i="9"/>
  <c r="L89" i="9"/>
  <c r="L90" i="9"/>
  <c r="L91" i="9"/>
  <c r="L92" i="9"/>
  <c r="L93" i="9"/>
  <c r="L94" i="9"/>
  <c r="L95" i="9"/>
  <c r="L96" i="9"/>
  <c r="L97" i="9"/>
  <c r="L98" i="9"/>
  <c r="L99" i="9"/>
  <c r="L100" i="9"/>
  <c r="L101" i="9"/>
  <c r="L102" i="9"/>
  <c r="L103" i="9"/>
  <c r="L104" i="9"/>
  <c r="L105" i="9"/>
  <c r="L106" i="9"/>
  <c r="L107" i="9"/>
  <c r="L108" i="9"/>
  <c r="L109" i="9"/>
  <c r="L110" i="9"/>
  <c r="L111" i="9"/>
  <c r="L112" i="9"/>
  <c r="L113" i="9"/>
  <c r="L114" i="9"/>
  <c r="L115" i="9"/>
  <c r="L116" i="9"/>
  <c r="L117" i="9"/>
  <c r="L118" i="9"/>
  <c r="L119" i="9"/>
  <c r="L120" i="9"/>
  <c r="L121" i="9"/>
  <c r="L122" i="9"/>
  <c r="L123" i="9"/>
  <c r="L124" i="9"/>
  <c r="L125" i="9"/>
  <c r="L126" i="9"/>
  <c r="I126" i="9"/>
  <c r="I125" i="9"/>
  <c r="I124" i="9"/>
  <c r="I123" i="9"/>
  <c r="I122" i="9"/>
  <c r="I121" i="9"/>
  <c r="I120" i="9"/>
  <c r="I119" i="9"/>
  <c r="I118" i="9"/>
  <c r="I117" i="9"/>
  <c r="I116" i="9"/>
  <c r="I115" i="9"/>
  <c r="I114" i="9"/>
  <c r="I113" i="9"/>
  <c r="I112" i="9"/>
  <c r="I111" i="9"/>
  <c r="I110" i="9"/>
  <c r="I109" i="9"/>
  <c r="I108" i="9"/>
  <c r="I107" i="9"/>
  <c r="I106" i="9"/>
  <c r="I105" i="9"/>
  <c r="I104" i="9"/>
  <c r="I103" i="9"/>
  <c r="I102" i="9"/>
  <c r="I101" i="9"/>
  <c r="I100" i="9"/>
  <c r="I99" i="9"/>
  <c r="I98" i="9"/>
  <c r="I97" i="9"/>
  <c r="I96" i="9"/>
  <c r="I95" i="9"/>
  <c r="I94" i="9"/>
  <c r="I93" i="9"/>
  <c r="I92" i="9"/>
  <c r="I91" i="9"/>
  <c r="I90" i="9"/>
  <c r="I89" i="9"/>
  <c r="I88" i="9"/>
  <c r="I87" i="9"/>
  <c r="I86" i="9"/>
  <c r="I85" i="9"/>
  <c r="I84" i="9"/>
  <c r="I83" i="9"/>
  <c r="I82" i="9"/>
  <c r="I81" i="9"/>
  <c r="I80" i="9"/>
  <c r="I79" i="9"/>
  <c r="I78" i="9"/>
  <c r="I77" i="9"/>
  <c r="I76" i="9"/>
  <c r="I75" i="9"/>
  <c r="I74" i="9"/>
  <c r="I73" i="9"/>
  <c r="I72" i="9"/>
  <c r="I71" i="9"/>
  <c r="I70" i="9"/>
  <c r="I69" i="9"/>
  <c r="I68" i="9"/>
  <c r="I67" i="9"/>
  <c r="I66" i="9"/>
  <c r="I65" i="9"/>
  <c r="I64" i="9"/>
  <c r="I63" i="9"/>
  <c r="I62" i="9"/>
  <c r="I61" i="9"/>
  <c r="I60" i="9"/>
  <c r="I59" i="9"/>
  <c r="I58" i="9"/>
  <c r="I57" i="9"/>
  <c r="I56" i="9"/>
  <c r="I55" i="9"/>
  <c r="I54" i="9"/>
  <c r="I53" i="9"/>
  <c r="I52" i="9"/>
  <c r="I51" i="9"/>
  <c r="I50" i="9"/>
  <c r="I49" i="9"/>
  <c r="I48" i="9"/>
  <c r="I47" i="9"/>
  <c r="I46" i="9"/>
  <c r="I45" i="9"/>
  <c r="I44" i="9"/>
  <c r="I43" i="9"/>
  <c r="I42" i="9"/>
  <c r="I41" i="9"/>
  <c r="I40" i="9"/>
  <c r="I39" i="9"/>
  <c r="I38" i="9"/>
  <c r="I37" i="9"/>
  <c r="I36" i="9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I8" i="9"/>
  <c r="I7" i="9"/>
  <c r="I6" i="9"/>
  <c r="I127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4" i="9"/>
  <c r="I4" i="9"/>
  <c r="L4" i="9"/>
  <c r="P4" i="9"/>
  <c r="S4" i="9"/>
  <c r="G4" i="9"/>
  <c r="H4" i="9"/>
  <c r="J4" i="9"/>
  <c r="K4" i="9"/>
  <c r="M4" i="9"/>
  <c r="N4" i="9"/>
  <c r="O4" i="9"/>
  <c r="Q4" i="9"/>
  <c r="R4" i="9"/>
  <c r="E116" i="9"/>
  <c r="G116" i="9"/>
  <c r="H116" i="9"/>
  <c r="J116" i="9"/>
  <c r="K116" i="9"/>
  <c r="M116" i="9"/>
  <c r="N116" i="9"/>
  <c r="O116" i="9"/>
  <c r="Q116" i="9"/>
  <c r="R116" i="9"/>
  <c r="D116" i="9"/>
  <c r="E86" i="9"/>
  <c r="G86" i="9"/>
  <c r="H86" i="9"/>
  <c r="J86" i="9"/>
  <c r="K86" i="9"/>
  <c r="M86" i="9"/>
  <c r="N86" i="9"/>
  <c r="O86" i="9"/>
  <c r="Q86" i="9"/>
  <c r="R86" i="9"/>
  <c r="D86" i="9"/>
  <c r="E70" i="9"/>
  <c r="G70" i="9"/>
  <c r="H70" i="9"/>
  <c r="J70" i="9"/>
  <c r="K70" i="9"/>
  <c r="M70" i="9"/>
  <c r="N70" i="9"/>
  <c r="O70" i="9"/>
  <c r="Q70" i="9"/>
  <c r="R70" i="9"/>
  <c r="D70" i="9"/>
  <c r="E50" i="9"/>
  <c r="G50" i="9"/>
  <c r="H50" i="9"/>
  <c r="J50" i="9"/>
  <c r="K50" i="9"/>
  <c r="M50" i="9"/>
  <c r="N50" i="9"/>
  <c r="O50" i="9"/>
  <c r="Q50" i="9"/>
  <c r="R50" i="9"/>
  <c r="D50" i="9"/>
  <c r="E30" i="9"/>
  <c r="G30" i="9"/>
  <c r="H30" i="9"/>
  <c r="J30" i="9"/>
  <c r="K30" i="9"/>
  <c r="M30" i="9"/>
  <c r="N30" i="9"/>
  <c r="O30" i="9"/>
  <c r="Q30" i="9"/>
  <c r="R30" i="9"/>
  <c r="D30" i="9"/>
  <c r="E16" i="9"/>
  <c r="G16" i="9"/>
  <c r="H16" i="9"/>
  <c r="J16" i="9"/>
  <c r="K16" i="9"/>
  <c r="M16" i="9"/>
  <c r="N16" i="9"/>
  <c r="O16" i="9"/>
  <c r="Q16" i="9"/>
  <c r="R16" i="9"/>
  <c r="D16" i="9"/>
  <c r="E6" i="9"/>
  <c r="G6" i="9"/>
  <c r="H6" i="9"/>
  <c r="J6" i="9"/>
  <c r="K6" i="9"/>
  <c r="M6" i="9"/>
  <c r="N6" i="9"/>
  <c r="O6" i="9"/>
  <c r="Q6" i="9"/>
  <c r="R6" i="9"/>
  <c r="D6" i="9"/>
  <c r="F127" i="9"/>
  <c r="B6" i="10"/>
  <c r="C6" i="10"/>
  <c r="D4" i="9" l="1"/>
  <c r="E4" i="9"/>
  <c r="D5" i="10" l="1"/>
  <c r="Z5" i="10"/>
  <c r="G127" i="9" l="1"/>
  <c r="H127" i="9"/>
  <c r="J127" i="9"/>
  <c r="K127" i="9"/>
  <c r="L127" i="9"/>
  <c r="M127" i="9"/>
  <c r="N127" i="9"/>
  <c r="O127" i="9"/>
  <c r="P127" i="9"/>
  <c r="Q127" i="9"/>
  <c r="R127" i="9"/>
  <c r="S127" i="9"/>
  <c r="B120" i="10" l="1"/>
  <c r="B121" i="10"/>
  <c r="B122" i="10"/>
  <c r="B123" i="10"/>
  <c r="B124" i="10"/>
  <c r="B125" i="10"/>
  <c r="B126" i="10"/>
  <c r="B127" i="10"/>
  <c r="B119" i="10"/>
  <c r="B118" i="10"/>
  <c r="C120" i="10"/>
  <c r="C121" i="10"/>
  <c r="C122" i="10"/>
  <c r="C123" i="10"/>
  <c r="C124" i="10"/>
  <c r="C125" i="10"/>
  <c r="C126" i="10"/>
  <c r="C127" i="10"/>
  <c r="C119" i="10"/>
  <c r="C118" i="10"/>
  <c r="B90" i="10"/>
  <c r="B91" i="10"/>
  <c r="B92" i="10"/>
  <c r="B93" i="10"/>
  <c r="B94" i="10"/>
  <c r="B95" i="10"/>
  <c r="B96" i="10"/>
  <c r="B97" i="10"/>
  <c r="B98" i="10"/>
  <c r="B99" i="10"/>
  <c r="B100" i="10"/>
  <c r="B101" i="10"/>
  <c r="B102" i="10"/>
  <c r="B103" i="10"/>
  <c r="B104" i="10"/>
  <c r="B105" i="10"/>
  <c r="B106" i="10"/>
  <c r="B107" i="10"/>
  <c r="B108" i="10"/>
  <c r="B109" i="10"/>
  <c r="B110" i="10"/>
  <c r="B111" i="10"/>
  <c r="B112" i="10"/>
  <c r="B113" i="10"/>
  <c r="B114" i="10"/>
  <c r="B115" i="10"/>
  <c r="B116" i="10"/>
  <c r="B89" i="10"/>
  <c r="B88" i="10"/>
  <c r="C90" i="10"/>
  <c r="C91" i="10"/>
  <c r="C92" i="10"/>
  <c r="C93" i="10"/>
  <c r="C94" i="10"/>
  <c r="C95" i="10"/>
  <c r="C96" i="10"/>
  <c r="C97" i="10"/>
  <c r="C98" i="10"/>
  <c r="C99" i="10"/>
  <c r="C100" i="10"/>
  <c r="C101" i="10"/>
  <c r="C102" i="10"/>
  <c r="C103" i="10"/>
  <c r="C104" i="10"/>
  <c r="C105" i="10"/>
  <c r="C106" i="10"/>
  <c r="C107" i="10"/>
  <c r="C108" i="10"/>
  <c r="C109" i="10"/>
  <c r="C110" i="10"/>
  <c r="C111" i="10"/>
  <c r="C112" i="10"/>
  <c r="C113" i="10"/>
  <c r="C114" i="10"/>
  <c r="C115" i="10"/>
  <c r="C116" i="10"/>
  <c r="C89" i="10"/>
  <c r="C88" i="10"/>
  <c r="B74" i="10"/>
  <c r="B75" i="10"/>
  <c r="B76" i="10"/>
  <c r="B77" i="10"/>
  <c r="B78" i="10"/>
  <c r="B79" i="10"/>
  <c r="B80" i="10"/>
  <c r="B81" i="10"/>
  <c r="B82" i="10"/>
  <c r="B83" i="10"/>
  <c r="B84" i="10"/>
  <c r="B85" i="10"/>
  <c r="B86" i="10"/>
  <c r="B73" i="10"/>
  <c r="B72" i="10"/>
  <c r="C74" i="10"/>
  <c r="C75" i="10"/>
  <c r="C76" i="10"/>
  <c r="C77" i="10"/>
  <c r="C78" i="10"/>
  <c r="C79" i="10"/>
  <c r="C80" i="10"/>
  <c r="C81" i="10"/>
  <c r="C82" i="10"/>
  <c r="C83" i="10"/>
  <c r="C84" i="10"/>
  <c r="C85" i="10"/>
  <c r="C86" i="10"/>
  <c r="C73" i="10"/>
  <c r="C72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B70" i="10"/>
  <c r="B53" i="10"/>
  <c r="B52" i="10"/>
  <c r="C54" i="10"/>
  <c r="C55" i="10"/>
  <c r="C56" i="10"/>
  <c r="C57" i="10"/>
  <c r="C58" i="10"/>
  <c r="C59" i="10"/>
  <c r="C60" i="10"/>
  <c r="C61" i="10"/>
  <c r="C62" i="10"/>
  <c r="C63" i="10"/>
  <c r="C64" i="10"/>
  <c r="C65" i="10"/>
  <c r="C66" i="10"/>
  <c r="C67" i="10"/>
  <c r="C68" i="10"/>
  <c r="C69" i="10"/>
  <c r="C70" i="10"/>
  <c r="C53" i="10"/>
  <c r="C52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33" i="10"/>
  <c r="B32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33" i="10"/>
  <c r="C32" i="10"/>
  <c r="B20" i="10"/>
  <c r="B21" i="10"/>
  <c r="B22" i="10"/>
  <c r="B23" i="10"/>
  <c r="B24" i="10"/>
  <c r="B25" i="10"/>
  <c r="B26" i="10"/>
  <c r="B27" i="10"/>
  <c r="B28" i="10"/>
  <c r="B29" i="10"/>
  <c r="B30" i="10"/>
  <c r="B19" i="10"/>
  <c r="B18" i="10"/>
  <c r="C20" i="10"/>
  <c r="C21" i="10"/>
  <c r="C22" i="10"/>
  <c r="C23" i="10"/>
  <c r="C24" i="10"/>
  <c r="C25" i="10"/>
  <c r="C26" i="10"/>
  <c r="C27" i="10"/>
  <c r="C28" i="10"/>
  <c r="C29" i="10"/>
  <c r="C30" i="10"/>
  <c r="C19" i="10"/>
  <c r="C18" i="10"/>
  <c r="B9" i="10"/>
  <c r="B10" i="10"/>
  <c r="B11" i="10"/>
  <c r="B12" i="10"/>
  <c r="B13" i="10"/>
  <c r="B14" i="10"/>
  <c r="B15" i="10"/>
  <c r="B16" i="10"/>
  <c r="B8" i="10"/>
  <c r="C9" i="10"/>
  <c r="C10" i="10"/>
  <c r="C11" i="10"/>
  <c r="C12" i="10"/>
  <c r="C13" i="10"/>
  <c r="C14" i="10"/>
  <c r="C15" i="10"/>
  <c r="C16" i="10"/>
  <c r="C8" i="10"/>
  <c r="X95" i="10" l="1"/>
  <c r="X81" i="10"/>
  <c r="X75" i="10"/>
  <c r="X63" i="10"/>
  <c r="X31" i="10"/>
  <c r="Z7" i="10"/>
  <c r="Z6" i="10"/>
  <c r="S12" i="10" l="1"/>
  <c r="O12" i="10"/>
  <c r="K12" i="10"/>
  <c r="G12" i="10" l="1"/>
  <c r="D12" i="10"/>
  <c r="A128" i="10"/>
  <c r="A127" i="9" l="1"/>
  <c r="S5" i="10" l="1"/>
  <c r="G5" i="10"/>
  <c r="K5" i="10"/>
  <c r="O5" i="10"/>
  <c r="S126" i="10"/>
  <c r="O126" i="10"/>
  <c r="K126" i="10"/>
  <c r="G126" i="10"/>
  <c r="D126" i="10"/>
  <c r="S125" i="10"/>
  <c r="O125" i="10"/>
  <c r="K125" i="10"/>
  <c r="G125" i="10"/>
  <c r="D125" i="10"/>
  <c r="S124" i="10"/>
  <c r="O124" i="10"/>
  <c r="K124" i="10"/>
  <c r="G124" i="10"/>
  <c r="D124" i="10"/>
  <c r="S120" i="10"/>
  <c r="O120" i="10"/>
  <c r="K120" i="10"/>
  <c r="G120" i="10"/>
  <c r="D120" i="10"/>
  <c r="S123" i="10"/>
  <c r="O123" i="10"/>
  <c r="K123" i="10"/>
  <c r="G123" i="10"/>
  <c r="D123" i="10"/>
  <c r="S119" i="10"/>
  <c r="O119" i="10"/>
  <c r="K119" i="10"/>
  <c r="G119" i="10"/>
  <c r="D119" i="10"/>
  <c r="S122" i="10"/>
  <c r="O122" i="10"/>
  <c r="K122" i="10"/>
  <c r="G122" i="10"/>
  <c r="D122" i="10"/>
  <c r="S121" i="10"/>
  <c r="O121" i="10"/>
  <c r="K121" i="10"/>
  <c r="G121" i="10"/>
  <c r="D121" i="10"/>
  <c r="S118" i="10"/>
  <c r="O118" i="10"/>
  <c r="K118" i="10"/>
  <c r="G118" i="10"/>
  <c r="D118" i="10"/>
  <c r="S116" i="10"/>
  <c r="O116" i="10"/>
  <c r="K116" i="10"/>
  <c r="G116" i="10"/>
  <c r="D116" i="10"/>
  <c r="S115" i="10"/>
  <c r="O115" i="10"/>
  <c r="K115" i="10"/>
  <c r="G115" i="10"/>
  <c r="D115" i="10"/>
  <c r="S114" i="10"/>
  <c r="O114" i="10"/>
  <c r="K114" i="10"/>
  <c r="G114" i="10"/>
  <c r="D114" i="10"/>
  <c r="S113" i="10"/>
  <c r="O113" i="10"/>
  <c r="K113" i="10"/>
  <c r="G113" i="10"/>
  <c r="D113" i="10"/>
  <c r="S112" i="10"/>
  <c r="O112" i="10"/>
  <c r="K112" i="10"/>
  <c r="G112" i="10"/>
  <c r="D112" i="10"/>
  <c r="S111" i="10"/>
  <c r="O111" i="10"/>
  <c r="K111" i="10"/>
  <c r="G111" i="10"/>
  <c r="D111" i="10"/>
  <c r="S110" i="10"/>
  <c r="O110" i="10"/>
  <c r="K110" i="10"/>
  <c r="G110" i="10"/>
  <c r="D110" i="10"/>
  <c r="S109" i="10"/>
  <c r="O109" i="10"/>
  <c r="K109" i="10"/>
  <c r="G109" i="10"/>
  <c r="D109" i="10"/>
  <c r="S108" i="10"/>
  <c r="O108" i="10"/>
  <c r="K108" i="10"/>
  <c r="G108" i="10"/>
  <c r="D108" i="10"/>
  <c r="S107" i="10"/>
  <c r="O107" i="10"/>
  <c r="K107" i="10"/>
  <c r="G107" i="10"/>
  <c r="D107" i="10"/>
  <c r="S106" i="10"/>
  <c r="O106" i="10"/>
  <c r="K106" i="10"/>
  <c r="G106" i="10"/>
  <c r="D106" i="10"/>
  <c r="S105" i="10"/>
  <c r="O105" i="10"/>
  <c r="K105" i="10"/>
  <c r="G105" i="10"/>
  <c r="D105" i="10"/>
  <c r="S104" i="10"/>
  <c r="O104" i="10"/>
  <c r="K104" i="10"/>
  <c r="G104" i="10"/>
  <c r="D104" i="10"/>
  <c r="S103" i="10"/>
  <c r="O103" i="10"/>
  <c r="K103" i="10"/>
  <c r="G103" i="10"/>
  <c r="D103" i="10"/>
  <c r="S102" i="10"/>
  <c r="O102" i="10"/>
  <c r="K102" i="10"/>
  <c r="G102" i="10"/>
  <c r="D102" i="10"/>
  <c r="S101" i="10"/>
  <c r="O101" i="10"/>
  <c r="K101" i="10"/>
  <c r="G101" i="10"/>
  <c r="D101" i="10"/>
  <c r="S100" i="10"/>
  <c r="O100" i="10"/>
  <c r="K100" i="10"/>
  <c r="G100" i="10"/>
  <c r="D100" i="10"/>
  <c r="S99" i="10"/>
  <c r="O99" i="10"/>
  <c r="K99" i="10"/>
  <c r="G99" i="10"/>
  <c r="D99" i="10"/>
  <c r="S98" i="10"/>
  <c r="O98" i="10"/>
  <c r="K98" i="10"/>
  <c r="G98" i="10"/>
  <c r="D98" i="10"/>
  <c r="S96" i="10"/>
  <c r="O96" i="10"/>
  <c r="K96" i="10"/>
  <c r="G96" i="10"/>
  <c r="D96" i="10"/>
  <c r="S95" i="10"/>
  <c r="O95" i="10"/>
  <c r="K95" i="10"/>
  <c r="G95" i="10"/>
  <c r="D95" i="10"/>
  <c r="S94" i="10"/>
  <c r="O94" i="10"/>
  <c r="K94" i="10"/>
  <c r="G94" i="10"/>
  <c r="D94" i="10"/>
  <c r="S93" i="10"/>
  <c r="O93" i="10"/>
  <c r="K93" i="10"/>
  <c r="G93" i="10"/>
  <c r="D93" i="10"/>
  <c r="S92" i="10"/>
  <c r="O92" i="10"/>
  <c r="K92" i="10"/>
  <c r="G92" i="10"/>
  <c r="D92" i="10"/>
  <c r="S91" i="10"/>
  <c r="O91" i="10"/>
  <c r="K91" i="10"/>
  <c r="G91" i="10"/>
  <c r="D91" i="10"/>
  <c r="S90" i="10"/>
  <c r="O90" i="10"/>
  <c r="K90" i="10"/>
  <c r="G90" i="10"/>
  <c r="D90" i="10"/>
  <c r="S89" i="10"/>
  <c r="O89" i="10"/>
  <c r="K89" i="10"/>
  <c r="G89" i="10"/>
  <c r="D89" i="10"/>
  <c r="S88" i="10"/>
  <c r="O88" i="10"/>
  <c r="K88" i="10"/>
  <c r="G88" i="10"/>
  <c r="D88" i="10"/>
  <c r="S97" i="10"/>
  <c r="O97" i="10"/>
  <c r="K97" i="10"/>
  <c r="G97" i="10"/>
  <c r="D97" i="10"/>
  <c r="S86" i="10"/>
  <c r="O86" i="10"/>
  <c r="K86" i="10"/>
  <c r="G86" i="10"/>
  <c r="D86" i="10"/>
  <c r="S85" i="10"/>
  <c r="O85" i="10"/>
  <c r="K85" i="10"/>
  <c r="G85" i="10"/>
  <c r="D85" i="10"/>
  <c r="S84" i="10"/>
  <c r="O84" i="10"/>
  <c r="K84" i="10"/>
  <c r="G84" i="10"/>
  <c r="D84" i="10"/>
  <c r="S82" i="10"/>
  <c r="O82" i="10"/>
  <c r="K82" i="10"/>
  <c r="G82" i="10"/>
  <c r="D82" i="10"/>
  <c r="S81" i="10"/>
  <c r="O81" i="10"/>
  <c r="K81" i="10"/>
  <c r="G81" i="10"/>
  <c r="D81" i="10"/>
  <c r="S80" i="10"/>
  <c r="O80" i="10"/>
  <c r="K80" i="10"/>
  <c r="G80" i="10"/>
  <c r="D80" i="10"/>
  <c r="S79" i="10"/>
  <c r="O79" i="10"/>
  <c r="K79" i="10"/>
  <c r="G79" i="10"/>
  <c r="D79" i="10"/>
  <c r="S78" i="10"/>
  <c r="O78" i="10"/>
  <c r="K78" i="10"/>
  <c r="G78" i="10"/>
  <c r="D78" i="10"/>
  <c r="S77" i="10"/>
  <c r="O77" i="10"/>
  <c r="K77" i="10"/>
  <c r="G77" i="10"/>
  <c r="D77" i="10"/>
  <c r="S76" i="10"/>
  <c r="O76" i="10"/>
  <c r="K76" i="10"/>
  <c r="G76" i="10"/>
  <c r="D76" i="10"/>
  <c r="S75" i="10"/>
  <c r="O75" i="10"/>
  <c r="K75" i="10"/>
  <c r="G75" i="10"/>
  <c r="D75" i="10"/>
  <c r="S74" i="10"/>
  <c r="O74" i="10"/>
  <c r="K74" i="10"/>
  <c r="G74" i="10"/>
  <c r="D74" i="10"/>
  <c r="S72" i="10"/>
  <c r="O72" i="10"/>
  <c r="K72" i="10"/>
  <c r="G72" i="10"/>
  <c r="D72" i="10"/>
  <c r="S73" i="10"/>
  <c r="O73" i="10"/>
  <c r="K73" i="10"/>
  <c r="G73" i="10"/>
  <c r="D73" i="10"/>
  <c r="S83" i="10"/>
  <c r="O83" i="10"/>
  <c r="K83" i="10"/>
  <c r="G83" i="10"/>
  <c r="D83" i="10"/>
  <c r="S69" i="10"/>
  <c r="O69" i="10"/>
  <c r="K69" i="10"/>
  <c r="G69" i="10"/>
  <c r="D69" i="10"/>
  <c r="S68" i="10"/>
  <c r="O68" i="10"/>
  <c r="K68" i="10"/>
  <c r="G68" i="10"/>
  <c r="D68" i="10"/>
  <c r="S67" i="10"/>
  <c r="O67" i="10"/>
  <c r="K67" i="10"/>
  <c r="G67" i="10"/>
  <c r="D67" i="10"/>
  <c r="S66" i="10"/>
  <c r="O66" i="10"/>
  <c r="K66" i="10"/>
  <c r="G66" i="10"/>
  <c r="D66" i="10"/>
  <c r="S65" i="10"/>
  <c r="O65" i="10"/>
  <c r="K65" i="10"/>
  <c r="G65" i="10"/>
  <c r="D65" i="10"/>
  <c r="S64" i="10"/>
  <c r="O64" i="10"/>
  <c r="K64" i="10"/>
  <c r="G64" i="10"/>
  <c r="D64" i="10"/>
  <c r="S54" i="10"/>
  <c r="O54" i="10"/>
  <c r="K54" i="10"/>
  <c r="G54" i="10"/>
  <c r="D54" i="10"/>
  <c r="S63" i="10"/>
  <c r="O63" i="10"/>
  <c r="K63" i="10"/>
  <c r="G63" i="10"/>
  <c r="D63" i="10"/>
  <c r="S62" i="10"/>
  <c r="O62" i="10"/>
  <c r="K62" i="10"/>
  <c r="G62" i="10"/>
  <c r="D62" i="10"/>
  <c r="S61" i="10"/>
  <c r="O61" i="10"/>
  <c r="K61" i="10"/>
  <c r="G61" i="10"/>
  <c r="D61" i="10"/>
  <c r="S60" i="10"/>
  <c r="O60" i="10"/>
  <c r="K60" i="10"/>
  <c r="G60" i="10"/>
  <c r="D60" i="10"/>
  <c r="S70" i="10"/>
  <c r="O70" i="10"/>
  <c r="K70" i="10"/>
  <c r="G70" i="10"/>
  <c r="D70" i="10"/>
  <c r="S57" i="10"/>
  <c r="O57" i="10"/>
  <c r="K57" i="10"/>
  <c r="G57" i="10"/>
  <c r="D57" i="10"/>
  <c r="S56" i="10"/>
  <c r="O56" i="10"/>
  <c r="K56" i="10"/>
  <c r="G56" i="10"/>
  <c r="D56" i="10"/>
  <c r="S59" i="10"/>
  <c r="O59" i="10"/>
  <c r="K59" i="10"/>
  <c r="G59" i="10"/>
  <c r="D59" i="10"/>
  <c r="S53" i="10"/>
  <c r="O53" i="10"/>
  <c r="K53" i="10"/>
  <c r="G53" i="10"/>
  <c r="D53" i="10"/>
  <c r="S58" i="10"/>
  <c r="O58" i="10"/>
  <c r="K58" i="10"/>
  <c r="G58" i="10"/>
  <c r="D58" i="10"/>
  <c r="S55" i="10"/>
  <c r="O55" i="10"/>
  <c r="K55" i="10"/>
  <c r="G55" i="10"/>
  <c r="D55" i="10"/>
  <c r="S52" i="10"/>
  <c r="O52" i="10"/>
  <c r="K52" i="10"/>
  <c r="G52" i="10"/>
  <c r="D52" i="10"/>
  <c r="S50" i="10"/>
  <c r="O50" i="10"/>
  <c r="K50" i="10"/>
  <c r="G50" i="10"/>
  <c r="D50" i="10"/>
  <c r="S36" i="10"/>
  <c r="O36" i="10"/>
  <c r="K36" i="10"/>
  <c r="G36" i="10"/>
  <c r="D36" i="10"/>
  <c r="S49" i="10"/>
  <c r="O49" i="10"/>
  <c r="K49" i="10"/>
  <c r="G49" i="10"/>
  <c r="D49" i="10"/>
  <c r="S48" i="10"/>
  <c r="O48" i="10"/>
  <c r="K48" i="10"/>
  <c r="G48" i="10"/>
  <c r="D48" i="10"/>
  <c r="S47" i="10"/>
  <c r="O47" i="10"/>
  <c r="K47" i="10"/>
  <c r="G47" i="10"/>
  <c r="D47" i="10"/>
  <c r="S46" i="10"/>
  <c r="O46" i="10"/>
  <c r="K46" i="10"/>
  <c r="G46" i="10"/>
  <c r="D46" i="10"/>
  <c r="S45" i="10"/>
  <c r="O45" i="10"/>
  <c r="K45" i="10"/>
  <c r="G45" i="10"/>
  <c r="D45" i="10"/>
  <c r="S44" i="10"/>
  <c r="O44" i="10"/>
  <c r="K44" i="10"/>
  <c r="G44" i="10"/>
  <c r="D44" i="10"/>
  <c r="S43" i="10"/>
  <c r="O43" i="10"/>
  <c r="K43" i="10"/>
  <c r="G43" i="10"/>
  <c r="D43" i="10"/>
  <c r="S42" i="10"/>
  <c r="O42" i="10"/>
  <c r="K42" i="10"/>
  <c r="G42" i="10"/>
  <c r="D42" i="10"/>
  <c r="S33" i="10"/>
  <c r="O33" i="10"/>
  <c r="K33" i="10"/>
  <c r="G33" i="10"/>
  <c r="D33" i="10"/>
  <c r="S41" i="10"/>
  <c r="O41" i="10"/>
  <c r="K41" i="10"/>
  <c r="G41" i="10"/>
  <c r="D41" i="10"/>
  <c r="S34" i="10"/>
  <c r="O34" i="10"/>
  <c r="K34" i="10"/>
  <c r="G34" i="10"/>
  <c r="D34" i="10"/>
  <c r="S40" i="10"/>
  <c r="O40" i="10"/>
  <c r="K40" i="10"/>
  <c r="G40" i="10"/>
  <c r="D40" i="10"/>
  <c r="S39" i="10"/>
  <c r="O39" i="10"/>
  <c r="K39" i="10"/>
  <c r="G39" i="10"/>
  <c r="D39" i="10"/>
  <c r="S38" i="10"/>
  <c r="O38" i="10"/>
  <c r="K38" i="10"/>
  <c r="G38" i="10"/>
  <c r="D38" i="10"/>
  <c r="S37" i="10"/>
  <c r="O37" i="10"/>
  <c r="K37" i="10"/>
  <c r="G37" i="10"/>
  <c r="D37" i="10"/>
  <c r="S32" i="10"/>
  <c r="O32" i="10"/>
  <c r="K32" i="10"/>
  <c r="G32" i="10"/>
  <c r="D32" i="10"/>
  <c r="S35" i="10"/>
  <c r="O35" i="10"/>
  <c r="K35" i="10"/>
  <c r="G35" i="10"/>
  <c r="D35" i="10"/>
  <c r="S30" i="10"/>
  <c r="O30" i="10"/>
  <c r="K30" i="10"/>
  <c r="G30" i="10"/>
  <c r="D30" i="10"/>
  <c r="S20" i="10"/>
  <c r="O20" i="10"/>
  <c r="K20" i="10"/>
  <c r="G20" i="10"/>
  <c r="D20" i="10"/>
  <c r="S29" i="10"/>
  <c r="O29" i="10"/>
  <c r="K29" i="10"/>
  <c r="G29" i="10"/>
  <c r="D29" i="10"/>
  <c r="S28" i="10"/>
  <c r="O28" i="10"/>
  <c r="K28" i="10"/>
  <c r="G28" i="10"/>
  <c r="D28" i="10"/>
  <c r="S27" i="10"/>
  <c r="O27" i="10"/>
  <c r="K27" i="10"/>
  <c r="G27" i="10"/>
  <c r="D27" i="10"/>
  <c r="S26" i="10"/>
  <c r="O26" i="10"/>
  <c r="K26" i="10"/>
  <c r="G26" i="10"/>
  <c r="D26" i="10"/>
  <c r="S25" i="10"/>
  <c r="O25" i="10"/>
  <c r="K25" i="10"/>
  <c r="G25" i="10"/>
  <c r="D25" i="10"/>
  <c r="S24" i="10"/>
  <c r="O24" i="10"/>
  <c r="K24" i="10"/>
  <c r="G24" i="10"/>
  <c r="D24" i="10"/>
  <c r="S22" i="10"/>
  <c r="O22" i="10"/>
  <c r="K22" i="10"/>
  <c r="G22" i="10"/>
  <c r="D22" i="10"/>
  <c r="S23" i="10"/>
  <c r="O23" i="10"/>
  <c r="K23" i="10"/>
  <c r="G23" i="10"/>
  <c r="D23" i="10"/>
  <c r="S19" i="10"/>
  <c r="O19" i="10"/>
  <c r="K19" i="10"/>
  <c r="G19" i="10"/>
  <c r="D19" i="10"/>
  <c r="S21" i="10"/>
  <c r="O21" i="10"/>
  <c r="K21" i="10"/>
  <c r="G21" i="10"/>
  <c r="D21" i="10"/>
  <c r="S18" i="10"/>
  <c r="O18" i="10"/>
  <c r="K18" i="10"/>
  <c r="G18" i="10"/>
  <c r="D18" i="10"/>
  <c r="S127" i="10"/>
  <c r="O127" i="10"/>
  <c r="K127" i="10"/>
  <c r="G127" i="10"/>
  <c r="D127" i="10"/>
  <c r="S16" i="10"/>
  <c r="O16" i="10"/>
  <c r="K16" i="10"/>
  <c r="G16" i="10"/>
  <c r="D16" i="10"/>
  <c r="S15" i="10"/>
  <c r="O15" i="10"/>
  <c r="K15" i="10"/>
  <c r="G15" i="10"/>
  <c r="D15" i="10"/>
  <c r="S14" i="10"/>
  <c r="O14" i="10"/>
  <c r="K14" i="10"/>
  <c r="G14" i="10"/>
  <c r="D14" i="10"/>
  <c r="S13" i="10"/>
  <c r="O13" i="10"/>
  <c r="K13" i="10"/>
  <c r="G13" i="10"/>
  <c r="D13" i="10"/>
  <c r="S10" i="10"/>
  <c r="O10" i="10"/>
  <c r="K10" i="10"/>
  <c r="G10" i="10"/>
  <c r="D10" i="10"/>
  <c r="S11" i="10"/>
  <c r="O11" i="10"/>
  <c r="K11" i="10"/>
  <c r="G11" i="10"/>
  <c r="D11" i="10"/>
  <c r="S8" i="10"/>
  <c r="O8" i="10"/>
  <c r="K8" i="10"/>
  <c r="G8" i="10"/>
  <c r="D8" i="10"/>
  <c r="S9" i="10"/>
  <c r="O9" i="10"/>
  <c r="K9" i="10"/>
  <c r="G9" i="10"/>
  <c r="D9" i="10"/>
  <c r="S5" i="9"/>
  <c r="P5" i="9"/>
  <c r="L5" i="9"/>
  <c r="I5" i="9"/>
  <c r="F5" i="9"/>
  <c r="G51" i="10" l="1"/>
  <c r="O51" i="10"/>
  <c r="K128" i="10"/>
  <c r="S128" i="10"/>
  <c r="D7" i="10"/>
  <c r="D51" i="10"/>
  <c r="K51" i="10"/>
  <c r="S51" i="10"/>
  <c r="K7" i="10"/>
  <c r="S7" i="10"/>
  <c r="G71" i="10"/>
  <c r="O71" i="10"/>
  <c r="G117" i="10"/>
  <c r="O117" i="10"/>
  <c r="G128" i="10"/>
  <c r="O128" i="10"/>
  <c r="G7" i="10"/>
  <c r="O7" i="10"/>
  <c r="D71" i="10"/>
  <c r="K71" i="10"/>
  <c r="S71" i="10"/>
  <c r="D117" i="10"/>
  <c r="K117" i="10"/>
  <c r="S117" i="10"/>
  <c r="K6" i="10"/>
  <c r="G6" i="10" l="1"/>
  <c r="O87" i="10" l="1"/>
  <c r="G87" i="10"/>
  <c r="S87" i="10"/>
  <c r="K87" i="10"/>
  <c r="D17" i="10"/>
  <c r="D31" i="10"/>
  <c r="D87" i="10"/>
  <c r="G17" i="10"/>
  <c r="G31" i="10"/>
  <c r="K17" i="10"/>
  <c r="K31" i="10"/>
  <c r="D6" i="10"/>
  <c r="D128" i="10" s="1"/>
  <c r="E5" i="10" s="1"/>
  <c r="S6" i="10"/>
  <c r="O6" i="10"/>
  <c r="S17" i="10"/>
  <c r="S31" i="10"/>
  <c r="O17" i="10"/>
  <c r="O31" i="10"/>
  <c r="E97" i="10" l="1"/>
  <c r="E69" i="10"/>
  <c r="G129" i="10"/>
  <c r="H91" i="10" s="1"/>
  <c r="G130" i="10"/>
  <c r="E8" i="10"/>
  <c r="E10" i="10"/>
  <c r="E12" i="10"/>
  <c r="E14" i="10"/>
  <c r="E16" i="10"/>
  <c r="E18" i="10"/>
  <c r="E19" i="10"/>
  <c r="E22" i="10"/>
  <c r="E25" i="10"/>
  <c r="E27" i="10"/>
  <c r="E29" i="10"/>
  <c r="E30" i="10"/>
  <c r="E32" i="10"/>
  <c r="E38" i="10"/>
  <c r="E40" i="10"/>
  <c r="E41" i="10"/>
  <c r="E42" i="10"/>
  <c r="E44" i="10"/>
  <c r="E46" i="10"/>
  <c r="E48" i="10"/>
  <c r="E36" i="10"/>
  <c r="E52" i="10"/>
  <c r="E58" i="10"/>
  <c r="E59" i="10"/>
  <c r="E57" i="10"/>
  <c r="E60" i="10"/>
  <c r="E62" i="10"/>
  <c r="E54" i="10"/>
  <c r="E65" i="10"/>
  <c r="E67" i="10"/>
  <c r="E73" i="10"/>
  <c r="E74" i="10"/>
  <c r="E76" i="10"/>
  <c r="E78" i="10"/>
  <c r="E80" i="10"/>
  <c r="E82" i="10"/>
  <c r="E85" i="10"/>
  <c r="E89" i="10"/>
  <c r="E91" i="10"/>
  <c r="E93" i="10"/>
  <c r="E95" i="10"/>
  <c r="E98" i="10"/>
  <c r="E100" i="10"/>
  <c r="E102" i="10"/>
  <c r="E104" i="10"/>
  <c r="E106" i="10"/>
  <c r="E108" i="10"/>
  <c r="E110" i="10"/>
  <c r="E112" i="10"/>
  <c r="E114" i="10"/>
  <c r="E116" i="10"/>
  <c r="E121" i="10"/>
  <c r="E119" i="10"/>
  <c r="E120" i="10"/>
  <c r="E125" i="10"/>
  <c r="E6" i="10"/>
  <c r="E9" i="10"/>
  <c r="E11" i="10"/>
  <c r="E13" i="10"/>
  <c r="E15" i="10"/>
  <c r="E127" i="10"/>
  <c r="E21" i="10"/>
  <c r="E23" i="10"/>
  <c r="E24" i="10"/>
  <c r="E26" i="10"/>
  <c r="E28" i="10"/>
  <c r="E20" i="10"/>
  <c r="E35" i="10"/>
  <c r="E37" i="10"/>
  <c r="E39" i="10"/>
  <c r="E34" i="10"/>
  <c r="E33" i="10"/>
  <c r="E43" i="10"/>
  <c r="E45" i="10"/>
  <c r="E47" i="10"/>
  <c r="E49" i="10"/>
  <c r="E50" i="10"/>
  <c r="E55" i="10"/>
  <c r="E53" i="10"/>
  <c r="E56" i="10"/>
  <c r="E70" i="10"/>
  <c r="E61" i="10"/>
  <c r="E64" i="10"/>
  <c r="E68" i="10"/>
  <c r="E72" i="10"/>
  <c r="E77" i="10"/>
  <c r="E81" i="10"/>
  <c r="E86" i="10"/>
  <c r="E90" i="10"/>
  <c r="E94" i="10"/>
  <c r="E99" i="10"/>
  <c r="E103" i="10"/>
  <c r="E107" i="10"/>
  <c r="E111" i="10"/>
  <c r="E115" i="10"/>
  <c r="E122" i="10"/>
  <c r="E124" i="10"/>
  <c r="E63" i="10"/>
  <c r="E66" i="10"/>
  <c r="E83" i="10"/>
  <c r="E75" i="10"/>
  <c r="E79" i="10"/>
  <c r="E84" i="10"/>
  <c r="E88" i="10"/>
  <c r="E92" i="10"/>
  <c r="E96" i="10"/>
  <c r="E101" i="10"/>
  <c r="E105" i="10"/>
  <c r="E109" i="10"/>
  <c r="E113" i="10"/>
  <c r="E118" i="10"/>
  <c r="E123" i="10"/>
  <c r="E126" i="10"/>
  <c r="G132" i="10"/>
  <c r="H125" i="10"/>
  <c r="H101" i="10"/>
  <c r="H85" i="10"/>
  <c r="H68" i="10"/>
  <c r="O130" i="10"/>
  <c r="O132" i="10" s="1"/>
  <c r="O129" i="10"/>
  <c r="P5" i="10" s="1"/>
  <c r="S130" i="10"/>
  <c r="S132" i="10" s="1"/>
  <c r="S129" i="10"/>
  <c r="T5" i="10" s="1"/>
  <c r="K129" i="10"/>
  <c r="L5" i="10" s="1"/>
  <c r="K130" i="10"/>
  <c r="K132" i="10" s="1"/>
  <c r="D129" i="10"/>
  <c r="D131" i="10" s="1"/>
  <c r="F5" i="10" s="1"/>
  <c r="X5" i="10" s="1"/>
  <c r="D130" i="10"/>
  <c r="D132" i="10" s="1"/>
  <c r="G131" i="10" l="1"/>
  <c r="J69" i="10" s="1"/>
  <c r="Y69" i="10" s="1"/>
  <c r="H127" i="10"/>
  <c r="H37" i="10"/>
  <c r="H36" i="10"/>
  <c r="H39" i="10"/>
  <c r="H103" i="10"/>
  <c r="H52" i="10"/>
  <c r="H121" i="10"/>
  <c r="H66" i="10"/>
  <c r="H15" i="10"/>
  <c r="J5" i="10"/>
  <c r="Y5" i="10" s="1"/>
  <c r="H69" i="10"/>
  <c r="H5" i="10"/>
  <c r="H18" i="10"/>
  <c r="H55" i="10"/>
  <c r="H86" i="10"/>
  <c r="H122" i="10"/>
  <c r="H38" i="10"/>
  <c r="H67" i="10"/>
  <c r="H102" i="10"/>
  <c r="H16" i="10"/>
  <c r="H50" i="10"/>
  <c r="H84" i="10"/>
  <c r="H118" i="10"/>
  <c r="H32" i="10"/>
  <c r="H65" i="10"/>
  <c r="H108" i="10"/>
  <c r="H10" i="10"/>
  <c r="H28" i="10"/>
  <c r="H45" i="10"/>
  <c r="H61" i="10"/>
  <c r="H77" i="10"/>
  <c r="H94" i="10"/>
  <c r="H111" i="10"/>
  <c r="H9" i="10"/>
  <c r="H27" i="10"/>
  <c r="H44" i="10"/>
  <c r="H60" i="10"/>
  <c r="H76" i="10"/>
  <c r="H93" i="10"/>
  <c r="H110" i="10"/>
  <c r="H8" i="10"/>
  <c r="H26" i="10"/>
  <c r="H43" i="10"/>
  <c r="H70" i="10"/>
  <c r="H75" i="10"/>
  <c r="H92" i="10"/>
  <c r="H109" i="10"/>
  <c r="H126" i="10"/>
  <c r="H25" i="10"/>
  <c r="H42" i="10"/>
  <c r="H57" i="10"/>
  <c r="H78" i="10"/>
  <c r="H100" i="10"/>
  <c r="H116" i="10"/>
  <c r="H6" i="10"/>
  <c r="H14" i="10"/>
  <c r="H24" i="10"/>
  <c r="H35" i="10"/>
  <c r="H33" i="10"/>
  <c r="H49" i="10"/>
  <c r="H56" i="10"/>
  <c r="H64" i="10"/>
  <c r="H72" i="10"/>
  <c r="H81" i="10"/>
  <c r="H90" i="10"/>
  <c r="H99" i="10"/>
  <c r="H107" i="10"/>
  <c r="H115" i="10"/>
  <c r="H124" i="10"/>
  <c r="H13" i="10"/>
  <c r="H23" i="10"/>
  <c r="H30" i="10"/>
  <c r="H41" i="10"/>
  <c r="H48" i="10"/>
  <c r="H59" i="10"/>
  <c r="H54" i="10"/>
  <c r="H73" i="10"/>
  <c r="H80" i="10"/>
  <c r="H89" i="10"/>
  <c r="H98" i="10"/>
  <c r="H106" i="10"/>
  <c r="H114" i="10"/>
  <c r="H120" i="10"/>
  <c r="H12" i="10"/>
  <c r="H19" i="10"/>
  <c r="H20" i="10"/>
  <c r="H34" i="10"/>
  <c r="H47" i="10"/>
  <c r="H53" i="10"/>
  <c r="H63" i="10"/>
  <c r="H83" i="10"/>
  <c r="H79" i="10"/>
  <c r="H88" i="10"/>
  <c r="H96" i="10"/>
  <c r="H105" i="10"/>
  <c r="H113" i="10"/>
  <c r="H123" i="10"/>
  <c r="H11" i="10"/>
  <c r="H21" i="10"/>
  <c r="H29" i="10"/>
  <c r="H40" i="10"/>
  <c r="H46" i="10"/>
  <c r="H58" i="10"/>
  <c r="H62" i="10"/>
  <c r="H74" i="10"/>
  <c r="H82" i="10"/>
  <c r="H95" i="10"/>
  <c r="H104" i="10"/>
  <c r="H112" i="10"/>
  <c r="H119" i="10"/>
  <c r="F97" i="10"/>
  <c r="X97" i="10" s="1"/>
  <c r="F69" i="10"/>
  <c r="X69" i="10" s="1"/>
  <c r="L97" i="10"/>
  <c r="L69" i="10"/>
  <c r="T97" i="10"/>
  <c r="T69" i="10"/>
  <c r="P97" i="10"/>
  <c r="P69" i="10"/>
  <c r="J110" i="10"/>
  <c r="Y110" i="10" s="1"/>
  <c r="H22" i="10"/>
  <c r="H97" i="10"/>
  <c r="S131" i="10"/>
  <c r="T57" i="10"/>
  <c r="T22" i="10"/>
  <c r="T9" i="10"/>
  <c r="T13" i="10"/>
  <c r="T127" i="10"/>
  <c r="T23" i="10"/>
  <c r="T27" i="10"/>
  <c r="T30" i="10"/>
  <c r="T38" i="10"/>
  <c r="T41" i="10"/>
  <c r="T44" i="10"/>
  <c r="T48" i="10"/>
  <c r="T52" i="10"/>
  <c r="T59" i="10"/>
  <c r="T61" i="10"/>
  <c r="T64" i="10"/>
  <c r="T68" i="10"/>
  <c r="T72" i="10"/>
  <c r="T77" i="10"/>
  <c r="T81" i="10"/>
  <c r="T86" i="10"/>
  <c r="T90" i="10"/>
  <c r="T94" i="10"/>
  <c r="T99" i="10"/>
  <c r="T103" i="10"/>
  <c r="T107" i="10"/>
  <c r="T111" i="10"/>
  <c r="T115" i="10"/>
  <c r="T122" i="10"/>
  <c r="T124" i="10"/>
  <c r="T8" i="10"/>
  <c r="T12" i="10"/>
  <c r="T16" i="10"/>
  <c r="T19" i="10"/>
  <c r="T26" i="10"/>
  <c r="T20" i="10"/>
  <c r="T37" i="10"/>
  <c r="T34" i="10"/>
  <c r="T43" i="10"/>
  <c r="T47" i="10"/>
  <c r="T50" i="10"/>
  <c r="T53" i="10"/>
  <c r="T60" i="10"/>
  <c r="T54" i="10"/>
  <c r="T67" i="10"/>
  <c r="T73" i="10"/>
  <c r="T76" i="10"/>
  <c r="T80" i="10"/>
  <c r="T85" i="10"/>
  <c r="T89" i="10"/>
  <c r="T93" i="10"/>
  <c r="T98" i="10"/>
  <c r="T102" i="10"/>
  <c r="T106" i="10"/>
  <c r="T110" i="10"/>
  <c r="T114" i="10"/>
  <c r="T121" i="10"/>
  <c r="T120" i="10"/>
  <c r="T11" i="10"/>
  <c r="T15" i="10"/>
  <c r="T21" i="10"/>
  <c r="T25" i="10"/>
  <c r="T29" i="10"/>
  <c r="T32" i="10"/>
  <c r="T40" i="10"/>
  <c r="T42" i="10"/>
  <c r="T46" i="10"/>
  <c r="T36" i="10"/>
  <c r="T58" i="10"/>
  <c r="T70" i="10"/>
  <c r="T63" i="10"/>
  <c r="T66" i="10"/>
  <c r="T83" i="10"/>
  <c r="T75" i="10"/>
  <c r="T79" i="10"/>
  <c r="T84" i="10"/>
  <c r="T88" i="10"/>
  <c r="T92" i="10"/>
  <c r="T96" i="10"/>
  <c r="T101" i="10"/>
  <c r="T105" i="10"/>
  <c r="T109" i="10"/>
  <c r="T113" i="10"/>
  <c r="T118" i="10"/>
  <c r="T123" i="10"/>
  <c r="T126" i="10"/>
  <c r="T10" i="10"/>
  <c r="T14" i="10"/>
  <c r="T18" i="10"/>
  <c r="T24" i="10"/>
  <c r="T28" i="10"/>
  <c r="T35" i="10"/>
  <c r="T39" i="10"/>
  <c r="T33" i="10"/>
  <c r="T45" i="10"/>
  <c r="T49" i="10"/>
  <c r="T55" i="10"/>
  <c r="T56" i="10"/>
  <c r="T62" i="10"/>
  <c r="T65" i="10"/>
  <c r="T74" i="10"/>
  <c r="T78" i="10"/>
  <c r="T82" i="10"/>
  <c r="T91" i="10"/>
  <c r="T95" i="10"/>
  <c r="T100" i="10"/>
  <c r="T104" i="10"/>
  <c r="T108" i="10"/>
  <c r="T112" i="10"/>
  <c r="T116" i="10"/>
  <c r="T119" i="10"/>
  <c r="T125" i="10"/>
  <c r="T6" i="10"/>
  <c r="O131" i="10"/>
  <c r="P22" i="10"/>
  <c r="P10" i="10"/>
  <c r="P14" i="10"/>
  <c r="P18" i="10"/>
  <c r="P24" i="10"/>
  <c r="P28" i="10"/>
  <c r="P35" i="10"/>
  <c r="P39" i="10"/>
  <c r="P33" i="10"/>
  <c r="P45" i="10"/>
  <c r="P49" i="10"/>
  <c r="P55" i="10"/>
  <c r="P56" i="10"/>
  <c r="P61" i="10"/>
  <c r="P64" i="10"/>
  <c r="P68" i="10"/>
  <c r="P72" i="10"/>
  <c r="P77" i="10"/>
  <c r="P81" i="10"/>
  <c r="P86" i="10"/>
  <c r="P90" i="10"/>
  <c r="P94" i="10"/>
  <c r="P99" i="10"/>
  <c r="P103" i="10"/>
  <c r="P107" i="10"/>
  <c r="P111" i="10"/>
  <c r="P115" i="10"/>
  <c r="P122" i="10"/>
  <c r="P124" i="10"/>
  <c r="P9" i="10"/>
  <c r="P13" i="10"/>
  <c r="P127" i="10"/>
  <c r="P23" i="10"/>
  <c r="P27" i="10"/>
  <c r="P30" i="10"/>
  <c r="P38" i="10"/>
  <c r="P41" i="10"/>
  <c r="P44" i="10"/>
  <c r="P48" i="10"/>
  <c r="P52" i="10"/>
  <c r="P59" i="10"/>
  <c r="P60" i="10"/>
  <c r="P54" i="10"/>
  <c r="P67" i="10"/>
  <c r="P73" i="10"/>
  <c r="P76" i="10"/>
  <c r="P80" i="10"/>
  <c r="P85" i="10"/>
  <c r="P89" i="10"/>
  <c r="P93" i="10"/>
  <c r="P98" i="10"/>
  <c r="P102" i="10"/>
  <c r="P106" i="10"/>
  <c r="P110" i="10"/>
  <c r="P114" i="10"/>
  <c r="P121" i="10"/>
  <c r="P120" i="10"/>
  <c r="P8" i="10"/>
  <c r="P12" i="10"/>
  <c r="P16" i="10"/>
  <c r="P19" i="10"/>
  <c r="P26" i="10"/>
  <c r="P20" i="10"/>
  <c r="P37" i="10"/>
  <c r="P34" i="10"/>
  <c r="P43" i="10"/>
  <c r="P47" i="10"/>
  <c r="P50" i="10"/>
  <c r="P53" i="10"/>
  <c r="P70" i="10"/>
  <c r="P63" i="10"/>
  <c r="P66" i="10"/>
  <c r="P83" i="10"/>
  <c r="P75" i="10"/>
  <c r="P79" i="10"/>
  <c r="P84" i="10"/>
  <c r="P88" i="10"/>
  <c r="P92" i="10"/>
  <c r="P96" i="10"/>
  <c r="P101" i="10"/>
  <c r="P105" i="10"/>
  <c r="P109" i="10"/>
  <c r="P113" i="10"/>
  <c r="P118" i="10"/>
  <c r="P123" i="10"/>
  <c r="P126" i="10"/>
  <c r="P11" i="10"/>
  <c r="P15" i="10"/>
  <c r="P21" i="10"/>
  <c r="P25" i="10"/>
  <c r="P29" i="10"/>
  <c r="P32" i="10"/>
  <c r="P40" i="10"/>
  <c r="P42" i="10"/>
  <c r="P46" i="10"/>
  <c r="P36" i="10"/>
  <c r="P58" i="10"/>
  <c r="P57" i="10"/>
  <c r="P62" i="10"/>
  <c r="P65" i="10"/>
  <c r="P74" i="10"/>
  <c r="P78" i="10"/>
  <c r="P82" i="10"/>
  <c r="P91" i="10"/>
  <c r="P95" i="10"/>
  <c r="P100" i="10"/>
  <c r="P104" i="10"/>
  <c r="P108" i="10"/>
  <c r="P112" i="10"/>
  <c r="P116" i="10"/>
  <c r="P119" i="10"/>
  <c r="P125" i="10"/>
  <c r="P6" i="10"/>
  <c r="L58" i="10"/>
  <c r="L10" i="10"/>
  <c r="K131" i="10"/>
  <c r="N69" i="10" s="1"/>
  <c r="Z69" i="10" s="1"/>
  <c r="L22" i="10"/>
  <c r="L11" i="10"/>
  <c r="L15" i="10"/>
  <c r="L21" i="10"/>
  <c r="L25" i="10"/>
  <c r="L29" i="10"/>
  <c r="L32" i="10"/>
  <c r="L40" i="10"/>
  <c r="L42" i="10"/>
  <c r="L46" i="10"/>
  <c r="L36" i="10"/>
  <c r="L57" i="10"/>
  <c r="L62" i="10"/>
  <c r="L65" i="10"/>
  <c r="L74" i="10"/>
  <c r="L78" i="10"/>
  <c r="L82" i="10"/>
  <c r="L91" i="10"/>
  <c r="L95" i="10"/>
  <c r="L100" i="10"/>
  <c r="L104" i="10"/>
  <c r="L108" i="10"/>
  <c r="L112" i="10"/>
  <c r="L116" i="10"/>
  <c r="L119" i="10"/>
  <c r="L125" i="10"/>
  <c r="L14" i="10"/>
  <c r="L18" i="10"/>
  <c r="L24" i="10"/>
  <c r="L28" i="10"/>
  <c r="L35" i="10"/>
  <c r="L39" i="10"/>
  <c r="L33" i="10"/>
  <c r="L45" i="10"/>
  <c r="L49" i="10"/>
  <c r="L55" i="10"/>
  <c r="L56" i="10"/>
  <c r="L61" i="10"/>
  <c r="L64" i="10"/>
  <c r="L68" i="10"/>
  <c r="L72" i="10"/>
  <c r="L77" i="10"/>
  <c r="L81" i="10"/>
  <c r="L86" i="10"/>
  <c r="L90" i="10"/>
  <c r="L94" i="10"/>
  <c r="L99" i="10"/>
  <c r="L103" i="10"/>
  <c r="L107" i="10"/>
  <c r="L111" i="10"/>
  <c r="L115" i="10"/>
  <c r="L122" i="10"/>
  <c r="L124" i="10"/>
  <c r="L9" i="10"/>
  <c r="L13" i="10"/>
  <c r="L127" i="10"/>
  <c r="L23" i="10"/>
  <c r="L27" i="10"/>
  <c r="L30" i="10"/>
  <c r="L38" i="10"/>
  <c r="L41" i="10"/>
  <c r="L44" i="10"/>
  <c r="L48" i="10"/>
  <c r="L52" i="10"/>
  <c r="L59" i="10"/>
  <c r="L60" i="10"/>
  <c r="L54" i="10"/>
  <c r="L67" i="10"/>
  <c r="L73" i="10"/>
  <c r="L76" i="10"/>
  <c r="L80" i="10"/>
  <c r="L85" i="10"/>
  <c r="L89" i="10"/>
  <c r="L93" i="10"/>
  <c r="L98" i="10"/>
  <c r="L102" i="10"/>
  <c r="L106" i="10"/>
  <c r="L110" i="10"/>
  <c r="L114" i="10"/>
  <c r="L121" i="10"/>
  <c r="L120" i="10"/>
  <c r="L8" i="10"/>
  <c r="L12" i="10"/>
  <c r="L16" i="10"/>
  <c r="L19" i="10"/>
  <c r="L26" i="10"/>
  <c r="L20" i="10"/>
  <c r="L37" i="10"/>
  <c r="L34" i="10"/>
  <c r="L43" i="10"/>
  <c r="L47" i="10"/>
  <c r="L50" i="10"/>
  <c r="L53" i="10"/>
  <c r="L70" i="10"/>
  <c r="L63" i="10"/>
  <c r="L66" i="10"/>
  <c r="L83" i="10"/>
  <c r="L75" i="10"/>
  <c r="L79" i="10"/>
  <c r="L84" i="10"/>
  <c r="L88" i="10"/>
  <c r="L92" i="10"/>
  <c r="L96" i="10"/>
  <c r="L101" i="10"/>
  <c r="L105" i="10"/>
  <c r="L109" i="10"/>
  <c r="L113" i="10"/>
  <c r="L118" i="10"/>
  <c r="L123" i="10"/>
  <c r="L126" i="10"/>
  <c r="L6" i="10"/>
  <c r="J49" i="10"/>
  <c r="Y49" i="10" s="1"/>
  <c r="J105" i="10"/>
  <c r="Y105" i="10" s="1"/>
  <c r="F6" i="10"/>
  <c r="X6" i="10" s="1"/>
  <c r="J79" i="10"/>
  <c r="Y79" i="10" s="1"/>
  <c r="J31" i="10"/>
  <c r="Y31" i="10" s="1"/>
  <c r="J87" i="10"/>
  <c r="Y87" i="10" s="1"/>
  <c r="F87" i="10"/>
  <c r="X87" i="10" s="1"/>
  <c r="J10" i="10"/>
  <c r="Y10" i="10" s="1"/>
  <c r="J64" i="10"/>
  <c r="Y64" i="10" s="1"/>
  <c r="J123" i="10"/>
  <c r="Y123" i="10" s="1"/>
  <c r="J36" i="10"/>
  <c r="Y36" i="10" s="1"/>
  <c r="J98" i="10"/>
  <c r="Y98" i="10" s="1"/>
  <c r="F117" i="10"/>
  <c r="X117" i="10" s="1"/>
  <c r="J26" i="10"/>
  <c r="Y26" i="10" s="1"/>
  <c r="J56" i="10"/>
  <c r="Y56" i="10" s="1"/>
  <c r="J88" i="10"/>
  <c r="Y88" i="10" s="1"/>
  <c r="J113" i="10"/>
  <c r="Y113" i="10" s="1"/>
  <c r="J25" i="10"/>
  <c r="Y25" i="10" s="1"/>
  <c r="J52" i="10"/>
  <c r="Y52" i="10" s="1"/>
  <c r="J73" i="10"/>
  <c r="Y73" i="10" s="1"/>
  <c r="J106" i="10"/>
  <c r="Y106" i="10" s="1"/>
  <c r="J22" i="10"/>
  <c r="Y22" i="10" s="1"/>
  <c r="J14" i="10"/>
  <c r="Y14" i="10" s="1"/>
  <c r="J39" i="10"/>
  <c r="Y39" i="10" s="1"/>
  <c r="J55" i="10"/>
  <c r="Y55" i="10" s="1"/>
  <c r="J68" i="10"/>
  <c r="Y68" i="10" s="1"/>
  <c r="J84" i="10"/>
  <c r="Y84" i="10" s="1"/>
  <c r="J109" i="10"/>
  <c r="Y109" i="10" s="1"/>
  <c r="J126" i="10"/>
  <c r="Y126" i="10" s="1"/>
  <c r="J29" i="10"/>
  <c r="Y29" i="10" s="1"/>
  <c r="J46" i="10"/>
  <c r="Y46" i="10" s="1"/>
  <c r="J76" i="10"/>
  <c r="Y76" i="10" s="1"/>
  <c r="J93" i="10"/>
  <c r="Y93" i="10" s="1"/>
  <c r="J121" i="10"/>
  <c r="Y121" i="10" s="1"/>
  <c r="J12" i="10"/>
  <c r="Y12" i="10" s="1"/>
  <c r="J34" i="10"/>
  <c r="Y34" i="10" s="1"/>
  <c r="J53" i="10"/>
  <c r="Y53" i="10" s="1"/>
  <c r="J77" i="10"/>
  <c r="Y77" i="10" s="1"/>
  <c r="J94" i="10"/>
  <c r="Y94" i="10" s="1"/>
  <c r="J111" i="10"/>
  <c r="Y111" i="10" s="1"/>
  <c r="J13" i="10"/>
  <c r="Y13" i="10" s="1"/>
  <c r="J30" i="10"/>
  <c r="Y30" i="10" s="1"/>
  <c r="J48" i="10"/>
  <c r="Y48" i="10" s="1"/>
  <c r="J62" i="10"/>
  <c r="Y62" i="10" s="1"/>
  <c r="J95" i="10"/>
  <c r="Y95" i="10" s="1"/>
  <c r="J112" i="10"/>
  <c r="Y112" i="10" s="1"/>
  <c r="J8" i="10"/>
  <c r="Y8" i="10" s="1"/>
  <c r="J18" i="10"/>
  <c r="Y18" i="10" s="1"/>
  <c r="J37" i="10"/>
  <c r="Y37" i="10" s="1"/>
  <c r="J50" i="10"/>
  <c r="Y50" i="10" s="1"/>
  <c r="J66" i="10"/>
  <c r="Y66" i="10" s="1"/>
  <c r="J81" i="10"/>
  <c r="Y81" i="10" s="1"/>
  <c r="J99" i="10"/>
  <c r="Y99" i="10" s="1"/>
  <c r="J115" i="10"/>
  <c r="Y115" i="10" s="1"/>
  <c r="J9" i="10"/>
  <c r="Y9" i="10" s="1"/>
  <c r="J27" i="10"/>
  <c r="Y27" i="10" s="1"/>
  <c r="J44" i="10"/>
  <c r="Y44" i="10" s="1"/>
  <c r="J65" i="10"/>
  <c r="Y65" i="10" s="1"/>
  <c r="J82" i="10"/>
  <c r="Y82" i="10" s="1"/>
  <c r="J100" i="10"/>
  <c r="Y100" i="10" s="1"/>
  <c r="J116" i="10"/>
  <c r="Y116" i="10" s="1"/>
  <c r="J71" i="10"/>
  <c r="Y71" i="10" s="1"/>
  <c r="F24" i="10"/>
  <c r="X24" i="10" s="1"/>
  <c r="F61" i="10"/>
  <c r="X61" i="10" s="1"/>
  <c r="F25" i="10"/>
  <c r="X25" i="10" s="1"/>
  <c r="F44" i="10"/>
  <c r="X44" i="10" s="1"/>
  <c r="F55" i="10"/>
  <c r="X55" i="10" s="1"/>
  <c r="F22" i="10"/>
  <c r="X22" i="10" s="1"/>
  <c r="F121" i="10"/>
  <c r="X121" i="10" s="1"/>
  <c r="F8" i="10"/>
  <c r="X8" i="10" s="1"/>
  <c r="F10" i="10"/>
  <c r="X10" i="10" s="1"/>
  <c r="F14" i="10"/>
  <c r="X14" i="10" s="1"/>
  <c r="F19" i="10"/>
  <c r="X19" i="10" s="1"/>
  <c r="F28" i="10"/>
  <c r="X28" i="10" s="1"/>
  <c r="F37" i="10"/>
  <c r="X37" i="10" s="1"/>
  <c r="F34" i="10"/>
  <c r="X34" i="10" s="1"/>
  <c r="F43" i="10"/>
  <c r="X43" i="10" s="1"/>
  <c r="F48" i="10"/>
  <c r="X48" i="10" s="1"/>
  <c r="F53" i="10"/>
  <c r="X53" i="10" s="1"/>
  <c r="F70" i="10"/>
  <c r="X70" i="10" s="1"/>
  <c r="F54" i="10"/>
  <c r="X54" i="10" s="1"/>
  <c r="F67" i="10"/>
  <c r="X67" i="10" s="1"/>
  <c r="F73" i="10"/>
  <c r="X73" i="10" s="1"/>
  <c r="F76" i="10"/>
  <c r="X76" i="10" s="1"/>
  <c r="F80" i="10"/>
  <c r="X80" i="10" s="1"/>
  <c r="F85" i="10"/>
  <c r="X85" i="10" s="1"/>
  <c r="F91" i="10"/>
  <c r="X91" i="10" s="1"/>
  <c r="F100" i="10"/>
  <c r="X100" i="10" s="1"/>
  <c r="F104" i="10"/>
  <c r="X104" i="10" s="1"/>
  <c r="F108" i="10"/>
  <c r="X108" i="10" s="1"/>
  <c r="F112" i="10"/>
  <c r="X112" i="10" s="1"/>
  <c r="F116" i="10"/>
  <c r="X116" i="10" s="1"/>
  <c r="F120" i="10"/>
  <c r="X120" i="10" s="1"/>
  <c r="F11" i="10"/>
  <c r="X11" i="10" s="1"/>
  <c r="F15" i="10"/>
  <c r="X15" i="10" s="1"/>
  <c r="F21" i="10"/>
  <c r="X21" i="10" s="1"/>
  <c r="F27" i="10"/>
  <c r="X27" i="10" s="1"/>
  <c r="F30" i="10"/>
  <c r="X30" i="10" s="1"/>
  <c r="F38" i="10"/>
  <c r="X38" i="10" s="1"/>
  <c r="F41" i="10"/>
  <c r="X41" i="10" s="1"/>
  <c r="F45" i="10"/>
  <c r="X45" i="10" s="1"/>
  <c r="F49" i="10"/>
  <c r="X49" i="10" s="1"/>
  <c r="F58" i="10"/>
  <c r="X58" i="10" s="1"/>
  <c r="F57" i="10"/>
  <c r="X57" i="10" s="1"/>
  <c r="F66" i="10"/>
  <c r="X66" i="10" s="1"/>
  <c r="F83" i="10"/>
  <c r="X83" i="10" s="1"/>
  <c r="F72" i="10"/>
  <c r="X72" i="10" s="1"/>
  <c r="F77" i="10"/>
  <c r="X77" i="10" s="1"/>
  <c r="F86" i="10"/>
  <c r="X86" i="10" s="1"/>
  <c r="F90" i="10"/>
  <c r="X90" i="10" s="1"/>
  <c r="F94" i="10"/>
  <c r="X94" i="10" s="1"/>
  <c r="F99" i="10"/>
  <c r="X99" i="10" s="1"/>
  <c r="F103" i="10"/>
  <c r="X103" i="10" s="1"/>
  <c r="F107" i="10"/>
  <c r="X107" i="10" s="1"/>
  <c r="F111" i="10"/>
  <c r="X111" i="10" s="1"/>
  <c r="F115" i="10"/>
  <c r="X115" i="10" s="1"/>
  <c r="F118" i="10"/>
  <c r="X118" i="10" s="1"/>
  <c r="F123" i="10"/>
  <c r="X123" i="10" s="1"/>
  <c r="F126" i="10"/>
  <c r="X126" i="10" s="1"/>
  <c r="F12" i="10"/>
  <c r="X12" i="10" s="1"/>
  <c r="F16" i="10"/>
  <c r="X16" i="10" s="1"/>
  <c r="F18" i="10"/>
  <c r="X18" i="10" s="1"/>
  <c r="F26" i="10"/>
  <c r="X26" i="10" s="1"/>
  <c r="F20" i="10"/>
  <c r="X20" i="10" s="1"/>
  <c r="F35" i="10"/>
  <c r="X35" i="10" s="1"/>
  <c r="F39" i="10"/>
  <c r="X39" i="10" s="1"/>
  <c r="F33" i="10"/>
  <c r="X33" i="10" s="1"/>
  <c r="F46" i="10"/>
  <c r="X46" i="10" s="1"/>
  <c r="F36" i="10"/>
  <c r="X36" i="10" s="1"/>
  <c r="F52" i="10"/>
  <c r="X52" i="10" s="1"/>
  <c r="F56" i="10"/>
  <c r="X56" i="10" s="1"/>
  <c r="F62" i="10"/>
  <c r="X62" i="10" s="1"/>
  <c r="F65" i="10"/>
  <c r="X65" i="10" s="1"/>
  <c r="F74" i="10"/>
  <c r="X74" i="10" s="1"/>
  <c r="F78" i="10"/>
  <c r="X78" i="10" s="1"/>
  <c r="F82" i="10"/>
  <c r="X82" i="10" s="1"/>
  <c r="F89" i="10"/>
  <c r="X89" i="10" s="1"/>
  <c r="F93" i="10"/>
  <c r="X93" i="10" s="1"/>
  <c r="F98" i="10"/>
  <c r="X98" i="10" s="1"/>
  <c r="F102" i="10"/>
  <c r="X102" i="10" s="1"/>
  <c r="F106" i="10"/>
  <c r="X106" i="10" s="1"/>
  <c r="F110" i="10"/>
  <c r="X110" i="10" s="1"/>
  <c r="F114" i="10"/>
  <c r="X114" i="10" s="1"/>
  <c r="F119" i="10"/>
  <c r="X119" i="10" s="1"/>
  <c r="F125" i="10"/>
  <c r="X125" i="10" s="1"/>
  <c r="F9" i="10"/>
  <c r="X9" i="10" s="1"/>
  <c r="F13" i="10"/>
  <c r="X13" i="10" s="1"/>
  <c r="F127" i="10"/>
  <c r="X127" i="10" s="1"/>
  <c r="F23" i="10"/>
  <c r="X23" i="10" s="1"/>
  <c r="F29" i="10"/>
  <c r="X29" i="10" s="1"/>
  <c r="F32" i="10"/>
  <c r="X32" i="10" s="1"/>
  <c r="F40" i="10"/>
  <c r="X40" i="10" s="1"/>
  <c r="F42" i="10"/>
  <c r="X42" i="10" s="1"/>
  <c r="F47" i="10"/>
  <c r="X47" i="10" s="1"/>
  <c r="F50" i="10"/>
  <c r="X50" i="10" s="1"/>
  <c r="F59" i="10"/>
  <c r="X59" i="10" s="1"/>
  <c r="F60" i="10"/>
  <c r="X60" i="10" s="1"/>
  <c r="F64" i="10"/>
  <c r="X64" i="10" s="1"/>
  <c r="F68" i="10"/>
  <c r="X68" i="10" s="1"/>
  <c r="F79" i="10"/>
  <c r="X79" i="10" s="1"/>
  <c r="F84" i="10"/>
  <c r="X84" i="10" s="1"/>
  <c r="F88" i="10"/>
  <c r="X88" i="10" s="1"/>
  <c r="F92" i="10"/>
  <c r="X92" i="10" s="1"/>
  <c r="F96" i="10"/>
  <c r="X96" i="10" s="1"/>
  <c r="F101" i="10"/>
  <c r="X101" i="10" s="1"/>
  <c r="F105" i="10"/>
  <c r="X105" i="10" s="1"/>
  <c r="F109" i="10"/>
  <c r="X109" i="10" s="1"/>
  <c r="F113" i="10"/>
  <c r="X113" i="10" s="1"/>
  <c r="F122" i="10"/>
  <c r="X122" i="10" s="1"/>
  <c r="F124" i="10"/>
  <c r="X124" i="10" s="1"/>
  <c r="N113" i="10"/>
  <c r="Z113" i="10" s="1"/>
  <c r="F7" i="10"/>
  <c r="X7" i="10" s="1"/>
  <c r="F17" i="10"/>
  <c r="X17" i="10" s="1"/>
  <c r="F51" i="10"/>
  <c r="X51" i="10" s="1"/>
  <c r="V123" i="10"/>
  <c r="AB123" i="10" s="1"/>
  <c r="V37" i="10"/>
  <c r="AB37" i="10" s="1"/>
  <c r="F71" i="10"/>
  <c r="X71" i="10" s="1"/>
  <c r="V69" i="10" l="1"/>
  <c r="AB69" i="10" s="1"/>
  <c r="V5" i="10"/>
  <c r="AB5" i="10" s="1"/>
  <c r="V114" i="10"/>
  <c r="AB114" i="10" s="1"/>
  <c r="V23" i="10"/>
  <c r="AB23" i="10" s="1"/>
  <c r="R59" i="10"/>
  <c r="AA59" i="10" s="1"/>
  <c r="R5" i="10"/>
  <c r="AA5" i="10" s="1"/>
  <c r="AC5" i="10"/>
  <c r="W5" i="10" s="1"/>
  <c r="R107" i="10"/>
  <c r="AA107" i="10" s="1"/>
  <c r="J51" i="10"/>
  <c r="Y51" i="10" s="1"/>
  <c r="J125" i="10"/>
  <c r="Y125" i="10" s="1"/>
  <c r="J108" i="10"/>
  <c r="Y108" i="10" s="1"/>
  <c r="J91" i="10"/>
  <c r="Y91" i="10" s="1"/>
  <c r="J74" i="10"/>
  <c r="Y74" i="10" s="1"/>
  <c r="J57" i="10"/>
  <c r="Y57" i="10" s="1"/>
  <c r="J38" i="10"/>
  <c r="Y38" i="10" s="1"/>
  <c r="J127" i="10"/>
  <c r="Y127" i="10" s="1"/>
  <c r="J124" i="10"/>
  <c r="Y124" i="10" s="1"/>
  <c r="J107" i="10"/>
  <c r="Y107" i="10" s="1"/>
  <c r="J90" i="10"/>
  <c r="Y90" i="10" s="1"/>
  <c r="J72" i="10"/>
  <c r="Y72" i="10" s="1"/>
  <c r="J70" i="10"/>
  <c r="Y70" i="10" s="1"/>
  <c r="J43" i="10"/>
  <c r="Y43" i="10" s="1"/>
  <c r="J28" i="10"/>
  <c r="Y28" i="10" s="1"/>
  <c r="J16" i="10"/>
  <c r="Y16" i="10" s="1"/>
  <c r="J119" i="10"/>
  <c r="Y119" i="10" s="1"/>
  <c r="J104" i="10"/>
  <c r="Y104" i="10" s="1"/>
  <c r="J78" i="10"/>
  <c r="Y78" i="10" s="1"/>
  <c r="J58" i="10"/>
  <c r="Y58" i="10" s="1"/>
  <c r="J41" i="10"/>
  <c r="Y41" i="10" s="1"/>
  <c r="J23" i="10"/>
  <c r="Y23" i="10" s="1"/>
  <c r="J122" i="10"/>
  <c r="Y122" i="10" s="1"/>
  <c r="J103" i="10"/>
  <c r="Y103" i="10" s="1"/>
  <c r="J86" i="10"/>
  <c r="Y86" i="10" s="1"/>
  <c r="J63" i="10"/>
  <c r="Y63" i="10" s="1"/>
  <c r="J47" i="10"/>
  <c r="Y47" i="10" s="1"/>
  <c r="J24" i="10"/>
  <c r="Y24" i="10" s="1"/>
  <c r="J6" i="10"/>
  <c r="Y6" i="10" s="1"/>
  <c r="J102" i="10"/>
  <c r="Y102" i="10" s="1"/>
  <c r="J85" i="10"/>
  <c r="Y85" i="10" s="1"/>
  <c r="J67" i="10"/>
  <c r="Y67" i="10" s="1"/>
  <c r="J40" i="10"/>
  <c r="Y40" i="10" s="1"/>
  <c r="J21" i="10"/>
  <c r="Y21" i="10" s="1"/>
  <c r="J118" i="10"/>
  <c r="Y118" i="10" s="1"/>
  <c r="J101" i="10"/>
  <c r="Y101" i="10" s="1"/>
  <c r="J75" i="10"/>
  <c r="Y75" i="10" s="1"/>
  <c r="J61" i="10"/>
  <c r="Y61" i="10" s="1"/>
  <c r="J45" i="10"/>
  <c r="Y45" i="10" s="1"/>
  <c r="J20" i="10"/>
  <c r="Y20" i="10" s="1"/>
  <c r="J7" i="10"/>
  <c r="Y7" i="10" s="1"/>
  <c r="J114" i="10"/>
  <c r="Y114" i="10" s="1"/>
  <c r="J89" i="10"/>
  <c r="Y89" i="10" s="1"/>
  <c r="J60" i="10"/>
  <c r="Y60" i="10" s="1"/>
  <c r="J42" i="10"/>
  <c r="Y42" i="10" s="1"/>
  <c r="J11" i="10"/>
  <c r="Y11" i="10" s="1"/>
  <c r="J96" i="10"/>
  <c r="Y96" i="10" s="1"/>
  <c r="J83" i="10"/>
  <c r="Y83" i="10" s="1"/>
  <c r="J33" i="10"/>
  <c r="Y33" i="10" s="1"/>
  <c r="J17" i="10"/>
  <c r="Y17" i="10" s="1"/>
  <c r="J120" i="10"/>
  <c r="Y120" i="10" s="1"/>
  <c r="J54" i="10"/>
  <c r="Y54" i="10" s="1"/>
  <c r="J15" i="10"/>
  <c r="Y15" i="10" s="1"/>
  <c r="J92" i="10"/>
  <c r="Y92" i="10" s="1"/>
  <c r="J35" i="10"/>
  <c r="Y35" i="10" s="1"/>
  <c r="J117" i="10"/>
  <c r="Y117" i="10" s="1"/>
  <c r="J59" i="10"/>
  <c r="Y59" i="10" s="1"/>
  <c r="J19" i="10"/>
  <c r="Y19" i="10" s="1"/>
  <c r="J80" i="10"/>
  <c r="Y80" i="10" s="1"/>
  <c r="J32" i="10"/>
  <c r="Y32" i="10" s="1"/>
  <c r="J97" i="10"/>
  <c r="Y97" i="10" s="1"/>
  <c r="V80" i="10"/>
  <c r="AB80" i="10" s="1"/>
  <c r="V90" i="10"/>
  <c r="AB90" i="10" s="1"/>
  <c r="V74" i="10"/>
  <c r="AB74" i="10" s="1"/>
  <c r="V59" i="10"/>
  <c r="AB59" i="10" s="1"/>
  <c r="R125" i="10"/>
  <c r="AA125" i="10" s="1"/>
  <c r="R89" i="10"/>
  <c r="AA89" i="10" s="1"/>
  <c r="H7" i="10"/>
  <c r="H31" i="10"/>
  <c r="H71" i="10"/>
  <c r="R6" i="10"/>
  <c r="AA6" i="10" s="1"/>
  <c r="V98" i="10"/>
  <c r="AB98" i="10" s="1"/>
  <c r="V54" i="10"/>
  <c r="AB54" i="10" s="1"/>
  <c r="V124" i="10"/>
  <c r="AB124" i="10" s="1"/>
  <c r="V58" i="10"/>
  <c r="AB58" i="10" s="1"/>
  <c r="V108" i="10"/>
  <c r="AB108" i="10" s="1"/>
  <c r="V33" i="10"/>
  <c r="AB33" i="10" s="1"/>
  <c r="V88" i="10"/>
  <c r="AB88" i="10" s="1"/>
  <c r="V21" i="10"/>
  <c r="AB21" i="10" s="1"/>
  <c r="R83" i="10"/>
  <c r="AA83" i="10" s="1"/>
  <c r="R57" i="10"/>
  <c r="AA57" i="10" s="1"/>
  <c r="R34" i="10"/>
  <c r="AA34" i="10" s="1"/>
  <c r="R25" i="10"/>
  <c r="AA25" i="10" s="1"/>
  <c r="L128" i="10"/>
  <c r="M5" i="10" s="1"/>
  <c r="P128" i="10"/>
  <c r="Q5" i="10" s="1"/>
  <c r="T128" i="10"/>
  <c r="U5" i="10" s="1"/>
  <c r="H128" i="10"/>
  <c r="I5" i="10" s="1"/>
  <c r="V31" i="10"/>
  <c r="AB31" i="10" s="1"/>
  <c r="V120" i="10"/>
  <c r="AB120" i="10" s="1"/>
  <c r="V106" i="10"/>
  <c r="AB106" i="10" s="1"/>
  <c r="V89" i="10"/>
  <c r="AB89" i="10" s="1"/>
  <c r="V73" i="10"/>
  <c r="AB73" i="10" s="1"/>
  <c r="V50" i="10"/>
  <c r="AB50" i="10" s="1"/>
  <c r="V18" i="10"/>
  <c r="AB18" i="10" s="1"/>
  <c r="V107" i="10"/>
  <c r="AB107" i="10" s="1"/>
  <c r="V72" i="10"/>
  <c r="AB72" i="10" s="1"/>
  <c r="V41" i="10"/>
  <c r="AB41" i="10" s="1"/>
  <c r="V125" i="10"/>
  <c r="AB125" i="10" s="1"/>
  <c r="V91" i="10"/>
  <c r="AB91" i="10" s="1"/>
  <c r="V56" i="10"/>
  <c r="AB56" i="10" s="1"/>
  <c r="V19" i="10"/>
  <c r="AB19" i="10" s="1"/>
  <c r="V105" i="10"/>
  <c r="AB105" i="10" s="1"/>
  <c r="V83" i="10"/>
  <c r="AB83" i="10" s="1"/>
  <c r="V40" i="10"/>
  <c r="AB40" i="10" s="1"/>
  <c r="V57" i="10"/>
  <c r="AB57" i="10" s="1"/>
  <c r="R105" i="10"/>
  <c r="AA105" i="10" s="1"/>
  <c r="R33" i="10"/>
  <c r="AA33" i="10" s="1"/>
  <c r="R91" i="10"/>
  <c r="AA91" i="10" s="1"/>
  <c r="R23" i="10"/>
  <c r="AA23" i="10" s="1"/>
  <c r="R72" i="10"/>
  <c r="AA72" i="10" s="1"/>
  <c r="R120" i="10"/>
  <c r="AA120" i="10" s="1"/>
  <c r="N27" i="10"/>
  <c r="Z27" i="10" s="1"/>
  <c r="H87" i="10"/>
  <c r="H51" i="10"/>
  <c r="H117" i="10"/>
  <c r="H17" i="10"/>
  <c r="L117" i="10"/>
  <c r="L7" i="10"/>
  <c r="L51" i="10"/>
  <c r="L17" i="10"/>
  <c r="P31" i="10"/>
  <c r="P117" i="10"/>
  <c r="P7" i="10"/>
  <c r="P51" i="10"/>
  <c r="P17" i="10"/>
  <c r="T117" i="10"/>
  <c r="T31" i="10"/>
  <c r="T71" i="10"/>
  <c r="L87" i="10"/>
  <c r="L71" i="10"/>
  <c r="L31" i="10"/>
  <c r="P87" i="10"/>
  <c r="P71" i="10"/>
  <c r="T17" i="10"/>
  <c r="T87" i="10"/>
  <c r="T7" i="10"/>
  <c r="T51" i="10"/>
  <c r="R97" i="10"/>
  <c r="AA97" i="10" s="1"/>
  <c r="R69" i="10"/>
  <c r="AA69" i="10" s="1"/>
  <c r="AC69" i="10" s="1"/>
  <c r="W69" i="10" s="1"/>
  <c r="N8" i="10"/>
  <c r="Z8" i="10" s="1"/>
  <c r="N97" i="10"/>
  <c r="Z97" i="10" s="1"/>
  <c r="V11" i="10"/>
  <c r="AB11" i="10" s="1"/>
  <c r="V97" i="10"/>
  <c r="AB97" i="10" s="1"/>
  <c r="R22" i="10"/>
  <c r="AA22" i="10" s="1"/>
  <c r="R117" i="10"/>
  <c r="AA117" i="10" s="1"/>
  <c r="R51" i="10"/>
  <c r="AA51" i="10" s="1"/>
  <c r="V7" i="10"/>
  <c r="AB7" i="10" s="1"/>
  <c r="V6" i="10"/>
  <c r="AB6" i="10" s="1"/>
  <c r="V121" i="10"/>
  <c r="AB121" i="10" s="1"/>
  <c r="V110" i="10"/>
  <c r="AB110" i="10" s="1"/>
  <c r="V102" i="10"/>
  <c r="AB102" i="10" s="1"/>
  <c r="V93" i="10"/>
  <c r="AB93" i="10" s="1"/>
  <c r="V85" i="10"/>
  <c r="AB85" i="10" s="1"/>
  <c r="V76" i="10"/>
  <c r="AB76" i="10" s="1"/>
  <c r="V67" i="10"/>
  <c r="AB67" i="10" s="1"/>
  <c r="V60" i="10"/>
  <c r="AB60" i="10" s="1"/>
  <c r="V43" i="10"/>
  <c r="AB43" i="10" s="1"/>
  <c r="V28" i="10"/>
  <c r="AB28" i="10" s="1"/>
  <c r="V12" i="10"/>
  <c r="AB12" i="10" s="1"/>
  <c r="V115" i="10"/>
  <c r="AB115" i="10" s="1"/>
  <c r="V99" i="10"/>
  <c r="AB99" i="10" s="1"/>
  <c r="V81" i="10"/>
  <c r="AB81" i="10" s="1"/>
  <c r="V63" i="10"/>
  <c r="AB63" i="10" s="1"/>
  <c r="V48" i="10"/>
  <c r="AB48" i="10" s="1"/>
  <c r="V30" i="10"/>
  <c r="AB30" i="10" s="1"/>
  <c r="V13" i="10"/>
  <c r="AB13" i="10" s="1"/>
  <c r="V116" i="10"/>
  <c r="AB116" i="10" s="1"/>
  <c r="V100" i="10"/>
  <c r="AB100" i="10" s="1"/>
  <c r="V82" i="10"/>
  <c r="AB82" i="10" s="1"/>
  <c r="V65" i="10"/>
  <c r="AB65" i="10" s="1"/>
  <c r="V49" i="10"/>
  <c r="AB49" i="10" s="1"/>
  <c r="V20" i="10"/>
  <c r="AB20" i="10" s="1"/>
  <c r="V10" i="10"/>
  <c r="AB10" i="10" s="1"/>
  <c r="V113" i="10"/>
  <c r="AB113" i="10" s="1"/>
  <c r="V96" i="10"/>
  <c r="AB96" i="10" s="1"/>
  <c r="V79" i="10"/>
  <c r="AB79" i="10" s="1"/>
  <c r="V64" i="10"/>
  <c r="AB64" i="10" s="1"/>
  <c r="V46" i="10"/>
  <c r="AB46" i="10" s="1"/>
  <c r="V29" i="10"/>
  <c r="AB29" i="10" s="1"/>
  <c r="R17" i="10"/>
  <c r="AA17" i="10" s="1"/>
  <c r="R124" i="10"/>
  <c r="AA124" i="10" s="1"/>
  <c r="R88" i="10"/>
  <c r="AA88" i="10" s="1"/>
  <c r="R56" i="10"/>
  <c r="AA56" i="10" s="1"/>
  <c r="R26" i="10"/>
  <c r="AA26" i="10" s="1"/>
  <c r="R108" i="10"/>
  <c r="AA108" i="10" s="1"/>
  <c r="R74" i="10"/>
  <c r="AA74" i="10" s="1"/>
  <c r="R41" i="10"/>
  <c r="AA41" i="10" s="1"/>
  <c r="R126" i="10"/>
  <c r="AA126" i="10" s="1"/>
  <c r="R90" i="10"/>
  <c r="AA90" i="10" s="1"/>
  <c r="R53" i="10"/>
  <c r="AA53" i="10" s="1"/>
  <c r="R18" i="10"/>
  <c r="AA18" i="10" s="1"/>
  <c r="R106" i="10"/>
  <c r="AA106" i="10" s="1"/>
  <c r="R73" i="10"/>
  <c r="AA73" i="10" s="1"/>
  <c r="R42" i="10"/>
  <c r="AA42" i="10" s="1"/>
  <c r="N117" i="10"/>
  <c r="Z117" i="10" s="1"/>
  <c r="N49" i="10"/>
  <c r="Z49" i="10" s="1"/>
  <c r="N60" i="10"/>
  <c r="Z60" i="10" s="1"/>
  <c r="N77" i="10"/>
  <c r="Z77" i="10" s="1"/>
  <c r="N95" i="10"/>
  <c r="Z95" i="10" s="1"/>
  <c r="R87" i="10"/>
  <c r="AA87" i="10" s="1"/>
  <c r="R15" i="10"/>
  <c r="AA15" i="10" s="1"/>
  <c r="R32" i="10"/>
  <c r="AA32" i="10" s="1"/>
  <c r="R36" i="10"/>
  <c r="AA36" i="10" s="1"/>
  <c r="R54" i="10"/>
  <c r="AA54" i="10" s="1"/>
  <c r="R80" i="10"/>
  <c r="AA80" i="10" s="1"/>
  <c r="R98" i="10"/>
  <c r="AA98" i="10" s="1"/>
  <c r="R114" i="10"/>
  <c r="AA114" i="10" s="1"/>
  <c r="R12" i="10"/>
  <c r="AA12" i="10" s="1"/>
  <c r="R28" i="10"/>
  <c r="AA28" i="10" s="1"/>
  <c r="R47" i="10"/>
  <c r="AA47" i="10" s="1"/>
  <c r="R63" i="10"/>
  <c r="AA63" i="10" s="1"/>
  <c r="R81" i="10"/>
  <c r="AA81" i="10" s="1"/>
  <c r="R99" i="10"/>
  <c r="AA99" i="10" s="1"/>
  <c r="R115" i="10"/>
  <c r="AA115" i="10" s="1"/>
  <c r="R13" i="10"/>
  <c r="AA13" i="10" s="1"/>
  <c r="R30" i="10"/>
  <c r="AA30" i="10" s="1"/>
  <c r="R48" i="10"/>
  <c r="AA48" i="10" s="1"/>
  <c r="R65" i="10"/>
  <c r="AA65" i="10" s="1"/>
  <c r="R82" i="10"/>
  <c r="AA82" i="10" s="1"/>
  <c r="R100" i="10"/>
  <c r="AA100" i="10" s="1"/>
  <c r="R116" i="10"/>
  <c r="AA116" i="10" s="1"/>
  <c r="R14" i="10"/>
  <c r="AA14" i="10" s="1"/>
  <c r="R35" i="10"/>
  <c r="AA35" i="10" s="1"/>
  <c r="R49" i="10"/>
  <c r="AA49" i="10" s="1"/>
  <c r="R64" i="10"/>
  <c r="AA64" i="10" s="1"/>
  <c r="R79" i="10"/>
  <c r="AA79" i="10" s="1"/>
  <c r="R96" i="10"/>
  <c r="AA96" i="10" s="1"/>
  <c r="R113" i="10"/>
  <c r="AA113" i="10" s="1"/>
  <c r="AC113" i="10" s="1"/>
  <c r="W113" i="10" s="1"/>
  <c r="V71" i="10"/>
  <c r="AB71" i="10" s="1"/>
  <c r="V51" i="10"/>
  <c r="AB51" i="10" s="1"/>
  <c r="V87" i="10"/>
  <c r="AB87" i="10" s="1"/>
  <c r="V17" i="10"/>
  <c r="AB17" i="10" s="1"/>
  <c r="V117" i="10"/>
  <c r="AB117" i="10" s="1"/>
  <c r="V22" i="10"/>
  <c r="AB22" i="10" s="1"/>
  <c r="V15" i="10"/>
  <c r="AB15" i="10" s="1"/>
  <c r="V25" i="10"/>
  <c r="AB25" i="10" s="1"/>
  <c r="V32" i="10"/>
  <c r="AB32" i="10" s="1"/>
  <c r="V42" i="10"/>
  <c r="AB42" i="10" s="1"/>
  <c r="V36" i="10"/>
  <c r="AB36" i="10" s="1"/>
  <c r="V61" i="10"/>
  <c r="AB61" i="10" s="1"/>
  <c r="V68" i="10"/>
  <c r="AB68" i="10" s="1"/>
  <c r="V75" i="10"/>
  <c r="AB75" i="10" s="1"/>
  <c r="V84" i="10"/>
  <c r="AB84" i="10" s="1"/>
  <c r="V92" i="10"/>
  <c r="AB92" i="10" s="1"/>
  <c r="V101" i="10"/>
  <c r="AB101" i="10" s="1"/>
  <c r="V109" i="10"/>
  <c r="AB109" i="10" s="1"/>
  <c r="V118" i="10"/>
  <c r="AB118" i="10" s="1"/>
  <c r="V126" i="10"/>
  <c r="AB126" i="10" s="1"/>
  <c r="V14" i="10"/>
  <c r="AB14" i="10" s="1"/>
  <c r="V26" i="10"/>
  <c r="AB26" i="10" s="1"/>
  <c r="V39" i="10"/>
  <c r="AB39" i="10" s="1"/>
  <c r="V45" i="10"/>
  <c r="AB45" i="10" s="1"/>
  <c r="V55" i="10"/>
  <c r="AB55" i="10" s="1"/>
  <c r="V62" i="10"/>
  <c r="AB62" i="10" s="1"/>
  <c r="V78" i="10"/>
  <c r="AB78" i="10" s="1"/>
  <c r="V95" i="10"/>
  <c r="AB95" i="10" s="1"/>
  <c r="V104" i="10"/>
  <c r="AB104" i="10" s="1"/>
  <c r="V112" i="10"/>
  <c r="AB112" i="10" s="1"/>
  <c r="V119" i="10"/>
  <c r="AB119" i="10" s="1"/>
  <c r="V9" i="10"/>
  <c r="AB9" i="10" s="1"/>
  <c r="V127" i="10"/>
  <c r="AB127" i="10" s="1"/>
  <c r="V27" i="10"/>
  <c r="AB27" i="10" s="1"/>
  <c r="V38" i="10"/>
  <c r="AB38" i="10" s="1"/>
  <c r="V44" i="10"/>
  <c r="AB44" i="10" s="1"/>
  <c r="V52" i="10"/>
  <c r="AB52" i="10" s="1"/>
  <c r="V70" i="10"/>
  <c r="AB70" i="10" s="1"/>
  <c r="V66" i="10"/>
  <c r="AB66" i="10" s="1"/>
  <c r="V77" i="10"/>
  <c r="AB77" i="10" s="1"/>
  <c r="V86" i="10"/>
  <c r="AB86" i="10" s="1"/>
  <c r="V94" i="10"/>
  <c r="AB94" i="10" s="1"/>
  <c r="V103" i="10"/>
  <c r="AB103" i="10" s="1"/>
  <c r="V111" i="10"/>
  <c r="AB111" i="10" s="1"/>
  <c r="V122" i="10"/>
  <c r="AB122" i="10" s="1"/>
  <c r="V8" i="10"/>
  <c r="AB8" i="10" s="1"/>
  <c r="V16" i="10"/>
  <c r="AB16" i="10" s="1"/>
  <c r="V24" i="10"/>
  <c r="AB24" i="10" s="1"/>
  <c r="V35" i="10"/>
  <c r="AB35" i="10" s="1"/>
  <c r="V34" i="10"/>
  <c r="AB34" i="10" s="1"/>
  <c r="V47" i="10"/>
  <c r="AB47" i="10" s="1"/>
  <c r="V53" i="10"/>
  <c r="AB53" i="10" s="1"/>
  <c r="R7" i="10"/>
  <c r="AA7" i="10" s="1"/>
  <c r="N71" i="10"/>
  <c r="Z71" i="10" s="1"/>
  <c r="R71" i="10"/>
  <c r="AA71" i="10" s="1"/>
  <c r="N17" i="10"/>
  <c r="Z17" i="10" s="1"/>
  <c r="N31" i="10"/>
  <c r="Z31" i="10" s="1"/>
  <c r="R31" i="10"/>
  <c r="AA31" i="10" s="1"/>
  <c r="R118" i="10"/>
  <c r="AA118" i="10" s="1"/>
  <c r="R109" i="10"/>
  <c r="AA109" i="10" s="1"/>
  <c r="R101" i="10"/>
  <c r="AA101" i="10" s="1"/>
  <c r="R92" i="10"/>
  <c r="AA92" i="10" s="1"/>
  <c r="R84" i="10"/>
  <c r="AA84" i="10" s="1"/>
  <c r="R75" i="10"/>
  <c r="AA75" i="10" s="1"/>
  <c r="R68" i="10"/>
  <c r="AA68" i="10" s="1"/>
  <c r="R61" i="10"/>
  <c r="AA61" i="10" s="1"/>
  <c r="R55" i="10"/>
  <c r="AA55" i="10" s="1"/>
  <c r="R45" i="10"/>
  <c r="AA45" i="10" s="1"/>
  <c r="R39" i="10"/>
  <c r="AA39" i="10" s="1"/>
  <c r="R20" i="10"/>
  <c r="AA20" i="10" s="1"/>
  <c r="R19" i="10"/>
  <c r="AA19" i="10" s="1"/>
  <c r="R10" i="10"/>
  <c r="AA10" i="10" s="1"/>
  <c r="R119" i="10"/>
  <c r="AA119" i="10" s="1"/>
  <c r="R112" i="10"/>
  <c r="AA112" i="10" s="1"/>
  <c r="R104" i="10"/>
  <c r="AA104" i="10" s="1"/>
  <c r="R95" i="10"/>
  <c r="AA95" i="10" s="1"/>
  <c r="R78" i="10"/>
  <c r="AA78" i="10" s="1"/>
  <c r="R62" i="10"/>
  <c r="AA62" i="10" s="1"/>
  <c r="R58" i="10"/>
  <c r="AA58" i="10" s="1"/>
  <c r="R44" i="10"/>
  <c r="AA44" i="10" s="1"/>
  <c r="R38" i="10"/>
  <c r="AA38" i="10" s="1"/>
  <c r="R27" i="10"/>
  <c r="AA27" i="10" s="1"/>
  <c r="R127" i="10"/>
  <c r="AA127" i="10" s="1"/>
  <c r="R9" i="10"/>
  <c r="AA9" i="10" s="1"/>
  <c r="R122" i="10"/>
  <c r="AA122" i="10" s="1"/>
  <c r="R111" i="10"/>
  <c r="AA111" i="10" s="1"/>
  <c r="R103" i="10"/>
  <c r="AA103" i="10" s="1"/>
  <c r="R94" i="10"/>
  <c r="AA94" i="10" s="1"/>
  <c r="R86" i="10"/>
  <c r="AA86" i="10" s="1"/>
  <c r="R77" i="10"/>
  <c r="AA77" i="10" s="1"/>
  <c r="R66" i="10"/>
  <c r="AA66" i="10" s="1"/>
  <c r="R70" i="10"/>
  <c r="AA70" i="10" s="1"/>
  <c r="R50" i="10"/>
  <c r="AA50" i="10" s="1"/>
  <c r="R43" i="10"/>
  <c r="AA43" i="10" s="1"/>
  <c r="R37" i="10"/>
  <c r="AA37" i="10" s="1"/>
  <c r="R24" i="10"/>
  <c r="AA24" i="10" s="1"/>
  <c r="R16" i="10"/>
  <c r="AA16" i="10" s="1"/>
  <c r="R8" i="10"/>
  <c r="AA8" i="10" s="1"/>
  <c r="R121" i="10"/>
  <c r="AA121" i="10" s="1"/>
  <c r="R110" i="10"/>
  <c r="AA110" i="10" s="1"/>
  <c r="R102" i="10"/>
  <c r="AA102" i="10" s="1"/>
  <c r="R93" i="10"/>
  <c r="AA93" i="10" s="1"/>
  <c r="R85" i="10"/>
  <c r="AA85" i="10" s="1"/>
  <c r="R76" i="10"/>
  <c r="AA76" i="10" s="1"/>
  <c r="R67" i="10"/>
  <c r="AA67" i="10" s="1"/>
  <c r="R60" i="10"/>
  <c r="AA60" i="10" s="1"/>
  <c r="R52" i="10"/>
  <c r="AA52" i="10" s="1"/>
  <c r="R46" i="10"/>
  <c r="AA46" i="10" s="1"/>
  <c r="R40" i="10"/>
  <c r="AA40" i="10" s="1"/>
  <c r="R29" i="10"/>
  <c r="AA29" i="10" s="1"/>
  <c r="R21" i="10"/>
  <c r="AA21" i="10" s="1"/>
  <c r="R11" i="10"/>
  <c r="AA11" i="10" s="1"/>
  <c r="R123" i="10"/>
  <c r="AA123" i="10" s="1"/>
  <c r="N62" i="10"/>
  <c r="Z62" i="10" s="1"/>
  <c r="N111" i="10"/>
  <c r="Z111" i="10" s="1"/>
  <c r="N43" i="10"/>
  <c r="Z43" i="10" s="1"/>
  <c r="N93" i="10"/>
  <c r="Z93" i="10" s="1"/>
  <c r="N29" i="10"/>
  <c r="Z29" i="10" s="1"/>
  <c r="N79" i="10"/>
  <c r="Z79" i="10" s="1"/>
  <c r="N14" i="10"/>
  <c r="Z14" i="10" s="1"/>
  <c r="N112" i="10"/>
  <c r="Z112" i="10" s="1"/>
  <c r="N78" i="10"/>
  <c r="Z78" i="10" s="1"/>
  <c r="N44" i="10"/>
  <c r="Z44" i="10" s="1"/>
  <c r="N9" i="10"/>
  <c r="Z9" i="10" s="1"/>
  <c r="N94" i="10"/>
  <c r="Z94" i="10" s="1"/>
  <c r="N70" i="10"/>
  <c r="Z70" i="10" s="1"/>
  <c r="N24" i="10"/>
  <c r="Z24" i="10" s="1"/>
  <c r="N110" i="10"/>
  <c r="Z110" i="10" s="1"/>
  <c r="N76" i="10"/>
  <c r="Z76" i="10" s="1"/>
  <c r="N46" i="10"/>
  <c r="Z46" i="10" s="1"/>
  <c r="N11" i="10"/>
  <c r="Z11" i="10" s="1"/>
  <c r="N96" i="10"/>
  <c r="Z96" i="10" s="1"/>
  <c r="N64" i="10"/>
  <c r="Z64" i="10" s="1"/>
  <c r="N35" i="10"/>
  <c r="Z35" i="10" s="1"/>
  <c r="N87" i="10"/>
  <c r="Z87" i="10" s="1"/>
  <c r="N119" i="10"/>
  <c r="Z119" i="10" s="1"/>
  <c r="N104" i="10"/>
  <c r="Z104" i="10" s="1"/>
  <c r="N58" i="10"/>
  <c r="Z58" i="10" s="1"/>
  <c r="N38" i="10"/>
  <c r="Z38" i="10" s="1"/>
  <c r="N127" i="10"/>
  <c r="Z127" i="10" s="1"/>
  <c r="N122" i="10"/>
  <c r="Z122" i="10" s="1"/>
  <c r="N103" i="10"/>
  <c r="Z103" i="10" s="1"/>
  <c r="N86" i="10"/>
  <c r="Z86" i="10" s="1"/>
  <c r="N66" i="10"/>
  <c r="Z66" i="10" s="1"/>
  <c r="N50" i="10"/>
  <c r="Z50" i="10" s="1"/>
  <c r="AC50" i="10" s="1"/>
  <c r="W50" i="10" s="1"/>
  <c r="N37" i="10"/>
  <c r="Z37" i="10" s="1"/>
  <c r="N16" i="10"/>
  <c r="Z16" i="10" s="1"/>
  <c r="N121" i="10"/>
  <c r="Z121" i="10" s="1"/>
  <c r="N102" i="10"/>
  <c r="Z102" i="10" s="1"/>
  <c r="N85" i="10"/>
  <c r="Z85" i="10" s="1"/>
  <c r="N67" i="10"/>
  <c r="Z67" i="10" s="1"/>
  <c r="N52" i="10"/>
  <c r="Z52" i="10" s="1"/>
  <c r="N40" i="10"/>
  <c r="Z40" i="10" s="1"/>
  <c r="N21" i="10"/>
  <c r="Z21" i="10" s="1"/>
  <c r="N123" i="10"/>
  <c r="Z123" i="10" s="1"/>
  <c r="AC123" i="10" s="1"/>
  <c r="W123" i="10" s="1"/>
  <c r="N105" i="10"/>
  <c r="Z105" i="10" s="1"/>
  <c r="AC105" i="10" s="1"/>
  <c r="W105" i="10" s="1"/>
  <c r="N88" i="10"/>
  <c r="Z88" i="10" s="1"/>
  <c r="N83" i="10"/>
  <c r="Z83" i="10" s="1"/>
  <c r="N56" i="10"/>
  <c r="Z56" i="10" s="1"/>
  <c r="N33" i="10"/>
  <c r="Z33" i="10" s="1"/>
  <c r="N26" i="10"/>
  <c r="Z26" i="10" s="1"/>
  <c r="N22" i="10"/>
  <c r="Z22" i="10" s="1"/>
  <c r="N51" i="10"/>
  <c r="Z51" i="10" s="1"/>
  <c r="N125" i="10"/>
  <c r="Z125" i="10" s="1"/>
  <c r="AC125" i="10" s="1"/>
  <c r="W125" i="10" s="1"/>
  <c r="N116" i="10"/>
  <c r="Z116" i="10" s="1"/>
  <c r="AC116" i="10" s="1"/>
  <c r="W116" i="10" s="1"/>
  <c r="N108" i="10"/>
  <c r="Z108" i="10" s="1"/>
  <c r="N100" i="10"/>
  <c r="Z100" i="10" s="1"/>
  <c r="N91" i="10"/>
  <c r="Z91" i="10" s="1"/>
  <c r="N82" i="10"/>
  <c r="Z82" i="10" s="1"/>
  <c r="AC82" i="10" s="1"/>
  <c r="W82" i="10" s="1"/>
  <c r="N74" i="10"/>
  <c r="Z74" i="10" s="1"/>
  <c r="N65" i="10"/>
  <c r="Z65" i="10" s="1"/>
  <c r="N57" i="10"/>
  <c r="Z57" i="10" s="1"/>
  <c r="N48" i="10"/>
  <c r="Z48" i="10" s="1"/>
  <c r="N41" i="10"/>
  <c r="Z41" i="10" s="1"/>
  <c r="N30" i="10"/>
  <c r="Z30" i="10" s="1"/>
  <c r="N23" i="10"/>
  <c r="Z23" i="10" s="1"/>
  <c r="N13" i="10"/>
  <c r="Z13" i="10" s="1"/>
  <c r="N124" i="10"/>
  <c r="Z124" i="10" s="1"/>
  <c r="N115" i="10"/>
  <c r="Z115" i="10" s="1"/>
  <c r="N107" i="10"/>
  <c r="Z107" i="10" s="1"/>
  <c r="N99" i="10"/>
  <c r="Z99" i="10" s="1"/>
  <c r="AC99" i="10" s="1"/>
  <c r="W99" i="10" s="1"/>
  <c r="N90" i="10"/>
  <c r="Z90" i="10" s="1"/>
  <c r="N81" i="10"/>
  <c r="Z81" i="10" s="1"/>
  <c r="N72" i="10"/>
  <c r="Z72" i="10" s="1"/>
  <c r="AC72" i="10" s="1"/>
  <c r="W72" i="10" s="1"/>
  <c r="N63" i="10"/>
  <c r="Z63" i="10" s="1"/>
  <c r="AC63" i="10" s="1"/>
  <c r="W63" i="10" s="1"/>
  <c r="N53" i="10"/>
  <c r="Z53" i="10" s="1"/>
  <c r="N47" i="10"/>
  <c r="Z47" i="10" s="1"/>
  <c r="N34" i="10"/>
  <c r="Z34" i="10" s="1"/>
  <c r="N28" i="10"/>
  <c r="Z28" i="10" s="1"/>
  <c r="N18" i="10"/>
  <c r="Z18" i="10" s="1"/>
  <c r="N12" i="10"/>
  <c r="Z12" i="10" s="1"/>
  <c r="N120" i="10"/>
  <c r="Z120" i="10" s="1"/>
  <c r="N114" i="10"/>
  <c r="Z114" i="10" s="1"/>
  <c r="AC114" i="10" s="1"/>
  <c r="W114" i="10" s="1"/>
  <c r="N106" i="10"/>
  <c r="Z106" i="10" s="1"/>
  <c r="N98" i="10"/>
  <c r="Z98" i="10" s="1"/>
  <c r="N89" i="10"/>
  <c r="Z89" i="10" s="1"/>
  <c r="N80" i="10"/>
  <c r="Z80" i="10" s="1"/>
  <c r="AC80" i="10" s="1"/>
  <c r="W80" i="10" s="1"/>
  <c r="N73" i="10"/>
  <c r="Z73" i="10" s="1"/>
  <c r="N54" i="10"/>
  <c r="Z54" i="10" s="1"/>
  <c r="N59" i="10"/>
  <c r="Z59" i="10" s="1"/>
  <c r="N36" i="10"/>
  <c r="Z36" i="10" s="1"/>
  <c r="AC36" i="10" s="1"/>
  <c r="W36" i="10" s="1"/>
  <c r="N42" i="10"/>
  <c r="Z42" i="10" s="1"/>
  <c r="N32" i="10"/>
  <c r="Z32" i="10" s="1"/>
  <c r="N25" i="10"/>
  <c r="Z25" i="10" s="1"/>
  <c r="N15" i="10"/>
  <c r="Z15" i="10" s="1"/>
  <c r="AC15" i="10" s="1"/>
  <c r="W15" i="10" s="1"/>
  <c r="N126" i="10"/>
  <c r="Z126" i="10" s="1"/>
  <c r="N118" i="10"/>
  <c r="Z118" i="10" s="1"/>
  <c r="AC118" i="10" s="1"/>
  <c r="W118" i="10" s="1"/>
  <c r="N109" i="10"/>
  <c r="Z109" i="10" s="1"/>
  <c r="N101" i="10"/>
  <c r="Z101" i="10" s="1"/>
  <c r="AC101" i="10" s="1"/>
  <c r="W101" i="10" s="1"/>
  <c r="N92" i="10"/>
  <c r="Z92" i="10" s="1"/>
  <c r="N84" i="10"/>
  <c r="Z84" i="10" s="1"/>
  <c r="AC84" i="10" s="1"/>
  <c r="W84" i="10" s="1"/>
  <c r="N75" i="10"/>
  <c r="Z75" i="10" s="1"/>
  <c r="N68" i="10"/>
  <c r="Z68" i="10" s="1"/>
  <c r="AC68" i="10" s="1"/>
  <c r="W68" i="10" s="1"/>
  <c r="N61" i="10"/>
  <c r="Z61" i="10" s="1"/>
  <c r="N55" i="10"/>
  <c r="Z55" i="10" s="1"/>
  <c r="AC55" i="10" s="1"/>
  <c r="W55" i="10" s="1"/>
  <c r="N45" i="10"/>
  <c r="Z45" i="10" s="1"/>
  <c r="N39" i="10"/>
  <c r="Z39" i="10" s="1"/>
  <c r="AC39" i="10" s="1"/>
  <c r="W39" i="10" s="1"/>
  <c r="N20" i="10"/>
  <c r="Z20" i="10" s="1"/>
  <c r="N19" i="10"/>
  <c r="Z19" i="10" s="1"/>
  <c r="AC19" i="10" s="1"/>
  <c r="W19" i="10" s="1"/>
  <c r="N10" i="10"/>
  <c r="Z10" i="10" s="1"/>
  <c r="AC59" i="10" l="1"/>
  <c r="W59" i="10" s="1"/>
  <c r="AC29" i="10"/>
  <c r="W29" i="10" s="1"/>
  <c r="AC43" i="10"/>
  <c r="W43" i="10" s="1"/>
  <c r="AC6" i="10"/>
  <c r="W6" i="10" s="1"/>
  <c r="AC32" i="10"/>
  <c r="W32" i="10" s="1"/>
  <c r="AC54" i="10"/>
  <c r="W54" i="10" s="1"/>
  <c r="AC98" i="10"/>
  <c r="W98" i="10" s="1"/>
  <c r="AC12" i="10"/>
  <c r="W12" i="10" s="1"/>
  <c r="AC28" i="10"/>
  <c r="W28" i="10" s="1"/>
  <c r="AC47" i="10"/>
  <c r="W47" i="10" s="1"/>
  <c r="AC81" i="10"/>
  <c r="W81" i="10" s="1"/>
  <c r="AC115" i="10"/>
  <c r="W115" i="10" s="1"/>
  <c r="AC13" i="10"/>
  <c r="W13" i="10" s="1"/>
  <c r="AC30" i="10"/>
  <c r="W30" i="10" s="1"/>
  <c r="AC48" i="10"/>
  <c r="W48" i="10" s="1"/>
  <c r="AC65" i="10"/>
  <c r="W65" i="10" s="1"/>
  <c r="AC100" i="10"/>
  <c r="W100" i="10" s="1"/>
  <c r="AC51" i="10"/>
  <c r="W51" i="10" s="1"/>
  <c r="AC88" i="10"/>
  <c r="W88" i="10" s="1"/>
  <c r="AC40" i="10"/>
  <c r="W40" i="10" s="1"/>
  <c r="T130" i="10"/>
  <c r="T132" i="10" s="1"/>
  <c r="T129" i="10"/>
  <c r="T131" i="10" s="1"/>
  <c r="P130" i="10"/>
  <c r="P132" i="10" s="1"/>
  <c r="P129" i="10"/>
  <c r="P131" i="10" s="1"/>
  <c r="L129" i="10"/>
  <c r="L131" i="10" s="1"/>
  <c r="L130" i="10"/>
  <c r="L132" i="10" s="1"/>
  <c r="H130" i="10"/>
  <c r="H129" i="10"/>
  <c r="H131" i="10" s="1"/>
  <c r="AC26" i="10"/>
  <c r="W26" i="10" s="1"/>
  <c r="AC79" i="10"/>
  <c r="W79" i="10" s="1"/>
  <c r="AC126" i="10"/>
  <c r="W126" i="10" s="1"/>
  <c r="AC25" i="10"/>
  <c r="W25" i="10" s="1"/>
  <c r="AC42" i="10"/>
  <c r="W42" i="10" s="1"/>
  <c r="AC89" i="10"/>
  <c r="W89" i="10" s="1"/>
  <c r="AC106" i="10"/>
  <c r="W106" i="10" s="1"/>
  <c r="AC120" i="10"/>
  <c r="W120" i="10" s="1"/>
  <c r="AC34" i="10"/>
  <c r="W34" i="10" s="1"/>
  <c r="AC53" i="10"/>
  <c r="W53" i="10" s="1"/>
  <c r="AC107" i="10"/>
  <c r="W107" i="10" s="1"/>
  <c r="AC23" i="10"/>
  <c r="W23" i="10" s="1"/>
  <c r="AC57" i="10"/>
  <c r="W57" i="10" s="1"/>
  <c r="AC74" i="10"/>
  <c r="W74" i="10" s="1"/>
  <c r="AC91" i="10"/>
  <c r="W91" i="10" s="1"/>
  <c r="AC22" i="10"/>
  <c r="W22" i="10" s="1"/>
  <c r="AC33" i="10"/>
  <c r="W33" i="10" s="1"/>
  <c r="AC83" i="10"/>
  <c r="W83" i="10" s="1"/>
  <c r="AC21" i="10"/>
  <c r="W21" i="10" s="1"/>
  <c r="AC37" i="10"/>
  <c r="W37" i="10" s="1"/>
  <c r="AC58" i="10"/>
  <c r="W58" i="10" s="1"/>
  <c r="AC14" i="10"/>
  <c r="W14" i="10" s="1"/>
  <c r="AC62" i="10"/>
  <c r="W62" i="10" s="1"/>
  <c r="AC27" i="10"/>
  <c r="W27" i="10" s="1"/>
  <c r="AC17" i="10"/>
  <c r="W17" i="10" s="1"/>
  <c r="AC71" i="10"/>
  <c r="W71" i="10" s="1"/>
  <c r="AC95" i="10"/>
  <c r="W95" i="10" s="1"/>
  <c r="AC60" i="10"/>
  <c r="W60" i="10" s="1"/>
  <c r="AC117" i="10"/>
  <c r="W117" i="10" s="1"/>
  <c r="AC97" i="10"/>
  <c r="W97" i="10" s="1"/>
  <c r="I97" i="10"/>
  <c r="I10" i="10"/>
  <c r="I14" i="10"/>
  <c r="I18" i="10"/>
  <c r="I22" i="10"/>
  <c r="I27" i="10"/>
  <c r="I30" i="10"/>
  <c r="I38" i="10"/>
  <c r="I41" i="10"/>
  <c r="I44" i="10"/>
  <c r="I48" i="10"/>
  <c r="I52" i="10"/>
  <c r="I59" i="10"/>
  <c r="I60" i="10"/>
  <c r="I54" i="10"/>
  <c r="I67" i="10"/>
  <c r="I74" i="10"/>
  <c r="I78" i="10"/>
  <c r="I82" i="10"/>
  <c r="I89" i="10"/>
  <c r="I93" i="10"/>
  <c r="I98" i="10"/>
  <c r="I102" i="10"/>
  <c r="I106" i="10"/>
  <c r="I110" i="10"/>
  <c r="I114" i="10"/>
  <c r="I121" i="10"/>
  <c r="I120" i="10"/>
  <c r="I6" i="10"/>
  <c r="I11" i="10"/>
  <c r="I15" i="10"/>
  <c r="I21" i="10"/>
  <c r="I24" i="10"/>
  <c r="I28" i="10"/>
  <c r="I35" i="10"/>
  <c r="I39" i="10"/>
  <c r="I126" i="10"/>
  <c r="I123" i="10"/>
  <c r="I118" i="10"/>
  <c r="I113" i="10"/>
  <c r="I109" i="10"/>
  <c r="I105" i="10"/>
  <c r="I101" i="10"/>
  <c r="I96" i="10"/>
  <c r="I92" i="10"/>
  <c r="I88" i="10"/>
  <c r="I84" i="10"/>
  <c r="I79" i="10"/>
  <c r="I75" i="10"/>
  <c r="I83" i="10"/>
  <c r="I66" i="10"/>
  <c r="I63" i="10"/>
  <c r="I70" i="10"/>
  <c r="I53" i="10"/>
  <c r="I50" i="10"/>
  <c r="I47" i="10"/>
  <c r="I43" i="10"/>
  <c r="I34" i="10"/>
  <c r="I20" i="10"/>
  <c r="I23" i="10"/>
  <c r="I13" i="10"/>
  <c r="I125" i="10"/>
  <c r="I116" i="10"/>
  <c r="I108" i="10"/>
  <c r="I100" i="10"/>
  <c r="I91" i="10"/>
  <c r="I80" i="10"/>
  <c r="I73" i="10"/>
  <c r="I62" i="10"/>
  <c r="I58" i="10"/>
  <c r="I46" i="10"/>
  <c r="I40" i="10"/>
  <c r="I29" i="10"/>
  <c r="I19" i="10"/>
  <c r="I12" i="10"/>
  <c r="AC52" i="10"/>
  <c r="W52" i="10" s="1"/>
  <c r="AC85" i="10"/>
  <c r="W85" i="10" s="1"/>
  <c r="AC121" i="10"/>
  <c r="W121" i="10" s="1"/>
  <c r="AC66" i="10"/>
  <c r="W66" i="10" s="1"/>
  <c r="AC103" i="10"/>
  <c r="W103" i="10" s="1"/>
  <c r="AC127" i="10"/>
  <c r="W127" i="10" s="1"/>
  <c r="AC119" i="10"/>
  <c r="W119" i="10" s="1"/>
  <c r="AC35" i="10"/>
  <c r="W35" i="10" s="1"/>
  <c r="AC96" i="10"/>
  <c r="W96" i="10" s="1"/>
  <c r="AC46" i="10"/>
  <c r="W46" i="10" s="1"/>
  <c r="AC110" i="10"/>
  <c r="W110" i="10" s="1"/>
  <c r="AC70" i="10"/>
  <c r="W70" i="10" s="1"/>
  <c r="AC9" i="10"/>
  <c r="W9" i="10" s="1"/>
  <c r="AC78" i="10"/>
  <c r="W78" i="10" s="1"/>
  <c r="AC10" i="10"/>
  <c r="W10" i="10" s="1"/>
  <c r="AC20" i="10"/>
  <c r="W20" i="10" s="1"/>
  <c r="AC45" i="10"/>
  <c r="W45" i="10" s="1"/>
  <c r="AC61" i="10"/>
  <c r="W61" i="10" s="1"/>
  <c r="AC75" i="10"/>
  <c r="W75" i="10" s="1"/>
  <c r="AC92" i="10"/>
  <c r="W92" i="10" s="1"/>
  <c r="AC109" i="10"/>
  <c r="W109" i="10" s="1"/>
  <c r="AC73" i="10"/>
  <c r="W73" i="10" s="1"/>
  <c r="AC18" i="10"/>
  <c r="W18" i="10" s="1"/>
  <c r="AC90" i="10"/>
  <c r="W90" i="10" s="1"/>
  <c r="AC124" i="10"/>
  <c r="W124" i="10" s="1"/>
  <c r="AC41" i="10"/>
  <c r="W41" i="10" s="1"/>
  <c r="AC108" i="10"/>
  <c r="W108" i="10" s="1"/>
  <c r="AC56" i="10"/>
  <c r="W56" i="10" s="1"/>
  <c r="AC67" i="10"/>
  <c r="W67" i="10" s="1"/>
  <c r="AC102" i="10"/>
  <c r="W102" i="10" s="1"/>
  <c r="AC16" i="10"/>
  <c r="W16" i="10" s="1"/>
  <c r="AC86" i="10"/>
  <c r="W86" i="10" s="1"/>
  <c r="AC122" i="10"/>
  <c r="W122" i="10" s="1"/>
  <c r="AC38" i="10"/>
  <c r="W38" i="10" s="1"/>
  <c r="AC104" i="10"/>
  <c r="W104" i="10" s="1"/>
  <c r="AC87" i="10"/>
  <c r="W87" i="10" s="1"/>
  <c r="AC64" i="10"/>
  <c r="W64" i="10" s="1"/>
  <c r="AC11" i="10"/>
  <c r="W11" i="10" s="1"/>
  <c r="AC76" i="10"/>
  <c r="W76" i="10" s="1"/>
  <c r="AC24" i="10"/>
  <c r="W24" i="10" s="1"/>
  <c r="AC94" i="10"/>
  <c r="W94" i="10" s="1"/>
  <c r="AC44" i="10"/>
  <c r="W44" i="10" s="1"/>
  <c r="AC112" i="10"/>
  <c r="W112" i="10" s="1"/>
  <c r="AC93" i="10"/>
  <c r="W93" i="10" s="1"/>
  <c r="AC111" i="10"/>
  <c r="W111" i="10" s="1"/>
  <c r="AC31" i="10"/>
  <c r="W31" i="10" s="1"/>
  <c r="AC7" i="10"/>
  <c r="W7" i="10" s="1"/>
  <c r="AC77" i="10"/>
  <c r="W77" i="10" s="1"/>
  <c r="AC49" i="10"/>
  <c r="W49" i="10" s="1"/>
  <c r="AC8" i="10"/>
  <c r="W8" i="10" s="1"/>
  <c r="M97" i="10"/>
  <c r="M69" i="10"/>
  <c r="U97" i="10"/>
  <c r="U69" i="10"/>
  <c r="Q9" i="10"/>
  <c r="Q97" i="10"/>
  <c r="Q13" i="10"/>
  <c r="Q29" i="10"/>
  <c r="Q45" i="10"/>
  <c r="Q60" i="10"/>
  <c r="Q75" i="10"/>
  <c r="Q91" i="10"/>
  <c r="Q108" i="10"/>
  <c r="Q124" i="10"/>
  <c r="Q32" i="10"/>
  <c r="Q64" i="10"/>
  <c r="Q96" i="10"/>
  <c r="Q24" i="10"/>
  <c r="Q99" i="10"/>
  <c r="Q121" i="10"/>
  <c r="Q94" i="10"/>
  <c r="Q37" i="10"/>
  <c r="Q65" i="10"/>
  <c r="Q98" i="10"/>
  <c r="Q12" i="10"/>
  <c r="Q76" i="10"/>
  <c r="Q70" i="10"/>
  <c r="Q78" i="10"/>
  <c r="Q127" i="10"/>
  <c r="Q25" i="10"/>
  <c r="Q35" i="10"/>
  <c r="Q33" i="10"/>
  <c r="Q49" i="10"/>
  <c r="Q59" i="10"/>
  <c r="Q54" i="10"/>
  <c r="Q83" i="10"/>
  <c r="Q79" i="10"/>
  <c r="Q95" i="10"/>
  <c r="Q104" i="10"/>
  <c r="Q112" i="10"/>
  <c r="Q122" i="10"/>
  <c r="Q8" i="10"/>
  <c r="Q26" i="10"/>
  <c r="Q42" i="10"/>
  <c r="Q56" i="10"/>
  <c r="Q73" i="10"/>
  <c r="Q88" i="10"/>
  <c r="Q105" i="10"/>
  <c r="Q125" i="10"/>
  <c r="Q44" i="10"/>
  <c r="Q82" i="10"/>
  <c r="Q115" i="10"/>
  <c r="Q53" i="10"/>
  <c r="Q48" i="10"/>
  <c r="Q6" i="10"/>
  <c r="Q11" i="10"/>
  <c r="Q27" i="10"/>
  <c r="Q43" i="10"/>
  <c r="Q57" i="10"/>
  <c r="Q72" i="10"/>
  <c r="Q89" i="10"/>
  <c r="Q106" i="10"/>
  <c r="Q123" i="10"/>
  <c r="Q20" i="10"/>
  <c r="Q61" i="10"/>
  <c r="Q92" i="10"/>
  <c r="Q14" i="10"/>
  <c r="Q90" i="10"/>
  <c r="Q103" i="10"/>
  <c r="Q28" i="10"/>
  <c r="Q15" i="10"/>
  <c r="Q22" i="10"/>
  <c r="Q30" i="10"/>
  <c r="Q34" i="10"/>
  <c r="Q47" i="10"/>
  <c r="Q58" i="10"/>
  <c r="Q62" i="10"/>
  <c r="Q77" i="10"/>
  <c r="Q86" i="10"/>
  <c r="Q93" i="10"/>
  <c r="Q102" i="10"/>
  <c r="Q110" i="10"/>
  <c r="Q118" i="10"/>
  <c r="Q126" i="10"/>
  <c r="Q23" i="10"/>
  <c r="Q40" i="10"/>
  <c r="Q55" i="10"/>
  <c r="Q68" i="10"/>
  <c r="Q85" i="10"/>
  <c r="Q101" i="10"/>
  <c r="Q119" i="10"/>
  <c r="Q38" i="10"/>
  <c r="Q74" i="10"/>
  <c r="Q107" i="10"/>
  <c r="Q41" i="10"/>
  <c r="Q10" i="10"/>
  <c r="Q63" i="10"/>
  <c r="U126" i="10"/>
  <c r="U123" i="10"/>
  <c r="U118" i="10"/>
  <c r="U113" i="10"/>
  <c r="U109" i="10"/>
  <c r="U105" i="10"/>
  <c r="U101" i="10"/>
  <c r="U96" i="10"/>
  <c r="U92" i="10"/>
  <c r="U88" i="10"/>
  <c r="U82" i="10"/>
  <c r="U78" i="10"/>
  <c r="U74" i="10"/>
  <c r="U68" i="10"/>
  <c r="U64" i="10"/>
  <c r="U61" i="10"/>
  <c r="U56" i="10"/>
  <c r="U55" i="10"/>
  <c r="U48" i="10"/>
  <c r="U44" i="10"/>
  <c r="U41" i="10"/>
  <c r="U38" i="10"/>
  <c r="U20" i="10"/>
  <c r="U26" i="10"/>
  <c r="U23" i="10"/>
  <c r="U16" i="10"/>
  <c r="U12" i="10"/>
  <c r="U8" i="10"/>
  <c r="U125" i="10"/>
  <c r="U119" i="10"/>
  <c r="U116" i="10"/>
  <c r="U112" i="10"/>
  <c r="U108" i="10"/>
  <c r="U104" i="10"/>
  <c r="U100" i="10"/>
  <c r="U95" i="10"/>
  <c r="U91" i="10"/>
  <c r="U84" i="10"/>
  <c r="U79" i="10"/>
  <c r="U75" i="10"/>
  <c r="U83" i="10"/>
  <c r="U67" i="10"/>
  <c r="U54" i="10"/>
  <c r="U60" i="10"/>
  <c r="U59" i="10"/>
  <c r="U52" i="10"/>
  <c r="U49" i="10"/>
  <c r="U45" i="10"/>
  <c r="U33" i="10"/>
  <c r="U39" i="10"/>
  <c r="U35" i="10"/>
  <c r="U29" i="10"/>
  <c r="U25" i="10"/>
  <c r="U19" i="10"/>
  <c r="U127" i="10"/>
  <c r="U13" i="10"/>
  <c r="U9" i="10"/>
  <c r="U124" i="10"/>
  <c r="U122" i="10"/>
  <c r="U115" i="10"/>
  <c r="U111" i="10"/>
  <c r="U107" i="10"/>
  <c r="U103" i="10"/>
  <c r="U99" i="10"/>
  <c r="U94" i="10"/>
  <c r="U90" i="10"/>
  <c r="U85" i="10"/>
  <c r="U80" i="10"/>
  <c r="U76" i="10"/>
  <c r="U73" i="10"/>
  <c r="U66" i="10"/>
  <c r="U63" i="10"/>
  <c r="U70" i="10"/>
  <c r="U53" i="10"/>
  <c r="U36" i="10"/>
  <c r="U46" i="10"/>
  <c r="U42" i="10"/>
  <c r="U40" i="10"/>
  <c r="U32" i="10"/>
  <c r="U28" i="10"/>
  <c r="U24" i="10"/>
  <c r="U21" i="10"/>
  <c r="U14" i="10"/>
  <c r="U10" i="10"/>
  <c r="U6" i="10"/>
  <c r="U120" i="10"/>
  <c r="U121" i="10"/>
  <c r="U114" i="10"/>
  <c r="U110" i="10"/>
  <c r="U106" i="10"/>
  <c r="U102" i="10"/>
  <c r="U98" i="10"/>
  <c r="U93" i="10"/>
  <c r="U89" i="10"/>
  <c r="U86" i="10"/>
  <c r="U81" i="10"/>
  <c r="U77" i="10"/>
  <c r="U72" i="10"/>
  <c r="U65" i="10"/>
  <c r="U62" i="10"/>
  <c r="U57" i="10"/>
  <c r="U58" i="10"/>
  <c r="U50" i="10"/>
  <c r="U47" i="10"/>
  <c r="U43" i="10"/>
  <c r="U34" i="10"/>
  <c r="U37" i="10"/>
  <c r="U30" i="10"/>
  <c r="U27" i="10"/>
  <c r="U22" i="10"/>
  <c r="U18" i="10"/>
  <c r="U15" i="10"/>
  <c r="U11" i="10"/>
  <c r="M9" i="10"/>
  <c r="M103" i="10"/>
  <c r="M41" i="10"/>
  <c r="M6" i="10"/>
  <c r="M94" i="10"/>
  <c r="M63" i="10"/>
  <c r="M28" i="10"/>
  <c r="M120" i="10"/>
  <c r="M107" i="10"/>
  <c r="M90" i="10"/>
  <c r="M74" i="10"/>
  <c r="M70" i="10"/>
  <c r="M38" i="10"/>
  <c r="M14" i="10"/>
  <c r="M119" i="10"/>
  <c r="M109" i="10"/>
  <c r="M101" i="10"/>
  <c r="M92" i="10"/>
  <c r="M85" i="10"/>
  <c r="M76" i="10"/>
  <c r="M68" i="10"/>
  <c r="M61" i="10"/>
  <c r="M55" i="10"/>
  <c r="M46" i="10"/>
  <c r="M40" i="10"/>
  <c r="M20" i="10"/>
  <c r="M23" i="10"/>
  <c r="M12" i="10"/>
  <c r="M126" i="10"/>
  <c r="M123" i="10"/>
  <c r="M118" i="10"/>
  <c r="M114" i="10"/>
  <c r="M110" i="10"/>
  <c r="M106" i="10"/>
  <c r="M102" i="10"/>
  <c r="M98" i="10"/>
  <c r="M93" i="10"/>
  <c r="M89" i="10"/>
  <c r="M86" i="10"/>
  <c r="M81" i="10"/>
  <c r="M77" i="10"/>
  <c r="M72" i="10"/>
  <c r="M65" i="10"/>
  <c r="M62" i="10"/>
  <c r="M57" i="10"/>
  <c r="M58" i="10"/>
  <c r="M50" i="10"/>
  <c r="M47" i="10"/>
  <c r="M43" i="10"/>
  <c r="M34" i="10"/>
  <c r="M37" i="10"/>
  <c r="M30" i="10"/>
  <c r="M27" i="10"/>
  <c r="M22" i="10"/>
  <c r="M18" i="10"/>
  <c r="M15" i="10"/>
  <c r="M11" i="10"/>
  <c r="M121" i="10"/>
  <c r="M53" i="10"/>
  <c r="M21" i="10"/>
  <c r="M111" i="10"/>
  <c r="M78" i="10"/>
  <c r="M48" i="10"/>
  <c r="M10" i="10"/>
  <c r="M115" i="10"/>
  <c r="M99" i="10"/>
  <c r="M82" i="10"/>
  <c r="M66" i="10"/>
  <c r="M44" i="10"/>
  <c r="M24" i="10"/>
  <c r="M125" i="10"/>
  <c r="M113" i="10"/>
  <c r="M105" i="10"/>
  <c r="M96" i="10"/>
  <c r="M88" i="10"/>
  <c r="M80" i="10"/>
  <c r="M73" i="10"/>
  <c r="M64" i="10"/>
  <c r="M56" i="10"/>
  <c r="M36" i="10"/>
  <c r="M42" i="10"/>
  <c r="M32" i="10"/>
  <c r="M26" i="10"/>
  <c r="M16" i="10"/>
  <c r="M8" i="10"/>
  <c r="M122" i="10"/>
  <c r="M112" i="10"/>
  <c r="M104" i="10"/>
  <c r="M95" i="10"/>
  <c r="M79" i="10"/>
  <c r="M83" i="10"/>
  <c r="M54" i="10"/>
  <c r="M59" i="10"/>
  <c r="M49" i="10"/>
  <c r="M33" i="10"/>
  <c r="M35" i="10"/>
  <c r="M25" i="10"/>
  <c r="M127" i="10"/>
  <c r="M124" i="10"/>
  <c r="M116" i="10"/>
  <c r="M108" i="10"/>
  <c r="M100" i="10"/>
  <c r="M91" i="10"/>
  <c r="M84" i="10"/>
  <c r="M75" i="10"/>
  <c r="M67" i="10"/>
  <c r="M60" i="10"/>
  <c r="M52" i="10"/>
  <c r="M45" i="10"/>
  <c r="M39" i="10"/>
  <c r="M29" i="10"/>
  <c r="M19" i="10"/>
  <c r="M13" i="10"/>
  <c r="H132" i="10" l="1"/>
  <c r="I69" i="10"/>
  <c r="I16" i="10"/>
  <c r="I32" i="10"/>
  <c r="I36" i="10"/>
  <c r="I65" i="10"/>
  <c r="I85" i="10"/>
  <c r="I104" i="10"/>
  <c r="I119" i="10"/>
  <c r="I127" i="10"/>
  <c r="I37" i="10"/>
  <c r="I45" i="10"/>
  <c r="I55" i="10"/>
  <c r="I61" i="10"/>
  <c r="I68" i="10"/>
  <c r="I77" i="10"/>
  <c r="I86" i="10"/>
  <c r="I94" i="10"/>
  <c r="I103" i="10"/>
  <c r="I111" i="10"/>
  <c r="I122" i="10"/>
  <c r="I8" i="10"/>
  <c r="I25" i="10"/>
  <c r="I42" i="10"/>
  <c r="I57" i="10"/>
  <c r="I76" i="10"/>
  <c r="I95" i="10"/>
  <c r="I112" i="10"/>
  <c r="I9" i="10"/>
  <c r="I26" i="10"/>
  <c r="I33" i="10"/>
  <c r="I49" i="10"/>
  <c r="I56" i="10"/>
  <c r="I64" i="10"/>
  <c r="I72" i="10"/>
  <c r="I81" i="10"/>
  <c r="I90" i="10"/>
  <c r="I99" i="10"/>
  <c r="I107" i="10"/>
  <c r="I115" i="10"/>
  <c r="I124" i="10"/>
  <c r="Q69" i="10"/>
  <c r="Q109" i="10"/>
  <c r="Q114" i="10"/>
  <c r="Q50" i="10"/>
  <c r="Q111" i="10"/>
  <c r="Q66" i="10"/>
  <c r="Q80" i="10"/>
  <c r="Q16" i="10"/>
  <c r="Q100" i="10"/>
  <c r="Q67" i="10"/>
  <c r="Q39" i="10"/>
  <c r="Q120" i="10"/>
  <c r="Q81" i="10"/>
  <c r="Q21" i="10"/>
  <c r="Q36" i="10"/>
  <c r="Q84" i="10"/>
  <c r="Q19" i="10"/>
  <c r="Q46" i="10"/>
  <c r="Q18" i="10"/>
  <c r="Q113" i="10"/>
  <c r="Q116" i="10"/>
  <c r="Q52" i="10"/>
</calcChain>
</file>

<file path=xl/sharedStrings.xml><?xml version="1.0" encoding="utf-8"?>
<sst xmlns="http://schemas.openxmlformats.org/spreadsheetml/2006/main" count="331" uniqueCount="241">
  <si>
    <t>Железнодорожный район</t>
  </si>
  <si>
    <t>МБОУ СШ № 13</t>
  </si>
  <si>
    <t>МБОУ СШ № 16</t>
  </si>
  <si>
    <t>МБОУ СШ № 17</t>
  </si>
  <si>
    <t>МБОУ СШ № 18</t>
  </si>
  <si>
    <t>МБОУ СШ № 19</t>
  </si>
  <si>
    <t>Кировский район</t>
  </si>
  <si>
    <t>МБОУ СШ № 88</t>
  </si>
  <si>
    <t>МБОУ СШ № 89</t>
  </si>
  <si>
    <t>МБОУ СШ № 90</t>
  </si>
  <si>
    <t>МБОУ СШ № 91</t>
  </si>
  <si>
    <t>МБОУ СШ № 92</t>
  </si>
  <si>
    <t>МБОУ СШ № 94</t>
  </si>
  <si>
    <t>МБОУ СШ № 95</t>
  </si>
  <si>
    <t>МБОУ СШ № 46</t>
  </si>
  <si>
    <t>МБОУ СШ № 49</t>
  </si>
  <si>
    <t>МБОУ СШ № 63</t>
  </si>
  <si>
    <t>МБОУ СШ № 81</t>
  </si>
  <si>
    <t>МБОУ СШ № 135</t>
  </si>
  <si>
    <t>Ленинский район</t>
  </si>
  <si>
    <t>МБОУ СШ № 31</t>
  </si>
  <si>
    <t>МБОУ СШ № 44</t>
  </si>
  <si>
    <t>МБОУ СШ № 47</t>
  </si>
  <si>
    <t>МБОУ СШ № 50</t>
  </si>
  <si>
    <t>МБОУ СШ № 51</t>
  </si>
  <si>
    <t>МБОУ СШ № 53</t>
  </si>
  <si>
    <t>МБОУ СШ № 56</t>
  </si>
  <si>
    <t>МБОУ СШ № 62</t>
  </si>
  <si>
    <t>МБОУ СШ № 64</t>
  </si>
  <si>
    <t>МБОУ СШ № 65</t>
  </si>
  <si>
    <t>МБОУ СШ № 79</t>
  </si>
  <si>
    <t>Октябрьский район</t>
  </si>
  <si>
    <t>МБОУ СШ № 3</t>
  </si>
  <si>
    <t>МБОУ СШ № 21</t>
  </si>
  <si>
    <t>МБОУ СШ № 30</t>
  </si>
  <si>
    <t>МБОУ СШ № 36</t>
  </si>
  <si>
    <t>МБОУ СШ № 39</t>
  </si>
  <si>
    <t>МБОУ СШ № 73</t>
  </si>
  <si>
    <t>МБОУ СШ № 82</t>
  </si>
  <si>
    <t>МБОУ СШ № 84</t>
  </si>
  <si>
    <t>МБОУ СШ № 99</t>
  </si>
  <si>
    <t>МБОУ СШ № 133</t>
  </si>
  <si>
    <t>Свердловский район</t>
  </si>
  <si>
    <t>МБОУ СШ № 6</t>
  </si>
  <si>
    <t>МБОУ СШ № 7</t>
  </si>
  <si>
    <t>МБОУ СШ № 24</t>
  </si>
  <si>
    <t>МБОУ СШ № 34</t>
  </si>
  <si>
    <t>МБОУ СШ № 42</t>
  </si>
  <si>
    <t>МБОУ СШ № 45</t>
  </si>
  <si>
    <t>МБОУ СШ № 76</t>
  </si>
  <si>
    <t>МБОУ СШ № 78</t>
  </si>
  <si>
    <t>МБОУ СШ № 97</t>
  </si>
  <si>
    <t>Советский район</t>
  </si>
  <si>
    <t>МБОУ СШ № 2</t>
  </si>
  <si>
    <t>МБОУ СШ № 4</t>
  </si>
  <si>
    <t>МБОУ СШ № 5</t>
  </si>
  <si>
    <t>МБОУ СШ № 27</t>
  </si>
  <si>
    <t>МБОУ СШ № 66</t>
  </si>
  <si>
    <t>МБОУ СШ № 69</t>
  </si>
  <si>
    <t>МБОУ СШ № 70</t>
  </si>
  <si>
    <t>МБОУ СШ № 85</t>
  </si>
  <si>
    <t>МБОУ СШ № 98</t>
  </si>
  <si>
    <t>МБОУ СШ № 108</t>
  </si>
  <si>
    <t>МБОУ СШ № 115</t>
  </si>
  <si>
    <t>МБОУ СШ № 121</t>
  </si>
  <si>
    <t>МБОУ СШ № 129</t>
  </si>
  <si>
    <t>МБОУ СШ № 134</t>
  </si>
  <si>
    <t>МБОУ СШ № 139</t>
  </si>
  <si>
    <t>МБОУ СШ № 141</t>
  </si>
  <si>
    <t>МБОУ СШ № 144</t>
  </si>
  <si>
    <t>МБОУ СШ № 147</t>
  </si>
  <si>
    <t>МАОУ СШ № 151</t>
  </si>
  <si>
    <t>Центральный район</t>
  </si>
  <si>
    <t>МБОУ СШ № 153</t>
  </si>
  <si>
    <t>№</t>
  </si>
  <si>
    <t>Общая балансовая стоимость недвижимого имущества</t>
  </si>
  <si>
    <t>Общая балансовая стоимость движимого имущества</t>
  </si>
  <si>
    <t>Остаточная балансовая стоимость недвижимого имущества</t>
  </si>
  <si>
    <t>Стоимость основных средств</t>
  </si>
  <si>
    <t>Примечение</t>
  </si>
  <si>
    <t>Наименование ОУ (кратко)</t>
  </si>
  <si>
    <t>Код ОУ по КИАСУО</t>
  </si>
  <si>
    <t>Субсидии на выполнение МЗ</t>
  </si>
  <si>
    <t>Стоимость материальных запасов</t>
  </si>
  <si>
    <t>Заработная плата и начисления на выплаты по оплате труда</t>
  </si>
  <si>
    <t>Общее          кол-во обучающихся</t>
  </si>
  <si>
    <t>МБОУ Лицей № 28</t>
  </si>
  <si>
    <t>МБОУ Гимназия № 8</t>
  </si>
  <si>
    <t>МАОУ СШ № 32</t>
  </si>
  <si>
    <t>МАОУ Гимназия № 5</t>
  </si>
  <si>
    <t>МБОУ Прогимназия  № 131</t>
  </si>
  <si>
    <t>МАОУ Лицей № 7</t>
  </si>
  <si>
    <t>МАОУ Гимназия №  9</t>
  </si>
  <si>
    <t>МБОУ СШ  № 12</t>
  </si>
  <si>
    <t>МАОУ Гимназия № 4</t>
  </si>
  <si>
    <t>МАОУ Гимназия № 6</t>
  </si>
  <si>
    <t>МБОУ СШ № 8 "Созидание"</t>
  </si>
  <si>
    <t>МАОУ Лицей № 11</t>
  </si>
  <si>
    <t>МАОУ СШ № 55</t>
  </si>
  <si>
    <t>МАОУ Гимназия № 10</t>
  </si>
  <si>
    <t>МБОУ Лицей № 3</t>
  </si>
  <si>
    <t>МБОУ Гимназия № 7</t>
  </si>
  <si>
    <t>МАОУ Гимназия № 15</t>
  </si>
  <si>
    <t>МАОУ Лицей № 12</t>
  </si>
  <si>
    <t>МАОУ СШ № 148</t>
  </si>
  <si>
    <t>МАОУ Лицей № 6 "Перспектива"</t>
  </si>
  <si>
    <t>МАОУ «КУГ № 1 – Универс»</t>
  </si>
  <si>
    <t>МАОУ Лицей № 1</t>
  </si>
  <si>
    <t>МБОУ Гимназия № 3</t>
  </si>
  <si>
    <t>МБОУ Лицей № 8</t>
  </si>
  <si>
    <t>МБОУ Лицей № 10</t>
  </si>
  <si>
    <t>МАОУ Гимназия № 13 "Академ"</t>
  </si>
  <si>
    <t>МАОУ СШ № 23</t>
  </si>
  <si>
    <t>МАОУ СШ № 137</t>
  </si>
  <si>
    <t>МАОУ Лицей № 9 "Лидер"</t>
  </si>
  <si>
    <t>МАОУ Гимназия № 14</t>
  </si>
  <si>
    <t>МАОУ Гимназия № 2</t>
  </si>
  <si>
    <t>МБОУ Лицей № 2</t>
  </si>
  <si>
    <t>МБОУ  Гимназия № 16</t>
  </si>
  <si>
    <t>В плане ФХД нет сведений об увеличении материальных запасов и основных средств</t>
  </si>
  <si>
    <t>План ФХД на 15.06.2017 г.</t>
  </si>
  <si>
    <t>План ФХД на 21.06.2017 г.</t>
  </si>
  <si>
    <t xml:space="preserve">План ФХД на 30.06.2017 г. </t>
  </si>
  <si>
    <t>План ФХД на 30.06.2017 г.</t>
  </si>
  <si>
    <t xml:space="preserve">План ФХД на 03.04.2017 г. </t>
  </si>
  <si>
    <t xml:space="preserve">План ФХД на 07.07.2017 г. </t>
  </si>
  <si>
    <t>План ФХД на 03.04.2017 г.</t>
  </si>
  <si>
    <t xml:space="preserve">План ФХД на 03.07.2017 г. </t>
  </si>
  <si>
    <t>План ФХД на 03.07.2017 г.</t>
  </si>
  <si>
    <t xml:space="preserve">План ФХД на 26.06.2017 г. </t>
  </si>
  <si>
    <t xml:space="preserve">План ФХД на 18.05.2017 г. </t>
  </si>
  <si>
    <t xml:space="preserve">План ФХД на 29.05.2017 г. </t>
  </si>
  <si>
    <t>План ФХД на 20.06.2017 г.</t>
  </si>
  <si>
    <t>План ФХД на 01.04.2017 г.</t>
  </si>
  <si>
    <t>План ФХД на 02.05.2017 г. Документ бледный</t>
  </si>
  <si>
    <t xml:space="preserve">План ФХД на 15.06.2017 г. </t>
  </si>
  <si>
    <t>План ФХД на 05.06.2017 г. Документ очень бледный, криво расположен.</t>
  </si>
  <si>
    <t>План ФХД на 03.07.2017 г. Документ очень бледный, криво расположен.</t>
  </si>
  <si>
    <t xml:space="preserve">План ФХД на 01.06.2017 г. </t>
  </si>
  <si>
    <t xml:space="preserve">План ФХД на 31.03.2017 г. </t>
  </si>
  <si>
    <t xml:space="preserve">План ФХД на 27.06.2017 г. </t>
  </si>
  <si>
    <t>План ФХД на 30.06.2017 г. Документ бледный.</t>
  </si>
  <si>
    <t xml:space="preserve">План ФХД на 01.01.2017 г. </t>
  </si>
  <si>
    <t>План ФХД на 15.06.2017 г. Документ бледный, криво расположен.</t>
  </si>
  <si>
    <t>План ФХД на 13.06.2017 г. Документ бледный, криво расположен.</t>
  </si>
  <si>
    <t xml:space="preserve">План ФХД на 30.05.2017 г. </t>
  </si>
  <si>
    <t>План ФХД на 30.06.2017 г. Документ очень бледныйбледный</t>
  </si>
  <si>
    <t>План ФХД на 05.06.2017 г. Документ бледный</t>
  </si>
  <si>
    <t>План ФХД на 07.06.2017 г. Документ очень бледный</t>
  </si>
  <si>
    <t xml:space="preserve">План ФХД на 05.06.2017 г. </t>
  </si>
  <si>
    <t xml:space="preserve">План ФХД на 21.06.2017 г. </t>
  </si>
  <si>
    <t>План ФХД на 2017 г. на сайте bus.gov.ru не выставлен. (сведения с сайта школы)</t>
  </si>
  <si>
    <t>План ФХД на 31.03.2017 г.</t>
  </si>
  <si>
    <t>МАОУ СШ № 22</t>
  </si>
  <si>
    <t>Среднее значение по городу</t>
  </si>
  <si>
    <t>Максимальное значение по городу</t>
  </si>
  <si>
    <t>Минимальное значение по городу</t>
  </si>
  <si>
    <t>A</t>
  </si>
  <si>
    <t>B</t>
  </si>
  <si>
    <t>C</t>
  </si>
  <si>
    <t>D</t>
  </si>
  <si>
    <t>Значение границы C-D</t>
  </si>
  <si>
    <t>Значение границы A-B</t>
  </si>
  <si>
    <t>Итог</t>
  </si>
  <si>
    <t>МБОУ СШ № 86</t>
  </si>
  <si>
    <t>Движимое имущество на 1 уч-ся</t>
  </si>
  <si>
    <t>Субсидии муницип. задания на 1 уч-ся</t>
  </si>
  <si>
    <t>Стоимость увеличения мат.запаса на 1 уч-ся</t>
  </si>
  <si>
    <t>Размер оплаты труда на 1 сотрудника</t>
  </si>
  <si>
    <t>План ФХД на 23.06.2017 г. В плане ФХД нет сведений об увеличении материальных запасов и основных средств</t>
  </si>
  <si>
    <t>План ФХД на 04.07.2017 г. В плане ФХД нет сведений об увеличении материальных запасов и основных средств</t>
  </si>
  <si>
    <t>План ФХД на 28.06.2017 г. В плане ФХД нет сведений об увеличении материальных запасов и основных средств</t>
  </si>
  <si>
    <t>План ФХД на 03.07.2017 г. В плане ФХД нет сведений об увеличении материальных запасов и основных средств</t>
  </si>
  <si>
    <t>План ФХД на 30.06.2017 г. В плане ФХД нет сведений об увеличении материальных запасов и основных средств</t>
  </si>
  <si>
    <t>План ФХД на 24.06.2017 г. В плане ФХД нет сведений об увеличении материальных запасов и основных средств</t>
  </si>
  <si>
    <t>План ФХД на 16.06.2017 г. В плане ФХД нет сведений об увеличении материальных запасов и основных средств</t>
  </si>
  <si>
    <t>План ФХД на 08.06.2017 г. В плане ФХД нет сведений об увеличении материальных запасов и основных средств</t>
  </si>
  <si>
    <t>План ФХД на 26.06.2017 г. В плане ФХД нет сведений об увеличении материальных запасов и основных средств. Нет точных сведений о балансовой стоимости имущества</t>
  </si>
  <si>
    <t xml:space="preserve">План ФХД на 29.06.2017 г. Нет точных сведений о балансовой стоимости имущества, нет сведений об увеличении материальных запасов и основных средств
</t>
  </si>
  <si>
    <t>МАОУ СШ № 143</t>
  </si>
  <si>
    <t>МАОУ СШ № 145</t>
  </si>
  <si>
    <t>МАОУ СШ № 149</t>
  </si>
  <si>
    <t>МАОУ СШ № 150</t>
  </si>
  <si>
    <t xml:space="preserve">План ФХД на 29.06.2017 г. </t>
  </si>
  <si>
    <t xml:space="preserve">План ФХД на 30.06.2017 г. Нет сведений об увеличении материальных запасов и основных средств
</t>
  </si>
  <si>
    <t xml:space="preserve">План ФХД на 29.06.2017 г. Нет сведений об увеличении материальных запасов и основных средств
</t>
  </si>
  <si>
    <t>по городу Красноярску</t>
  </si>
  <si>
    <t>Среднее значение</t>
  </si>
  <si>
    <r>
      <rPr>
        <b/>
        <sz val="10"/>
        <color theme="1"/>
        <rFont val="Calibri"/>
        <family val="2"/>
        <charset val="204"/>
        <scheme val="minor"/>
      </rPr>
      <t>Коэффициент состояния основных фондов</t>
    </r>
    <r>
      <rPr>
        <b/>
        <sz val="12"/>
        <color theme="1"/>
        <rFont val="Calibri"/>
        <family val="2"/>
        <charset val="204"/>
        <scheme val="minor"/>
      </rPr>
      <t xml:space="preserve"> К</t>
    </r>
    <r>
      <rPr>
        <b/>
        <vertAlign val="subscript"/>
        <sz val="14"/>
        <color theme="1"/>
        <rFont val="Calibri"/>
        <family val="2"/>
        <charset val="204"/>
        <scheme val="minor"/>
      </rPr>
      <t xml:space="preserve">ф </t>
    </r>
  </si>
  <si>
    <t>Среднее по городу</t>
  </si>
  <si>
    <t>Cреднее по городу</t>
  </si>
  <si>
    <r>
      <t xml:space="preserve">Индекс обеспечения </t>
    </r>
    <r>
      <rPr>
        <b/>
        <sz val="12"/>
        <color theme="1"/>
        <rFont val="Calibri"/>
        <family val="2"/>
        <charset val="204"/>
        <scheme val="minor"/>
      </rPr>
      <t>I</t>
    </r>
    <r>
      <rPr>
        <b/>
        <sz val="11"/>
        <color theme="1"/>
        <rFont val="Calibri"/>
        <family val="2"/>
        <charset val="204"/>
        <scheme val="minor"/>
      </rPr>
      <t>мз</t>
    </r>
  </si>
  <si>
    <r>
      <t xml:space="preserve">Индекс увеличения </t>
    </r>
    <r>
      <rPr>
        <b/>
        <sz val="12"/>
        <color theme="1"/>
        <rFont val="Calibri"/>
        <family val="2"/>
        <charset val="204"/>
        <scheme val="minor"/>
      </rPr>
      <t>I</t>
    </r>
    <r>
      <rPr>
        <b/>
        <sz val="11"/>
        <color theme="1"/>
        <rFont val="Calibri"/>
        <family val="2"/>
        <charset val="204"/>
        <scheme val="minor"/>
      </rPr>
      <t>умо</t>
    </r>
  </si>
  <si>
    <r>
      <t xml:space="preserve">Индекс оплаты </t>
    </r>
    <r>
      <rPr>
        <b/>
        <sz val="12"/>
        <color theme="1"/>
        <rFont val="Calibri"/>
        <family val="2"/>
        <charset val="204"/>
        <scheme val="minor"/>
      </rPr>
      <t>I</t>
    </r>
    <r>
      <rPr>
        <b/>
        <sz val="11"/>
        <color theme="1"/>
        <rFont val="Calibri"/>
        <family val="2"/>
        <charset val="204"/>
        <scheme val="minor"/>
      </rPr>
      <t>умо</t>
    </r>
  </si>
  <si>
    <r>
      <t>Индекс оснащения</t>
    </r>
    <r>
      <rPr>
        <b/>
        <sz val="12"/>
        <color theme="1"/>
        <rFont val="Calibri"/>
        <family val="2"/>
        <charset val="204"/>
        <scheme val="minor"/>
      </rPr>
      <t xml:space="preserve"> I</t>
    </r>
    <r>
      <rPr>
        <b/>
        <sz val="11"/>
        <color theme="1"/>
        <rFont val="Calibri"/>
        <family val="2"/>
        <charset val="204"/>
        <scheme val="minor"/>
      </rPr>
      <t>о</t>
    </r>
  </si>
  <si>
    <r>
      <t>Индекс состояния</t>
    </r>
    <r>
      <rPr>
        <b/>
        <sz val="12"/>
        <color theme="1"/>
        <rFont val="Calibri"/>
        <family val="2"/>
        <charset val="204"/>
        <scheme val="minor"/>
      </rPr>
      <t xml:space="preserve"> I</t>
    </r>
    <r>
      <rPr>
        <b/>
        <sz val="10"/>
        <color theme="1"/>
        <rFont val="Calibri"/>
        <family val="2"/>
        <charset val="204"/>
        <scheme val="minor"/>
      </rPr>
      <t>ф</t>
    </r>
  </si>
  <si>
    <t xml:space="preserve"> - верхняя половина интервала между средним значением и максимальным</t>
  </si>
  <si>
    <t xml:space="preserve"> - нижняя половина интервала между средним значением и максимальным</t>
  </si>
  <si>
    <t xml:space="preserve"> - верхняя половина интервала между средним значением и минимальным</t>
  </si>
  <si>
    <t xml:space="preserve"> - нижняя половина интервала между средним значением и минимальным</t>
  </si>
  <si>
    <t xml:space="preserve">МБОУ СШ № 93 </t>
  </si>
  <si>
    <t xml:space="preserve">МБОУ СШ № 1 </t>
  </si>
  <si>
    <t xml:space="preserve">МАОУ СШ № 152 </t>
  </si>
  <si>
    <t xml:space="preserve">МБОУ СШ № 10 </t>
  </si>
  <si>
    <t xml:space="preserve">МБОУ СШ № 14 </t>
  </si>
  <si>
    <t xml:space="preserve">МАОУ Гимназия № 11 </t>
  </si>
  <si>
    <t xml:space="preserve">МБОУ Школа-интернат № 1 </t>
  </si>
  <si>
    <t xml:space="preserve">МБОУ СШ № 72 </t>
  </si>
  <si>
    <t>Вспомогательные значения</t>
  </si>
  <si>
    <t>Цифра 1</t>
  </si>
  <si>
    <t>Цифра 2</t>
  </si>
  <si>
    <t>Цифра 3</t>
  </si>
  <si>
    <t>Цифра 4</t>
  </si>
  <si>
    <t>Цифра 5</t>
  </si>
  <si>
    <t>МБОУ Гимназия № 12 "МиТ"</t>
  </si>
  <si>
    <t>- отлично</t>
  </si>
  <si>
    <t>- хорошо</t>
  </si>
  <si>
    <t>- нормально</t>
  </si>
  <si>
    <t>- критично</t>
  </si>
  <si>
    <t>Коэффициент состояния основных фондов Кф</t>
  </si>
  <si>
    <t>Коэффициент оснащения (отношение к max) Ко</t>
  </si>
  <si>
    <t>Коэффициент обеспечения  (отношение к max) Кмз</t>
  </si>
  <si>
    <t>Коэффициент увеличения (отношение к max) Кумо</t>
  </si>
  <si>
    <t>Коэффициент оплаты труда (отношение к max) Кот</t>
  </si>
  <si>
    <r>
      <rPr>
        <b/>
        <sz val="10"/>
        <color theme="1"/>
        <rFont val="Calibri"/>
        <family val="2"/>
        <charset val="204"/>
        <scheme val="minor"/>
      </rPr>
      <t>Оснащенность на 1 учащегося</t>
    </r>
    <r>
      <rPr>
        <b/>
        <sz val="12"/>
        <color theme="1"/>
        <rFont val="Calibri"/>
        <family val="2"/>
        <charset val="204"/>
        <scheme val="minor"/>
      </rPr>
      <t/>
    </r>
  </si>
  <si>
    <t>Обеспечение муниципальным заданием</t>
  </si>
  <si>
    <t>Увеличение материальных запасов и основных средств</t>
  </si>
  <si>
    <t>Обеспечение оплатой труда</t>
  </si>
  <si>
    <t>Общее количество учащихся</t>
  </si>
  <si>
    <t>Количество работников</t>
  </si>
  <si>
    <t>Общее количество обучающихся</t>
  </si>
  <si>
    <t>ИНФРАСТУКТУРНОЕ ОБЕСПЕЧЕНИЕ ДОСТИЖЕНИЯ ОБРАЗОВАТЕЛЬНЫХ РЕЗУЛЬТАТОВ</t>
  </si>
  <si>
    <t>на начало 2017-2018 учебного года</t>
  </si>
  <si>
    <t>ЖЕЛЕЗНОДОРОЖНЫЙ РАЙОН</t>
  </si>
  <si>
    <t>КИРОВСКИЙ РАЙОН</t>
  </si>
  <si>
    <t>ЛЕНИНСКИЙ РАЙОН</t>
  </si>
  <si>
    <t>ОКТЯБРЬСКИЙ РАЙОН</t>
  </si>
  <si>
    <t>СВЕРДЛОВСКИЙ РАЙОН</t>
  </si>
  <si>
    <t>СОВЕТСКИЙ РАЙОН</t>
  </si>
  <si>
    <t>ЦЕНТРАЛЬНЫЙ РАЙОН</t>
  </si>
  <si>
    <t>По городу Красноярску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</si>
</sst>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vertAlign val="subscript"/>
      <sz val="14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3"/>
      <color rgb="FF000000"/>
      <name val="Symbol"/>
      <family val="1"/>
      <charset val="2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rgb="FF000000"/>
      </patternFill>
    </fill>
    <fill>
      <patternFill patternType="solid">
        <fgColor rgb="FFFFCCCC"/>
        <bgColor rgb="FF000000"/>
      </patternFill>
    </fill>
    <fill>
      <patternFill patternType="solid">
        <fgColor rgb="FFCCFF99"/>
        <bgColor rgb="FF000000"/>
      </patternFill>
    </fill>
    <fill>
      <patternFill patternType="solid">
        <fgColor rgb="FFFFFF66"/>
        <bgColor rgb="FF000000"/>
      </patternFill>
    </fill>
    <fill>
      <patternFill patternType="solid">
        <fgColor rgb="FFFFFF66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rgb="FF000000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4" fillId="0" borderId="0"/>
    <xf numFmtId="0" fontId="14" fillId="0" borderId="0"/>
  </cellStyleXfs>
  <cellXfs count="318">
    <xf numFmtId="0" fontId="0" fillId="0" borderId="0" xfId="0"/>
    <xf numFmtId="0" fontId="0" fillId="0" borderId="0" xfId="0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4" fillId="0" borderId="3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right"/>
    </xf>
    <xf numFmtId="0" fontId="4" fillId="0" borderId="2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7" fillId="2" borderId="24" xfId="0" applyFont="1" applyFill="1" applyBorder="1" applyAlignment="1">
      <alignment horizontal="center" wrapText="1"/>
    </xf>
    <xf numFmtId="0" fontId="7" fillId="3" borderId="8" xfId="0" applyFont="1" applyFill="1" applyBorder="1" applyAlignment="1">
      <alignment wrapText="1"/>
    </xf>
    <xf numFmtId="0" fontId="7" fillId="3" borderId="1" xfId="0" applyFont="1" applyFill="1" applyBorder="1" applyAlignment="1">
      <alignment wrapText="1"/>
    </xf>
    <xf numFmtId="0" fontId="7" fillId="3" borderId="24" xfId="0" applyFont="1" applyFill="1" applyBorder="1" applyAlignment="1">
      <alignment wrapText="1"/>
    </xf>
    <xf numFmtId="0" fontId="7" fillId="2" borderId="14" xfId="0" applyFont="1" applyFill="1" applyBorder="1" applyAlignment="1">
      <alignment horizontal="center" wrapText="1"/>
    </xf>
    <xf numFmtId="0" fontId="7" fillId="3" borderId="14" xfId="0" applyFont="1" applyFill="1" applyBorder="1" applyAlignment="1">
      <alignment wrapText="1"/>
    </xf>
    <xf numFmtId="0" fontId="7" fillId="2" borderId="17" xfId="0" applyFont="1" applyFill="1" applyBorder="1" applyAlignment="1">
      <alignment horizontal="center" wrapText="1"/>
    </xf>
    <xf numFmtId="0" fontId="7" fillId="3" borderId="17" xfId="0" applyFont="1" applyFill="1" applyBorder="1" applyAlignment="1">
      <alignment wrapText="1"/>
    </xf>
    <xf numFmtId="0" fontId="7" fillId="3" borderId="25" xfId="0" applyFont="1" applyFill="1" applyBorder="1" applyAlignment="1">
      <alignment wrapText="1"/>
    </xf>
    <xf numFmtId="0" fontId="3" fillId="0" borderId="0" xfId="0" applyFont="1"/>
    <xf numFmtId="0" fontId="3" fillId="0" borderId="11" xfId="0" applyFont="1" applyBorder="1" applyAlignment="1">
      <alignment horizontal="right"/>
    </xf>
    <xf numFmtId="4" fontId="3" fillId="0" borderId="5" xfId="0" applyNumberFormat="1" applyFont="1" applyBorder="1"/>
    <xf numFmtId="0" fontId="3" fillId="0" borderId="13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4" fontId="3" fillId="0" borderId="7" xfId="0" applyNumberFormat="1" applyFont="1" applyBorder="1"/>
    <xf numFmtId="0" fontId="3" fillId="0" borderId="9" xfId="0" applyFont="1" applyBorder="1" applyAlignment="1">
      <alignment horizontal="right"/>
    </xf>
    <xf numFmtId="4" fontId="3" fillId="0" borderId="4" xfId="0" applyNumberFormat="1" applyFont="1" applyBorder="1"/>
    <xf numFmtId="0" fontId="3" fillId="0" borderId="13" xfId="0" applyFont="1" applyBorder="1"/>
    <xf numFmtId="3" fontId="9" fillId="0" borderId="17" xfId="0" applyNumberFormat="1" applyFont="1" applyBorder="1" applyAlignment="1">
      <alignment horizontal="center"/>
    </xf>
    <xf numFmtId="0" fontId="3" fillId="0" borderId="9" xfId="0" applyFont="1" applyFill="1" applyBorder="1" applyAlignment="1">
      <alignment horizontal="right"/>
    </xf>
    <xf numFmtId="3" fontId="9" fillId="0" borderId="1" xfId="0" applyNumberFormat="1" applyFont="1" applyBorder="1" applyAlignment="1">
      <alignment horizontal="center"/>
    </xf>
    <xf numFmtId="0" fontId="3" fillId="0" borderId="11" xfId="0" applyFont="1" applyFill="1" applyBorder="1" applyAlignment="1">
      <alignment horizontal="right"/>
    </xf>
    <xf numFmtId="3" fontId="9" fillId="0" borderId="24" xfId="0" applyNumberFormat="1" applyFont="1" applyBorder="1" applyAlignment="1">
      <alignment horizontal="center"/>
    </xf>
    <xf numFmtId="4" fontId="3" fillId="0" borderId="19" xfId="0" applyNumberFormat="1" applyFont="1" applyBorder="1"/>
    <xf numFmtId="0" fontId="10" fillId="0" borderId="21" xfId="0" applyFont="1" applyBorder="1" applyAlignment="1">
      <alignment wrapText="1"/>
    </xf>
    <xf numFmtId="0" fontId="10" fillId="0" borderId="27" xfId="0" applyFont="1" applyBorder="1" applyAlignment="1">
      <alignment wrapText="1"/>
    </xf>
    <xf numFmtId="4" fontId="7" fillId="0" borderId="9" xfId="0" applyNumberFormat="1" applyFont="1" applyBorder="1" applyAlignment="1">
      <alignment horizontal="center"/>
    </xf>
    <xf numFmtId="4" fontId="7" fillId="0" borderId="33" xfId="0" applyNumberFormat="1" applyFont="1" applyBorder="1" applyAlignment="1">
      <alignment horizontal="center"/>
    </xf>
    <xf numFmtId="0" fontId="11" fillId="0" borderId="27" xfId="0" applyFont="1" applyBorder="1" applyAlignment="1">
      <alignment wrapText="1"/>
    </xf>
    <xf numFmtId="0" fontId="7" fillId="3" borderId="10" xfId="0" applyFont="1" applyFill="1" applyBorder="1" applyAlignment="1">
      <alignment wrapText="1"/>
    </xf>
    <xf numFmtId="0" fontId="7" fillId="3" borderId="18" xfId="0" applyFont="1" applyFill="1" applyBorder="1" applyAlignment="1">
      <alignment wrapText="1"/>
    </xf>
    <xf numFmtId="0" fontId="7" fillId="3" borderId="0" xfId="0" applyFont="1" applyFill="1" applyBorder="1" applyAlignment="1">
      <alignment horizontal="right" wrapText="1"/>
    </xf>
    <xf numFmtId="0" fontId="0" fillId="0" borderId="0" xfId="0"/>
    <xf numFmtId="0" fontId="0" fillId="0" borderId="0" xfId="0" applyBorder="1"/>
    <xf numFmtId="2" fontId="0" fillId="0" borderId="1" xfId="0" applyNumberFormat="1" applyBorder="1"/>
    <xf numFmtId="2" fontId="0" fillId="0" borderId="17" xfId="0" applyNumberFormat="1" applyBorder="1"/>
    <xf numFmtId="0" fontId="8" fillId="0" borderId="0" xfId="0" applyFont="1"/>
    <xf numFmtId="0" fontId="0" fillId="0" borderId="0" xfId="0" applyAlignment="1">
      <alignment horizontal="right"/>
    </xf>
    <xf numFmtId="0" fontId="7" fillId="3" borderId="44" xfId="0" applyFont="1" applyFill="1" applyBorder="1" applyAlignment="1">
      <alignment wrapText="1"/>
    </xf>
    <xf numFmtId="0" fontId="7" fillId="3" borderId="4" xfId="0" applyFont="1" applyFill="1" applyBorder="1" applyAlignment="1">
      <alignment wrapText="1"/>
    </xf>
    <xf numFmtId="0" fontId="7" fillId="3" borderId="7" xfId="0" applyFont="1" applyFill="1" applyBorder="1" applyAlignment="1">
      <alignment wrapText="1"/>
    </xf>
    <xf numFmtId="2" fontId="0" fillId="0" borderId="0" xfId="0" applyNumberFormat="1" applyBorder="1"/>
    <xf numFmtId="2" fontId="4" fillId="0" borderId="10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2" fontId="4" fillId="0" borderId="40" xfId="0" applyNumberFormat="1" applyFont="1" applyBorder="1" applyAlignment="1">
      <alignment horizontal="center" vertical="center"/>
    </xf>
    <xf numFmtId="2" fontId="4" fillId="0" borderId="25" xfId="0" applyNumberFormat="1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right"/>
    </xf>
    <xf numFmtId="0" fontId="7" fillId="0" borderId="0" xfId="0" applyFont="1"/>
    <xf numFmtId="2" fontId="4" fillId="0" borderId="20" xfId="0" applyNumberFormat="1" applyFont="1" applyBorder="1" applyAlignment="1">
      <alignment horizontal="left" vertical="center"/>
    </xf>
    <xf numFmtId="4" fontId="3" fillId="0" borderId="33" xfId="0" applyNumberFormat="1" applyFont="1" applyBorder="1"/>
    <xf numFmtId="4" fontId="3" fillId="0" borderId="37" xfId="0" applyNumberFormat="1" applyFont="1" applyBorder="1"/>
    <xf numFmtId="4" fontId="3" fillId="0" borderId="36" xfId="0" applyNumberFormat="1" applyFont="1" applyBorder="1"/>
    <xf numFmtId="2" fontId="4" fillId="0" borderId="4" xfId="0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left"/>
    </xf>
    <xf numFmtId="2" fontId="4" fillId="0" borderId="21" xfId="0" applyNumberFormat="1" applyFont="1" applyBorder="1" applyAlignment="1">
      <alignment horizontal="left" vertical="center"/>
    </xf>
    <xf numFmtId="2" fontId="4" fillId="0" borderId="27" xfId="0" applyNumberFormat="1" applyFont="1" applyBorder="1" applyAlignment="1">
      <alignment horizontal="center" vertical="center"/>
    </xf>
    <xf numFmtId="2" fontId="4" fillId="0" borderId="26" xfId="0" applyNumberFormat="1" applyFont="1" applyBorder="1" applyAlignment="1">
      <alignment horizontal="center" vertical="center"/>
    </xf>
    <xf numFmtId="4" fontId="3" fillId="0" borderId="46" xfId="0" applyNumberFormat="1" applyFont="1" applyBorder="1"/>
    <xf numFmtId="2" fontId="4" fillId="0" borderId="39" xfId="0" applyNumberFormat="1" applyFont="1" applyBorder="1" applyAlignment="1">
      <alignment horizontal="center" vertical="center"/>
    </xf>
    <xf numFmtId="4" fontId="3" fillId="0" borderId="0" xfId="0" applyNumberFormat="1" applyFont="1" applyBorder="1"/>
    <xf numFmtId="4" fontId="3" fillId="0" borderId="47" xfId="0" applyNumberFormat="1" applyFont="1" applyBorder="1"/>
    <xf numFmtId="4" fontId="3" fillId="0" borderId="48" xfId="0" applyNumberFormat="1" applyFont="1" applyBorder="1"/>
    <xf numFmtId="4" fontId="3" fillId="0" borderId="15" xfId="0" applyNumberFormat="1" applyFont="1" applyBorder="1"/>
    <xf numFmtId="4" fontId="3" fillId="0" borderId="1" xfId="0" applyNumberFormat="1" applyFont="1" applyBorder="1"/>
    <xf numFmtId="4" fontId="3" fillId="0" borderId="24" xfId="0" applyNumberFormat="1" applyFont="1" applyBorder="1"/>
    <xf numFmtId="4" fontId="4" fillId="0" borderId="13" xfId="0" applyNumberFormat="1" applyFont="1" applyBorder="1" applyAlignment="1">
      <alignment horizontal="left"/>
    </xf>
    <xf numFmtId="4" fontId="3" fillId="0" borderId="29" xfId="0" applyNumberFormat="1" applyFont="1" applyBorder="1"/>
    <xf numFmtId="4" fontId="3" fillId="0" borderId="30" xfId="0" applyNumberFormat="1" applyFont="1" applyBorder="1"/>
    <xf numFmtId="2" fontId="4" fillId="0" borderId="0" xfId="0" applyNumberFormat="1" applyFont="1" applyBorder="1" applyAlignment="1">
      <alignment horizontal="center" vertical="center"/>
    </xf>
    <xf numFmtId="2" fontId="4" fillId="0" borderId="47" xfId="0" applyNumberFormat="1" applyFont="1" applyBorder="1" applyAlignment="1">
      <alignment horizontal="center" vertical="center"/>
    </xf>
    <xf numFmtId="2" fontId="4" fillId="0" borderId="48" xfId="0" applyNumberFormat="1" applyFont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0" fontId="5" fillId="0" borderId="28" xfId="0" applyFont="1" applyBorder="1" applyAlignment="1"/>
    <xf numFmtId="2" fontId="3" fillId="0" borderId="49" xfId="0" applyNumberFormat="1" applyFont="1" applyBorder="1"/>
    <xf numFmtId="2" fontId="4" fillId="0" borderId="13" xfId="0" applyNumberFormat="1" applyFont="1" applyBorder="1" applyAlignment="1">
      <alignment horizontal="left"/>
    </xf>
    <xf numFmtId="2" fontId="3" fillId="0" borderId="29" xfId="0" applyNumberFormat="1" applyFont="1" applyBorder="1"/>
    <xf numFmtId="2" fontId="3" fillId="0" borderId="30" xfId="0" applyNumberFormat="1" applyFont="1" applyBorder="1"/>
    <xf numFmtId="2" fontId="3" fillId="0" borderId="32" xfId="0" applyNumberFormat="1" applyFont="1" applyBorder="1"/>
    <xf numFmtId="2" fontId="4" fillId="0" borderId="51" xfId="0" applyNumberFormat="1" applyFont="1" applyBorder="1" applyAlignment="1">
      <alignment horizontal="center" vertical="center"/>
    </xf>
    <xf numFmtId="4" fontId="3" fillId="0" borderId="17" xfId="0" applyNumberFormat="1" applyFont="1" applyBorder="1"/>
    <xf numFmtId="4" fontId="3" fillId="0" borderId="32" xfId="0" applyNumberFormat="1" applyFont="1" applyBorder="1"/>
    <xf numFmtId="2" fontId="4" fillId="0" borderId="23" xfId="0" applyNumberFormat="1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4" fontId="3" fillId="0" borderId="30" xfId="0" applyNumberFormat="1" applyFont="1" applyBorder="1" applyAlignment="1">
      <alignment horizontal="right"/>
    </xf>
    <xf numFmtId="4" fontId="3" fillId="0" borderId="32" xfId="0" applyNumberFormat="1" applyFont="1" applyBorder="1" applyAlignment="1">
      <alignment horizontal="right"/>
    </xf>
    <xf numFmtId="0" fontId="4" fillId="0" borderId="28" xfId="0" applyFont="1" applyBorder="1" applyAlignment="1"/>
    <xf numFmtId="0" fontId="3" fillId="0" borderId="55" xfId="0" applyFont="1" applyBorder="1" applyAlignment="1">
      <alignment horizontal="right"/>
    </xf>
    <xf numFmtId="0" fontId="3" fillId="0" borderId="46" xfId="0" applyFont="1" applyBorder="1" applyAlignment="1">
      <alignment horizontal="center"/>
    </xf>
    <xf numFmtId="0" fontId="3" fillId="0" borderId="0" xfId="0" applyFont="1" applyBorder="1"/>
    <xf numFmtId="4" fontId="3" fillId="0" borderId="31" xfId="0" applyNumberFormat="1" applyFont="1" applyBorder="1"/>
    <xf numFmtId="4" fontId="3" fillId="0" borderId="49" xfId="0" applyNumberFormat="1" applyFont="1" applyBorder="1"/>
    <xf numFmtId="4" fontId="3" fillId="0" borderId="39" xfId="0" applyNumberFormat="1" applyFont="1" applyBorder="1"/>
    <xf numFmtId="4" fontId="3" fillId="0" borderId="1" xfId="0" applyNumberFormat="1" applyFont="1" applyBorder="1" applyAlignment="1">
      <alignment horizontal="right"/>
    </xf>
    <xf numFmtId="4" fontId="3" fillId="0" borderId="17" xfId="0" applyNumberFormat="1" applyFont="1" applyBorder="1" applyAlignment="1">
      <alignment horizontal="right"/>
    </xf>
    <xf numFmtId="4" fontId="3" fillId="0" borderId="19" xfId="0" applyNumberFormat="1" applyFont="1" applyBorder="1" applyAlignment="1">
      <alignment horizontal="right"/>
    </xf>
    <xf numFmtId="4" fontId="3" fillId="0" borderId="24" xfId="0" applyNumberFormat="1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4" fontId="2" fillId="0" borderId="11" xfId="0" applyNumberFormat="1" applyFont="1" applyBorder="1" applyAlignment="1">
      <alignment horizontal="center"/>
    </xf>
    <xf numFmtId="4" fontId="2" fillId="0" borderId="24" xfId="0" applyNumberFormat="1" applyFont="1" applyBorder="1" applyAlignment="1">
      <alignment horizontal="center"/>
    </xf>
    <xf numFmtId="2" fontId="2" fillId="0" borderId="5" xfId="0" applyNumberFormat="1" applyFont="1" applyBorder="1"/>
    <xf numFmtId="0" fontId="2" fillId="0" borderId="24" xfId="0" applyFont="1" applyBorder="1" applyAlignment="1">
      <alignment horizontal="center"/>
    </xf>
    <xf numFmtId="0" fontId="2" fillId="0" borderId="13" xfId="0" applyFont="1" applyBorder="1" applyAlignment="1">
      <alignment horizontal="right"/>
    </xf>
    <xf numFmtId="4" fontId="2" fillId="0" borderId="3" xfId="0" applyNumberFormat="1" applyFont="1" applyBorder="1" applyAlignment="1">
      <alignment horizontal="center"/>
    </xf>
    <xf numFmtId="4" fontId="2" fillId="0" borderId="19" xfId="0" applyNumberFormat="1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4" fontId="2" fillId="0" borderId="12" xfId="0" applyNumberFormat="1" applyFont="1" applyBorder="1" applyAlignment="1">
      <alignment horizontal="center"/>
    </xf>
    <xf numFmtId="4" fontId="2" fillId="0" borderId="17" xfId="0" applyNumberFormat="1" applyFont="1" applyBorder="1" applyAlignment="1">
      <alignment horizontal="center"/>
    </xf>
    <xf numFmtId="2" fontId="2" fillId="0" borderId="7" xfId="0" applyNumberFormat="1" applyFont="1" applyBorder="1"/>
    <xf numFmtId="3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9" xfId="0" applyFont="1" applyBorder="1" applyAlignment="1">
      <alignment horizontal="right"/>
    </xf>
    <xf numFmtId="4" fontId="2" fillId="0" borderId="9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2" fontId="2" fillId="0" borderId="4" xfId="0" applyNumberFormat="1" applyFont="1" applyBorder="1"/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3" fontId="2" fillId="0" borderId="24" xfId="0" applyNumberFormat="1" applyFont="1" applyBorder="1" applyAlignment="1">
      <alignment horizontal="center"/>
    </xf>
    <xf numFmtId="0" fontId="2" fillId="0" borderId="13" xfId="0" applyFont="1" applyBorder="1"/>
    <xf numFmtId="4" fontId="2" fillId="0" borderId="36" xfId="0" applyNumberFormat="1" applyFont="1" applyBorder="1" applyAlignment="1">
      <alignment horizontal="center"/>
    </xf>
    <xf numFmtId="0" fontId="2" fillId="0" borderId="9" xfId="0" applyFont="1" applyFill="1" applyBorder="1" applyAlignment="1">
      <alignment horizontal="right"/>
    </xf>
    <xf numFmtId="4" fontId="2" fillId="0" borderId="33" xfId="0" applyNumberFormat="1" applyFont="1" applyBorder="1" applyAlignment="1">
      <alignment horizontal="center"/>
    </xf>
    <xf numFmtId="0" fontId="2" fillId="0" borderId="11" xfId="0" applyFont="1" applyFill="1" applyBorder="1" applyAlignment="1">
      <alignment horizontal="right"/>
    </xf>
    <xf numFmtId="4" fontId="2" fillId="0" borderId="37" xfId="0" applyNumberFormat="1" applyFont="1" applyBorder="1" applyAlignment="1">
      <alignment horizontal="center"/>
    </xf>
    <xf numFmtId="0" fontId="2" fillId="0" borderId="12" xfId="0" applyFont="1" applyFill="1" applyBorder="1" applyAlignment="1">
      <alignment horizontal="right"/>
    </xf>
    <xf numFmtId="0" fontId="11" fillId="0" borderId="27" xfId="0" applyFont="1" applyBorder="1" applyAlignment="1">
      <alignment vertical="top" wrapText="1"/>
    </xf>
    <xf numFmtId="4" fontId="13" fillId="0" borderId="1" xfId="0" applyNumberFormat="1" applyFont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0" fontId="8" fillId="3" borderId="5" xfId="0" applyFont="1" applyFill="1" applyBorder="1" applyAlignment="1">
      <alignment wrapText="1"/>
    </xf>
    <xf numFmtId="2" fontId="2" fillId="0" borderId="25" xfId="0" applyNumberFormat="1" applyFont="1" applyBorder="1"/>
    <xf numFmtId="2" fontId="2" fillId="0" borderId="18" xfId="0" applyNumberFormat="1" applyFont="1" applyBorder="1"/>
    <xf numFmtId="2" fontId="2" fillId="0" borderId="10" xfId="0" applyNumberFormat="1" applyFont="1" applyBorder="1"/>
    <xf numFmtId="2" fontId="2" fillId="0" borderId="25" xfId="0" applyNumberFormat="1" applyFont="1" applyBorder="1" applyAlignment="1">
      <alignment horizontal="right"/>
    </xf>
    <xf numFmtId="2" fontId="2" fillId="0" borderId="18" xfId="0" applyNumberFormat="1" applyFont="1" applyBorder="1" applyAlignment="1">
      <alignment horizontal="right"/>
    </xf>
    <xf numFmtId="2" fontId="2" fillId="0" borderId="10" xfId="0" applyNumberFormat="1" applyFont="1" applyBorder="1" applyAlignment="1">
      <alignment horizontal="right"/>
    </xf>
    <xf numFmtId="0" fontId="15" fillId="4" borderId="0" xfId="0" applyFont="1" applyFill="1" applyAlignment="1">
      <alignment horizontal="center"/>
    </xf>
    <xf numFmtId="0" fontId="15" fillId="5" borderId="0" xfId="0" applyFont="1" applyFill="1" applyAlignment="1">
      <alignment horizontal="center"/>
    </xf>
    <xf numFmtId="0" fontId="15" fillId="6" borderId="0" xfId="0" applyFont="1" applyFill="1" applyAlignment="1">
      <alignment horizontal="center"/>
    </xf>
    <xf numFmtId="0" fontId="15" fillId="7" borderId="0" xfId="0" applyFont="1" applyFill="1" applyAlignment="1">
      <alignment horizontal="center"/>
    </xf>
    <xf numFmtId="2" fontId="4" fillId="10" borderId="10" xfId="0" applyNumberFormat="1" applyFont="1" applyFill="1" applyBorder="1" applyAlignment="1">
      <alignment horizontal="center" vertical="center"/>
    </xf>
    <xf numFmtId="2" fontId="4" fillId="10" borderId="20" xfId="0" applyNumberFormat="1" applyFont="1" applyFill="1" applyBorder="1" applyAlignment="1">
      <alignment horizontal="left" vertical="center"/>
    </xf>
    <xf numFmtId="2" fontId="4" fillId="11" borderId="18" xfId="0" applyNumberFormat="1" applyFont="1" applyFill="1" applyBorder="1" applyAlignment="1">
      <alignment horizontal="center" vertical="center"/>
    </xf>
    <xf numFmtId="2" fontId="4" fillId="11" borderId="10" xfId="0" applyNumberFormat="1" applyFont="1" applyFill="1" applyBorder="1" applyAlignment="1">
      <alignment horizontal="center" vertical="center"/>
    </xf>
    <xf numFmtId="2" fontId="4" fillId="9" borderId="20" xfId="0" applyNumberFormat="1" applyFont="1" applyFill="1" applyBorder="1" applyAlignment="1">
      <alignment horizontal="left" vertical="center"/>
    </xf>
    <xf numFmtId="2" fontId="4" fillId="9" borderId="10" xfId="0" applyNumberFormat="1" applyFont="1" applyFill="1" applyBorder="1" applyAlignment="1">
      <alignment horizontal="center" vertical="center"/>
    </xf>
    <xf numFmtId="2" fontId="3" fillId="9" borderId="30" xfId="0" applyNumberFormat="1" applyFont="1" applyFill="1" applyBorder="1"/>
    <xf numFmtId="2" fontId="15" fillId="6" borderId="10" xfId="0" applyNumberFormat="1" applyFont="1" applyFill="1" applyBorder="1" applyAlignment="1">
      <alignment horizontal="center" vertical="center"/>
    </xf>
    <xf numFmtId="4" fontId="3" fillId="11" borderId="48" xfId="0" applyNumberFormat="1" applyFont="1" applyFill="1" applyBorder="1"/>
    <xf numFmtId="4" fontId="3" fillId="8" borderId="30" xfId="0" applyNumberFormat="1" applyFont="1" applyFill="1" applyBorder="1" applyAlignment="1">
      <alignment horizontal="right"/>
    </xf>
    <xf numFmtId="2" fontId="4" fillId="8" borderId="23" xfId="0" applyNumberFormat="1" applyFont="1" applyFill="1" applyBorder="1" applyAlignment="1">
      <alignment horizontal="center" vertical="center"/>
    </xf>
    <xf numFmtId="4" fontId="0" fillId="0" borderId="0" xfId="0" applyNumberFormat="1"/>
    <xf numFmtId="2" fontId="0" fillId="0" borderId="0" xfId="0" applyNumberFormat="1"/>
    <xf numFmtId="2" fontId="4" fillId="9" borderId="13" xfId="0" applyNumberFormat="1" applyFont="1" applyFill="1" applyBorder="1" applyAlignment="1">
      <alignment horizontal="left"/>
    </xf>
    <xf numFmtId="2" fontId="15" fillId="6" borderId="20" xfId="0" applyNumberFormat="1" applyFont="1" applyFill="1" applyBorder="1" applyAlignment="1">
      <alignment horizontal="left" vertical="center"/>
    </xf>
    <xf numFmtId="0" fontId="0" fillId="0" borderId="16" xfId="0" applyBorder="1"/>
    <xf numFmtId="0" fontId="4" fillId="0" borderId="21" xfId="0" applyFont="1" applyBorder="1" applyAlignment="1"/>
    <xf numFmtId="0" fontId="4" fillId="0" borderId="21" xfId="0" applyFont="1" applyFill="1" applyBorder="1" applyAlignment="1"/>
    <xf numFmtId="0" fontId="2" fillId="0" borderId="55" xfId="0" applyFont="1" applyBorder="1" applyAlignment="1">
      <alignment horizontal="right"/>
    </xf>
    <xf numFmtId="0" fontId="2" fillId="0" borderId="46" xfId="0" applyFont="1" applyBorder="1" applyAlignment="1">
      <alignment horizontal="center"/>
    </xf>
    <xf numFmtId="0" fontId="2" fillId="0" borderId="0" xfId="0" applyFont="1" applyBorder="1"/>
    <xf numFmtId="4" fontId="2" fillId="0" borderId="55" xfId="0" applyNumberFormat="1" applyFont="1" applyBorder="1" applyAlignment="1">
      <alignment horizontal="center"/>
    </xf>
    <xf numFmtId="4" fontId="2" fillId="0" borderId="31" xfId="0" applyNumberFormat="1" applyFont="1" applyBorder="1" applyAlignment="1">
      <alignment horizontal="center"/>
    </xf>
    <xf numFmtId="2" fontId="2" fillId="0" borderId="39" xfId="0" applyNumberFormat="1" applyFont="1" applyBorder="1"/>
    <xf numFmtId="164" fontId="2" fillId="0" borderId="55" xfId="0" applyNumberFormat="1" applyFont="1" applyBorder="1"/>
    <xf numFmtId="0" fontId="2" fillId="2" borderId="31" xfId="0" applyFont="1" applyFill="1" applyBorder="1" applyAlignment="1">
      <alignment horizontal="center"/>
    </xf>
    <xf numFmtId="2" fontId="2" fillId="0" borderId="40" xfId="0" applyNumberFormat="1" applyFont="1" applyBorder="1"/>
    <xf numFmtId="0" fontId="2" fillId="0" borderId="31" xfId="0" applyFont="1" applyBorder="1" applyAlignment="1">
      <alignment horizontal="center"/>
    </xf>
    <xf numFmtId="2" fontId="2" fillId="0" borderId="40" xfId="0" applyNumberFormat="1" applyFont="1" applyBorder="1" applyAlignment="1">
      <alignment horizontal="right"/>
    </xf>
    <xf numFmtId="0" fontId="10" fillId="0" borderId="41" xfId="0" applyFont="1" applyBorder="1" applyAlignment="1">
      <alignment wrapText="1"/>
    </xf>
    <xf numFmtId="2" fontId="4" fillId="0" borderId="6" xfId="0" applyNumberFormat="1" applyFont="1" applyBorder="1"/>
    <xf numFmtId="0" fontId="4" fillId="0" borderId="42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4" fontId="7" fillId="0" borderId="12" xfId="0" applyNumberFormat="1" applyFont="1" applyBorder="1" applyAlignment="1">
      <alignment horizontal="center"/>
    </xf>
    <xf numFmtId="4" fontId="7" fillId="0" borderId="36" xfId="0" applyNumberFormat="1" applyFont="1" applyBorder="1" applyAlignment="1">
      <alignment horizontal="center"/>
    </xf>
    <xf numFmtId="3" fontId="7" fillId="0" borderId="36" xfId="0" applyNumberFormat="1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3" borderId="36" xfId="0" applyFont="1" applyFill="1" applyBorder="1" applyAlignment="1">
      <alignment wrapText="1"/>
    </xf>
    <xf numFmtId="0" fontId="7" fillId="3" borderId="17" xfId="0" applyFont="1" applyFill="1" applyBorder="1" applyAlignment="1">
      <alignment horizontal="center" wrapText="1"/>
    </xf>
    <xf numFmtId="0" fontId="11" fillId="0" borderId="23" xfId="0" applyFont="1" applyBorder="1" applyAlignment="1">
      <alignment wrapText="1"/>
    </xf>
    <xf numFmtId="0" fontId="7" fillId="0" borderId="12" xfId="0" applyFont="1" applyBorder="1" applyAlignment="1">
      <alignment horizontal="right"/>
    </xf>
    <xf numFmtId="0" fontId="0" fillId="0" borderId="0" xfId="0" applyBorder="1" applyAlignment="1">
      <alignment horizontal="center"/>
    </xf>
    <xf numFmtId="0" fontId="7" fillId="0" borderId="9" xfId="0" applyFont="1" applyBorder="1" applyAlignment="1">
      <alignment horizontal="right"/>
    </xf>
    <xf numFmtId="0" fontId="20" fillId="0" borderId="13" xfId="0" applyFont="1" applyBorder="1"/>
    <xf numFmtId="0" fontId="4" fillId="0" borderId="45" xfId="0" applyFont="1" applyFill="1" applyBorder="1" applyAlignment="1">
      <alignment horizontal="left"/>
    </xf>
    <xf numFmtId="0" fontId="4" fillId="0" borderId="28" xfId="0" applyFont="1" applyFill="1" applyBorder="1" applyAlignment="1">
      <alignment horizontal="left"/>
    </xf>
    <xf numFmtId="0" fontId="3" fillId="0" borderId="34" xfId="0" applyFont="1" applyBorder="1" applyAlignment="1">
      <alignment horizontal="right"/>
    </xf>
    <xf numFmtId="2" fontId="3" fillId="0" borderId="58" xfId="0" applyNumberFormat="1" applyFont="1" applyBorder="1"/>
    <xf numFmtId="4" fontId="3" fillId="0" borderId="8" xfId="0" applyNumberFormat="1" applyFont="1" applyBorder="1"/>
    <xf numFmtId="2" fontId="4" fillId="0" borderId="35" xfId="0" applyNumberFormat="1" applyFont="1" applyBorder="1" applyAlignment="1">
      <alignment horizontal="center" vertical="center"/>
    </xf>
    <xf numFmtId="4" fontId="3" fillId="0" borderId="58" xfId="0" applyNumberFormat="1" applyFont="1" applyBorder="1"/>
    <xf numFmtId="2" fontId="4" fillId="0" borderId="59" xfId="0" applyNumberFormat="1" applyFont="1" applyBorder="1" applyAlignment="1">
      <alignment horizontal="center" vertical="center"/>
    </xf>
    <xf numFmtId="4" fontId="3" fillId="0" borderId="44" xfId="0" applyNumberFormat="1" applyFont="1" applyBorder="1"/>
    <xf numFmtId="2" fontId="4" fillId="0" borderId="60" xfId="0" applyNumberFormat="1" applyFont="1" applyBorder="1" applyAlignment="1">
      <alignment horizontal="center" vertical="center"/>
    </xf>
    <xf numFmtId="4" fontId="3" fillId="0" borderId="57" xfId="0" applyNumberFormat="1" applyFont="1" applyBorder="1"/>
    <xf numFmtId="2" fontId="4" fillId="0" borderId="44" xfId="0" applyNumberFormat="1" applyFont="1" applyBorder="1" applyAlignment="1">
      <alignment horizontal="center" vertical="center"/>
    </xf>
    <xf numFmtId="4" fontId="3" fillId="0" borderId="58" xfId="0" applyNumberFormat="1" applyFont="1" applyBorder="1" applyAlignment="1">
      <alignment horizontal="right"/>
    </xf>
    <xf numFmtId="4" fontId="3" fillId="0" borderId="8" xfId="0" applyNumberFormat="1" applyFont="1" applyBorder="1" applyAlignment="1">
      <alignment horizontal="right"/>
    </xf>
    <xf numFmtId="0" fontId="1" fillId="0" borderId="61" xfId="0" applyFont="1" applyFill="1" applyBorder="1" applyAlignment="1">
      <alignment horizontal="right"/>
    </xf>
    <xf numFmtId="2" fontId="3" fillId="8" borderId="50" xfId="0" applyNumberFormat="1" applyFont="1" applyFill="1" applyBorder="1"/>
    <xf numFmtId="4" fontId="3" fillId="0" borderId="62" xfId="0" applyNumberFormat="1" applyFont="1" applyBorder="1"/>
    <xf numFmtId="4" fontId="3" fillId="0" borderId="28" xfId="0" applyNumberFormat="1" applyFont="1" applyBorder="1"/>
    <xf numFmtId="2" fontId="4" fillId="0" borderId="28" xfId="0" applyNumberFormat="1" applyFont="1" applyBorder="1" applyAlignment="1">
      <alignment horizontal="center" vertical="center"/>
    </xf>
    <xf numFmtId="4" fontId="3" fillId="0" borderId="50" xfId="0" applyNumberFormat="1" applyFont="1" applyBorder="1"/>
    <xf numFmtId="2" fontId="4" fillId="0" borderId="64" xfId="0" applyNumberFormat="1" applyFont="1" applyBorder="1" applyAlignment="1">
      <alignment horizontal="center" vertical="center"/>
    </xf>
    <xf numFmtId="4" fontId="3" fillId="0" borderId="65" xfId="0" applyNumberFormat="1" applyFont="1" applyBorder="1"/>
    <xf numFmtId="2" fontId="4" fillId="0" borderId="63" xfId="0" applyNumberFormat="1" applyFont="1" applyBorder="1" applyAlignment="1">
      <alignment horizontal="center" vertical="center"/>
    </xf>
    <xf numFmtId="4" fontId="3" fillId="0" borderId="50" xfId="0" applyNumberFormat="1" applyFont="1" applyBorder="1" applyAlignment="1">
      <alignment horizontal="right"/>
    </xf>
    <xf numFmtId="4" fontId="3" fillId="0" borderId="62" xfId="0" applyNumberFormat="1" applyFont="1" applyBorder="1" applyAlignment="1">
      <alignment horizontal="right"/>
    </xf>
    <xf numFmtId="0" fontId="4" fillId="0" borderId="13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right"/>
    </xf>
    <xf numFmtId="2" fontId="4" fillId="2" borderId="56" xfId="0" applyNumberFormat="1" applyFont="1" applyFill="1" applyBorder="1" applyAlignment="1">
      <alignment horizontal="center" vertical="center"/>
    </xf>
    <xf numFmtId="0" fontId="0" fillId="2" borderId="0" xfId="0" applyFill="1"/>
    <xf numFmtId="2" fontId="23" fillId="0" borderId="1" xfId="0" applyNumberFormat="1" applyFont="1" applyBorder="1"/>
    <xf numFmtId="2" fontId="23" fillId="0" borderId="17" xfId="0" applyNumberFormat="1" applyFont="1" applyBorder="1"/>
    <xf numFmtId="2" fontId="23" fillId="0" borderId="24" xfId="0" applyNumberFormat="1" applyFont="1" applyBorder="1"/>
    <xf numFmtId="2" fontId="23" fillId="0" borderId="3" xfId="0" applyNumberFormat="1" applyFont="1" applyBorder="1"/>
    <xf numFmtId="2" fontId="23" fillId="0" borderId="19" xfId="0" applyNumberFormat="1" applyFont="1" applyBorder="1"/>
    <xf numFmtId="2" fontId="21" fillId="0" borderId="20" xfId="0" applyNumberFormat="1" applyFont="1" applyBorder="1"/>
    <xf numFmtId="2" fontId="4" fillId="2" borderId="0" xfId="0" applyNumberFormat="1" applyFont="1" applyFill="1" applyBorder="1" applyAlignment="1">
      <alignment horizontal="center" vertical="center"/>
    </xf>
    <xf numFmtId="2" fontId="4" fillId="2" borderId="16" xfId="0" applyNumberFormat="1" applyFont="1" applyFill="1" applyBorder="1" applyAlignment="1">
      <alignment horizontal="left" vertical="center"/>
    </xf>
    <xf numFmtId="2" fontId="4" fillId="2" borderId="47" xfId="0" applyNumberFormat="1" applyFont="1" applyFill="1" applyBorder="1" applyAlignment="1">
      <alignment horizontal="center" vertical="center"/>
    </xf>
    <xf numFmtId="2" fontId="4" fillId="2" borderId="15" xfId="0" applyNumberFormat="1" applyFont="1" applyFill="1" applyBorder="1" applyAlignment="1">
      <alignment horizontal="center" vertical="center"/>
    </xf>
    <xf numFmtId="2" fontId="4" fillId="2" borderId="30" xfId="0" applyNumberFormat="1" applyFont="1" applyFill="1" applyBorder="1" applyAlignment="1">
      <alignment horizontal="center" vertical="center"/>
    </xf>
    <xf numFmtId="2" fontId="15" fillId="12" borderId="47" xfId="0" applyNumberFormat="1" applyFont="1" applyFill="1" applyBorder="1" applyAlignment="1">
      <alignment horizontal="center" vertical="center"/>
    </xf>
    <xf numFmtId="2" fontId="15" fillId="12" borderId="4" xfId="0" applyNumberFormat="1" applyFont="1" applyFill="1" applyBorder="1" applyAlignment="1">
      <alignment horizontal="center" vertical="center"/>
    </xf>
    <xf numFmtId="2" fontId="4" fillId="2" borderId="48" xfId="0" applyNumberFormat="1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left" vertical="center"/>
    </xf>
    <xf numFmtId="2" fontId="4" fillId="2" borderId="59" xfId="0" applyNumberFormat="1" applyFont="1" applyFill="1" applyBorder="1" applyAlignment="1">
      <alignment horizontal="center" vertical="center"/>
    </xf>
    <xf numFmtId="2" fontId="4" fillId="2" borderId="28" xfId="0" applyNumberFormat="1" applyFont="1" applyFill="1" applyBorder="1" applyAlignment="1">
      <alignment horizontal="center" vertical="center"/>
    </xf>
    <xf numFmtId="2" fontId="23" fillId="0" borderId="11" xfId="0" applyNumberFormat="1" applyFont="1" applyBorder="1"/>
    <xf numFmtId="2" fontId="21" fillId="0" borderId="25" xfId="0" applyNumberFormat="1" applyFont="1" applyBorder="1"/>
    <xf numFmtId="2" fontId="23" fillId="0" borderId="12" xfId="0" applyNumberFormat="1" applyFont="1" applyBorder="1"/>
    <xf numFmtId="2" fontId="21" fillId="0" borderId="18" xfId="0" applyNumberFormat="1" applyFont="1" applyBorder="1"/>
    <xf numFmtId="2" fontId="23" fillId="0" borderId="9" xfId="0" applyNumberFormat="1" applyFont="1" applyBorder="1"/>
    <xf numFmtId="2" fontId="21" fillId="0" borderId="10" xfId="0" applyNumberFormat="1" applyFont="1" applyBorder="1"/>
    <xf numFmtId="2" fontId="23" fillId="0" borderId="61" xfId="0" applyNumberFormat="1" applyFont="1" applyBorder="1"/>
    <xf numFmtId="2" fontId="23" fillId="0" borderId="62" xfId="0" applyNumberFormat="1" applyFont="1" applyBorder="1"/>
    <xf numFmtId="2" fontId="21" fillId="0" borderId="51" xfId="0" applyNumberFormat="1" applyFont="1" applyBorder="1"/>
    <xf numFmtId="2" fontId="23" fillId="0" borderId="55" xfId="0" applyNumberFormat="1" applyFont="1" applyBorder="1"/>
    <xf numFmtId="2" fontId="23" fillId="0" borderId="31" xfId="0" applyNumberFormat="1" applyFont="1" applyBorder="1"/>
    <xf numFmtId="2" fontId="21" fillId="0" borderId="40" xfId="0" applyNumberFormat="1" applyFont="1" applyBorder="1"/>
    <xf numFmtId="4" fontId="4" fillId="0" borderId="19" xfId="0" applyNumberFormat="1" applyFont="1" applyBorder="1"/>
    <xf numFmtId="4" fontId="4" fillId="0" borderId="6" xfId="0" applyNumberFormat="1" applyFont="1" applyBorder="1"/>
    <xf numFmtId="4" fontId="4" fillId="0" borderId="19" xfId="0" applyNumberFormat="1" applyFont="1" applyBorder="1" applyAlignment="1">
      <alignment horizontal="right"/>
    </xf>
    <xf numFmtId="49" fontId="24" fillId="0" borderId="0" xfId="0" applyNumberFormat="1" applyFont="1"/>
    <xf numFmtId="0" fontId="16" fillId="0" borderId="20" xfId="0" applyFont="1" applyFill="1" applyBorder="1" applyAlignment="1">
      <alignment horizontal="center" vertical="center" wrapText="1"/>
    </xf>
    <xf numFmtId="4" fontId="3" fillId="0" borderId="14" xfId="0" applyNumberFormat="1" applyFont="1" applyBorder="1"/>
    <xf numFmtId="0" fontId="17" fillId="0" borderId="0" xfId="0" applyFont="1" applyBorder="1" applyAlignment="1"/>
    <xf numFmtId="0" fontId="4" fillId="0" borderId="0" xfId="0" applyFont="1"/>
    <xf numFmtId="0" fontId="4" fillId="0" borderId="0" xfId="0" applyFont="1" applyBorder="1" applyAlignment="1"/>
    <xf numFmtId="0" fontId="4" fillId="0" borderId="21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67" xfId="0" applyFont="1" applyBorder="1" applyAlignment="1">
      <alignment horizontal="center" vertical="center" wrapText="1"/>
    </xf>
    <xf numFmtId="0" fontId="4" fillId="0" borderId="67" xfId="0" applyFont="1" applyFill="1" applyBorder="1" applyAlignment="1">
      <alignment horizontal="center" vertical="center" wrapText="1"/>
    </xf>
    <xf numFmtId="0" fontId="5" fillId="0" borderId="52" xfId="0" applyFont="1" applyFill="1" applyBorder="1" applyAlignment="1">
      <alignment horizontal="center" vertical="center" wrapText="1"/>
    </xf>
    <xf numFmtId="0" fontId="22" fillId="0" borderId="42" xfId="0" applyFont="1" applyBorder="1" applyAlignment="1">
      <alignment textRotation="90"/>
    </xf>
    <xf numFmtId="0" fontId="22" fillId="0" borderId="54" xfId="0" applyFont="1" applyBorder="1" applyAlignment="1">
      <alignment textRotation="90"/>
    </xf>
    <xf numFmtId="0" fontId="22" fillId="0" borderId="67" xfId="0" applyFont="1" applyBorder="1" applyAlignment="1">
      <alignment textRotation="90" wrapText="1"/>
    </xf>
    <xf numFmtId="2" fontId="15" fillId="6" borderId="40" xfId="0" applyNumberFormat="1" applyFont="1" applyFill="1" applyBorder="1" applyAlignment="1">
      <alignment horizontal="center" vertical="center"/>
    </xf>
    <xf numFmtId="4" fontId="3" fillId="0" borderId="49" xfId="0" applyNumberFormat="1" applyFont="1" applyBorder="1" applyAlignment="1">
      <alignment horizontal="right"/>
    </xf>
    <xf numFmtId="4" fontId="3" fillId="0" borderId="31" xfId="0" applyNumberFormat="1" applyFont="1" applyBorder="1" applyAlignment="1">
      <alignment horizontal="right"/>
    </xf>
    <xf numFmtId="2" fontId="4" fillId="0" borderId="41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4" fontId="4" fillId="0" borderId="19" xfId="0" applyNumberFormat="1" applyFont="1" applyBorder="1" applyAlignment="1">
      <alignment horizontal="left"/>
    </xf>
    <xf numFmtId="4" fontId="4" fillId="0" borderId="16" xfId="0" applyNumberFormat="1" applyFont="1" applyBorder="1" applyAlignment="1">
      <alignment horizontal="left"/>
    </xf>
    <xf numFmtId="2" fontId="4" fillId="0" borderId="16" xfId="0" applyNumberFormat="1" applyFont="1" applyBorder="1" applyAlignment="1">
      <alignment horizontal="left" vertical="center"/>
    </xf>
    <xf numFmtId="4" fontId="4" fillId="0" borderId="6" xfId="0" applyNumberFormat="1" applyFont="1" applyBorder="1" applyAlignment="1">
      <alignment horizontal="left"/>
    </xf>
    <xf numFmtId="4" fontId="4" fillId="0" borderId="38" xfId="0" applyNumberFormat="1" applyFont="1" applyBorder="1" applyAlignment="1">
      <alignment horizontal="left"/>
    </xf>
    <xf numFmtId="2" fontId="4" fillId="0" borderId="6" xfId="0" applyNumberFormat="1" applyFont="1" applyBorder="1" applyAlignment="1">
      <alignment horizontal="left" vertical="center"/>
    </xf>
    <xf numFmtId="2" fontId="4" fillId="0" borderId="20" xfId="0" applyNumberFormat="1" applyFont="1" applyBorder="1"/>
    <xf numFmtId="3" fontId="4" fillId="0" borderId="38" xfId="0" applyNumberFormat="1" applyFont="1" applyBorder="1" applyAlignment="1">
      <alignment horizontal="left"/>
    </xf>
    <xf numFmtId="2" fontId="4" fillId="0" borderId="20" xfId="0" applyNumberFormat="1" applyFont="1" applyBorder="1" applyAlignment="1">
      <alignment horizontal="left"/>
    </xf>
    <xf numFmtId="4" fontId="4" fillId="0" borderId="38" xfId="0" applyNumberFormat="1" applyFont="1" applyBorder="1" applyAlignment="1">
      <alignment horizontal="left" vertical="center" wrapText="1"/>
    </xf>
    <xf numFmtId="4" fontId="4" fillId="0" borderId="3" xfId="0" applyNumberFormat="1" applyFont="1" applyBorder="1" applyAlignment="1">
      <alignment horizontal="left" vertical="center" wrapText="1"/>
    </xf>
    <xf numFmtId="2" fontId="4" fillId="0" borderId="6" xfId="0" applyNumberFormat="1" applyFont="1" applyBorder="1" applyAlignment="1">
      <alignment horizontal="left"/>
    </xf>
    <xf numFmtId="164" fontId="2" fillId="0" borderId="46" xfId="0" applyNumberFormat="1" applyFont="1" applyBorder="1"/>
    <xf numFmtId="4" fontId="12" fillId="0" borderId="33" xfId="0" applyNumberFormat="1" applyFont="1" applyBorder="1" applyAlignment="1">
      <alignment horizontal="center"/>
    </xf>
    <xf numFmtId="4" fontId="13" fillId="0" borderId="33" xfId="0" applyNumberFormat="1" applyFont="1" applyBorder="1" applyAlignment="1">
      <alignment horizontal="center"/>
    </xf>
    <xf numFmtId="4" fontId="13" fillId="0" borderId="36" xfId="0" applyNumberFormat="1" applyFont="1" applyBorder="1" applyAlignment="1">
      <alignment horizontal="center"/>
    </xf>
    <xf numFmtId="4" fontId="13" fillId="0" borderId="37" xfId="0" applyNumberFormat="1" applyFont="1" applyBorder="1" applyAlignment="1">
      <alignment horizontal="center"/>
    </xf>
    <xf numFmtId="4" fontId="2" fillId="0" borderId="46" xfId="0" applyNumberFormat="1" applyFont="1" applyBorder="1" applyAlignment="1">
      <alignment horizontal="center"/>
    </xf>
    <xf numFmtId="0" fontId="10" fillId="0" borderId="23" xfId="0" applyFont="1" applyBorder="1" applyAlignment="1">
      <alignment wrapText="1"/>
    </xf>
    <xf numFmtId="4" fontId="12" fillId="0" borderId="36" xfId="0" applyNumberFormat="1" applyFont="1" applyBorder="1" applyAlignment="1">
      <alignment horizontal="center"/>
    </xf>
    <xf numFmtId="2" fontId="4" fillId="0" borderId="16" xfId="0" applyNumberFormat="1" applyFont="1" applyBorder="1"/>
    <xf numFmtId="0" fontId="4" fillId="0" borderId="38" xfId="0" applyFont="1" applyFill="1" applyBorder="1" applyAlignment="1">
      <alignment horizontal="center" vertical="center" wrapText="1"/>
    </xf>
    <xf numFmtId="2" fontId="4" fillId="0" borderId="13" xfId="0" applyNumberFormat="1" applyFont="1" applyBorder="1"/>
    <xf numFmtId="2" fontId="4" fillId="0" borderId="21" xfId="0" applyNumberFormat="1" applyFont="1" applyBorder="1"/>
    <xf numFmtId="0" fontId="4" fillId="0" borderId="16" xfId="0" applyFont="1" applyFill="1" applyBorder="1" applyAlignment="1">
      <alignment horizontal="left"/>
    </xf>
    <xf numFmtId="0" fontId="18" fillId="0" borderId="21" xfId="0" applyFont="1" applyBorder="1" applyAlignment="1">
      <alignment horizontal="right"/>
    </xf>
    <xf numFmtId="2" fontId="25" fillId="0" borderId="45" xfId="0" applyNumberFormat="1" applyFont="1" applyBorder="1"/>
    <xf numFmtId="2" fontId="25" fillId="0" borderId="0" xfId="0" applyNumberFormat="1" applyFont="1" applyBorder="1"/>
    <xf numFmtId="4" fontId="25" fillId="0" borderId="45" xfId="0" applyNumberFormat="1" applyFont="1" applyBorder="1"/>
    <xf numFmtId="4" fontId="25" fillId="0" borderId="2" xfId="0" applyNumberFormat="1" applyFont="1" applyBorder="1"/>
    <xf numFmtId="4" fontId="25" fillId="0" borderId="0" xfId="0" applyNumberFormat="1" applyFont="1" applyBorder="1"/>
    <xf numFmtId="4" fontId="25" fillId="0" borderId="45" xfId="0" applyNumberFormat="1" applyFont="1" applyBorder="1" applyAlignment="1">
      <alignment horizontal="right"/>
    </xf>
    <xf numFmtId="4" fontId="25" fillId="0" borderId="2" xfId="0" applyNumberFormat="1" applyFont="1" applyBorder="1" applyAlignment="1">
      <alignment horizontal="right"/>
    </xf>
    <xf numFmtId="0" fontId="21" fillId="0" borderId="52" xfId="0" applyFont="1" applyBorder="1" applyAlignment="1">
      <alignment horizontal="center"/>
    </xf>
    <xf numFmtId="0" fontId="21" fillId="0" borderId="66" xfId="0" applyFont="1" applyBorder="1" applyAlignment="1">
      <alignment horizontal="center"/>
    </xf>
    <xf numFmtId="0" fontId="21" fillId="0" borderId="53" xfId="0" applyFont="1" applyBorder="1" applyAlignment="1">
      <alignment horizontal="center"/>
    </xf>
    <xf numFmtId="0" fontId="19" fillId="0" borderId="0" xfId="0" applyFont="1" applyAlignment="1">
      <alignment horizontal="center"/>
    </xf>
  </cellXfs>
  <cellStyles count="3">
    <cellStyle name="Excel Built-in Normal" xfId="1"/>
    <cellStyle name="Excel Built-in Normal 2" xfId="2"/>
    <cellStyle name="Обычный" xfId="0" builtinId="0"/>
  </cellStyles>
  <dxfs count="48"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</dxfs>
  <tableStyles count="0" defaultTableStyle="TableStyleMedium2" defaultPivotStyle="PivotStyleMedium9"/>
  <colors>
    <mruColors>
      <color rgb="FFFFCCCC"/>
      <color rgb="FFCCFFCC"/>
      <color rgb="FFFFFF66"/>
      <color rgb="FFCCFF99"/>
      <color rgb="FFFF99FF"/>
      <color rgb="FF66FF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Коэффициент оснащённости ОУ (общая</a:t>
            </a:r>
            <a:r>
              <a:rPr lang="ru-RU" b="1" baseline="0"/>
              <a:t> балансовая стоимость движимого муниципального имущества на 1 обучающегося) относительно максимального значения</a:t>
            </a:r>
            <a:endParaRPr lang="ru-RU" b="1"/>
          </a:p>
        </c:rich>
      </c:tx>
      <c:layout>
        <c:manualLayout>
          <c:xMode val="edge"/>
          <c:yMode val="edge"/>
          <c:x val="0.13575329782806275"/>
          <c:y val="1.54142581888246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2.5565153870329316E-2"/>
          <c:y val="5.7784250957069676E-2"/>
          <c:w val="0.97408879715278307"/>
          <c:h val="0.51599229287090553"/>
        </c:manualLayout>
      </c:layout>
      <c:lineChart>
        <c:grouping val="standard"/>
        <c:varyColors val="0"/>
        <c:ser>
          <c:idx val="0"/>
          <c:order val="0"/>
          <c:tx>
            <c:v>Коэфициент оснащённости ОУ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'2017-2018 свод'!$C$5:$C$127</c:f>
              <c:strCache>
                <c:ptCount val="123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 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«КУГ № 1 – Универс»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 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 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 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 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МАОУ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МАОУ СШ № 143</c:v>
                </c:pt>
                <c:pt idx="105">
                  <c:v>МБОУ СШ № 144</c:v>
                </c:pt>
                <c:pt idx="106">
                  <c:v>МАОУ СШ № 145</c:v>
                </c:pt>
                <c:pt idx="107">
                  <c:v>МБОУ СШ № 147</c:v>
                </c:pt>
                <c:pt idx="108">
                  <c:v>МАОУ СШ № 149</c:v>
                </c:pt>
                <c:pt idx="109">
                  <c:v>МАОУ СШ № 150</c:v>
                </c:pt>
                <c:pt idx="110">
                  <c:v>МАОУ СШ № 151</c:v>
                </c:pt>
                <c:pt idx="111">
                  <c:v>МАОУ СШ № 152 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Гимназия № 12 "МиТ"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 </c:v>
                </c:pt>
                <c:pt idx="119">
                  <c:v>МБОУ СШ № 14 </c:v>
                </c:pt>
                <c:pt idx="120">
                  <c:v>МБОУ СШ № 27</c:v>
                </c:pt>
                <c:pt idx="121">
                  <c:v>МБОУ СШ № 51</c:v>
                </c:pt>
                <c:pt idx="122">
                  <c:v>МБОУ СШ № 153</c:v>
                </c:pt>
              </c:strCache>
            </c:strRef>
          </c:cat>
          <c:val>
            <c:numRef>
              <c:f>'2017-2018 свод'!$H$5:$H$127</c:f>
              <c:numCache>
                <c:formatCode>#,##0.00</c:formatCode>
                <c:ptCount val="123"/>
                <c:pt idx="0">
                  <c:v>0.13037811174750161</c:v>
                </c:pt>
                <c:pt idx="1">
                  <c:v>0.49501518900252311</c:v>
                </c:pt>
                <c:pt idx="2">
                  <c:v>0.13172012146499559</c:v>
                </c:pt>
                <c:pt idx="3">
                  <c:v>0.17131393061810485</c:v>
                </c:pt>
                <c:pt idx="4">
                  <c:v>0.10112723809233488</c:v>
                </c:pt>
                <c:pt idx="5">
                  <c:v>0.20429531295469616</c:v>
                </c:pt>
                <c:pt idx="6">
                  <c:v>0.16161863683445588</c:v>
                </c:pt>
                <c:pt idx="7">
                  <c:v>0.10415730959058074</c:v>
                </c:pt>
                <c:pt idx="8">
                  <c:v>0.13318411834026114</c:v>
                </c:pt>
                <c:pt idx="9">
                  <c:v>7.1848780772365464E-2</c:v>
                </c:pt>
                <c:pt idx="10">
                  <c:v>0.11352467803890176</c:v>
                </c:pt>
                <c:pt idx="11">
                  <c:v>0.12441108794325971</c:v>
                </c:pt>
                <c:pt idx="12">
                  <c:v>0.18395130996713907</c:v>
                </c:pt>
                <c:pt idx="13">
                  <c:v>9.1023627134573612E-2</c:v>
                </c:pt>
                <c:pt idx="14">
                  <c:v>0.15942082980376365</c:v>
                </c:pt>
                <c:pt idx="15">
                  <c:v>9.8202359823199234E-2</c:v>
                </c:pt>
                <c:pt idx="16">
                  <c:v>0.12496071159510436</c:v>
                </c:pt>
                <c:pt idx="17">
                  <c:v>0.10234230053676258</c:v>
                </c:pt>
                <c:pt idx="18">
                  <c:v>0.15483501421599838</c:v>
                </c:pt>
                <c:pt idx="19">
                  <c:v>0.95534046959855556</c:v>
                </c:pt>
                <c:pt idx="20">
                  <c:v>0.10925678023663682</c:v>
                </c:pt>
                <c:pt idx="21">
                  <c:v>0.21021148541463877</c:v>
                </c:pt>
                <c:pt idx="22">
                  <c:v>9.9201431550165226E-2</c:v>
                </c:pt>
                <c:pt idx="23">
                  <c:v>0.11589383673601347</c:v>
                </c:pt>
                <c:pt idx="24">
                  <c:v>6.9355978702033222E-2</c:v>
                </c:pt>
                <c:pt idx="25">
                  <c:v>0.10132220422536292</c:v>
                </c:pt>
                <c:pt idx="26">
                  <c:v>9.7425728858047081E-2</c:v>
                </c:pt>
                <c:pt idx="27">
                  <c:v>8.9174481117162432E-2</c:v>
                </c:pt>
                <c:pt idx="28">
                  <c:v>0.14328074810405411</c:v>
                </c:pt>
                <c:pt idx="29">
                  <c:v>0.10842513593269644</c:v>
                </c:pt>
                <c:pt idx="30">
                  <c:v>9.63281427962904E-2</c:v>
                </c:pt>
                <c:pt idx="31">
                  <c:v>7.4309191969585367E-2</c:v>
                </c:pt>
                <c:pt idx="32">
                  <c:v>0.17087809031017562</c:v>
                </c:pt>
                <c:pt idx="33">
                  <c:v>8.9299622541378812E-2</c:v>
                </c:pt>
                <c:pt idx="34">
                  <c:v>7.6426000843888425E-2</c:v>
                </c:pt>
                <c:pt idx="35">
                  <c:v>7.2785661574312419E-2</c:v>
                </c:pt>
                <c:pt idx="36">
                  <c:v>0.12471587443858058</c:v>
                </c:pt>
                <c:pt idx="37">
                  <c:v>0.14920590577359047</c:v>
                </c:pt>
                <c:pt idx="38">
                  <c:v>7.3521258295095163E-2</c:v>
                </c:pt>
                <c:pt idx="39">
                  <c:v>6.2067197385062021E-2</c:v>
                </c:pt>
                <c:pt idx="40">
                  <c:v>0.13425637212529135</c:v>
                </c:pt>
                <c:pt idx="41">
                  <c:v>9.4576618633308476E-2</c:v>
                </c:pt>
                <c:pt idx="42">
                  <c:v>6.473730303657825E-2</c:v>
                </c:pt>
                <c:pt idx="43">
                  <c:v>5.9369328060713711E-2</c:v>
                </c:pt>
                <c:pt idx="44">
                  <c:v>7.8023506522593308E-2</c:v>
                </c:pt>
                <c:pt idx="45">
                  <c:v>8.970840884253703E-2</c:v>
                </c:pt>
                <c:pt idx="46">
                  <c:v>0.17047584307054434</c:v>
                </c:pt>
                <c:pt idx="47">
                  <c:v>0.25539388847594552</c:v>
                </c:pt>
                <c:pt idx="48">
                  <c:v>8.6609771635125954E-2</c:v>
                </c:pt>
                <c:pt idx="49">
                  <c:v>0.16200574664102524</c:v>
                </c:pt>
                <c:pt idx="50">
                  <c:v>0.1160263590993687</c:v>
                </c:pt>
                <c:pt idx="51">
                  <c:v>5.6404321914059113E-2</c:v>
                </c:pt>
                <c:pt idx="52">
                  <c:v>7.7101889778960264E-2</c:v>
                </c:pt>
                <c:pt idx="53">
                  <c:v>0.2605915482330034</c:v>
                </c:pt>
                <c:pt idx="54">
                  <c:v>5.7572107585336076E-2</c:v>
                </c:pt>
                <c:pt idx="55">
                  <c:v>1</c:v>
                </c:pt>
                <c:pt idx="56">
                  <c:v>9.8322812512005545E-2</c:v>
                </c:pt>
                <c:pt idx="57">
                  <c:v>7.558738038262558E-2</c:v>
                </c:pt>
                <c:pt idx="58">
                  <c:v>0.22355721785459159</c:v>
                </c:pt>
                <c:pt idx="59">
                  <c:v>8.8037171295806085E-2</c:v>
                </c:pt>
                <c:pt idx="60">
                  <c:v>0.26482741304048135</c:v>
                </c:pt>
                <c:pt idx="61">
                  <c:v>6.3157495850885967E-2</c:v>
                </c:pt>
                <c:pt idx="62">
                  <c:v>5.5761398249707064E-2</c:v>
                </c:pt>
                <c:pt idx="63">
                  <c:v>8.4325613240757907E-2</c:v>
                </c:pt>
                <c:pt idx="64">
                  <c:v>8.2604574746076437E-2</c:v>
                </c:pt>
                <c:pt idx="65">
                  <c:v>0.13115430780458087</c:v>
                </c:pt>
                <c:pt idx="66">
                  <c:v>0.12376464252716748</c:v>
                </c:pt>
                <c:pt idx="67">
                  <c:v>0.16391549100450103</c:v>
                </c:pt>
                <c:pt idx="68">
                  <c:v>0.10608487342404561</c:v>
                </c:pt>
                <c:pt idx="69">
                  <c:v>9.9076207727379989E-2</c:v>
                </c:pt>
                <c:pt idx="70">
                  <c:v>0.13330712383458251</c:v>
                </c:pt>
                <c:pt idx="71">
                  <c:v>0.10214035913978357</c:v>
                </c:pt>
                <c:pt idx="72">
                  <c:v>0.16014322180606932</c:v>
                </c:pt>
                <c:pt idx="73">
                  <c:v>0.13038522530674818</c:v>
                </c:pt>
                <c:pt idx="74">
                  <c:v>0.25877769107057202</c:v>
                </c:pt>
                <c:pt idx="75">
                  <c:v>0.10810602303718592</c:v>
                </c:pt>
                <c:pt idx="76">
                  <c:v>7.9568946629305803E-2</c:v>
                </c:pt>
                <c:pt idx="77">
                  <c:v>0.17688642438348831</c:v>
                </c:pt>
                <c:pt idx="78">
                  <c:v>9.8273267001612805E-2</c:v>
                </c:pt>
                <c:pt idx="79">
                  <c:v>7.1513318970739218E-2</c:v>
                </c:pt>
                <c:pt idx="80">
                  <c:v>0.12003560929507336</c:v>
                </c:pt>
                <c:pt idx="81">
                  <c:v>4.8255855276424467E-2</c:v>
                </c:pt>
                <c:pt idx="82">
                  <c:v>0.11317670858927011</c:v>
                </c:pt>
                <c:pt idx="83">
                  <c:v>0.24921611421611173</c:v>
                </c:pt>
                <c:pt idx="84">
                  <c:v>0.10109554041421497</c:v>
                </c:pt>
                <c:pt idx="85">
                  <c:v>7.8456482036210154E-2</c:v>
                </c:pt>
                <c:pt idx="86">
                  <c:v>7.7170565493594204E-2</c:v>
                </c:pt>
                <c:pt idx="87">
                  <c:v>0.14053980915351755</c:v>
                </c:pt>
                <c:pt idx="88">
                  <c:v>9.3354654487469435E-2</c:v>
                </c:pt>
                <c:pt idx="89">
                  <c:v>2.2370518825285905E-2</c:v>
                </c:pt>
                <c:pt idx="90">
                  <c:v>0.10569635536577161</c:v>
                </c:pt>
                <c:pt idx="91">
                  <c:v>0.48274971492925395</c:v>
                </c:pt>
                <c:pt idx="92">
                  <c:v>7.2353051028849313E-2</c:v>
                </c:pt>
                <c:pt idx="93">
                  <c:v>5.7803673366075281E-2</c:v>
                </c:pt>
                <c:pt idx="94">
                  <c:v>7.5105660022424428E-2</c:v>
                </c:pt>
                <c:pt idx="95">
                  <c:v>8.387164282796522E-2</c:v>
                </c:pt>
                <c:pt idx="96">
                  <c:v>7.6227675575052806E-2</c:v>
                </c:pt>
                <c:pt idx="97">
                  <c:v>9.4001621467083296E-2</c:v>
                </c:pt>
                <c:pt idx="98">
                  <c:v>7.1328912787167381E-2</c:v>
                </c:pt>
                <c:pt idx="99">
                  <c:v>0.11425336714212675</c:v>
                </c:pt>
                <c:pt idx="100">
                  <c:v>0.1036793020557973</c:v>
                </c:pt>
                <c:pt idx="101">
                  <c:v>6.0759436676342891E-2</c:v>
                </c:pt>
                <c:pt idx="102">
                  <c:v>8.6192547041795242E-2</c:v>
                </c:pt>
                <c:pt idx="103">
                  <c:v>0.10599687627719782</c:v>
                </c:pt>
                <c:pt idx="104">
                  <c:v>1.0979698817844019E-2</c:v>
                </c:pt>
                <c:pt idx="105">
                  <c:v>0.17707574788903166</c:v>
                </c:pt>
                <c:pt idx="106">
                  <c:v>8.2070466547353824E-2</c:v>
                </c:pt>
                <c:pt idx="107">
                  <c:v>8.3178956810080348E-2</c:v>
                </c:pt>
                <c:pt idx="108">
                  <c:v>0.12308917141781471</c:v>
                </c:pt>
                <c:pt idx="109">
                  <c:v>0.14056786976803526</c:v>
                </c:pt>
                <c:pt idx="110">
                  <c:v>0.16483499974388449</c:v>
                </c:pt>
                <c:pt idx="111">
                  <c:v>0.14810411690548186</c:v>
                </c:pt>
                <c:pt idx="112">
                  <c:v>0.13511170581661949</c:v>
                </c:pt>
                <c:pt idx="113">
                  <c:v>0.117861775319845</c:v>
                </c:pt>
                <c:pt idx="114">
                  <c:v>0.12436154755710188</c:v>
                </c:pt>
                <c:pt idx="115">
                  <c:v>0.13721036794468855</c:v>
                </c:pt>
                <c:pt idx="116">
                  <c:v>0.11888370499852495</c:v>
                </c:pt>
                <c:pt idx="117">
                  <c:v>0.26713021541444776</c:v>
                </c:pt>
                <c:pt idx="118">
                  <c:v>0.15326557554786821</c:v>
                </c:pt>
                <c:pt idx="119">
                  <c:v>0.14460894708567779</c:v>
                </c:pt>
                <c:pt idx="120">
                  <c:v>4.5613344966802201E-2</c:v>
                </c:pt>
                <c:pt idx="121">
                  <c:v>0.11636949049553207</c:v>
                </c:pt>
                <c:pt idx="122">
                  <c:v>0.12581208883570646</c:v>
                </c:pt>
              </c:numCache>
            </c:numRef>
          </c:val>
          <c:smooth val="0"/>
        </c:ser>
        <c:ser>
          <c:idx val="1"/>
          <c:order val="1"/>
          <c:tx>
            <c:v>Средний коэффициент оснащённости по городу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'2017-2018 свод'!$C$5:$C$127</c:f>
              <c:strCache>
                <c:ptCount val="123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 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«КУГ № 1 – Универс»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 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 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 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 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МАОУ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МАОУ СШ № 143</c:v>
                </c:pt>
                <c:pt idx="105">
                  <c:v>МБОУ СШ № 144</c:v>
                </c:pt>
                <c:pt idx="106">
                  <c:v>МАОУ СШ № 145</c:v>
                </c:pt>
                <c:pt idx="107">
                  <c:v>МБОУ СШ № 147</c:v>
                </c:pt>
                <c:pt idx="108">
                  <c:v>МАОУ СШ № 149</c:v>
                </c:pt>
                <c:pt idx="109">
                  <c:v>МАОУ СШ № 150</c:v>
                </c:pt>
                <c:pt idx="110">
                  <c:v>МАОУ СШ № 151</c:v>
                </c:pt>
                <c:pt idx="111">
                  <c:v>МАОУ СШ № 152 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Гимназия № 12 "МиТ"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 </c:v>
                </c:pt>
                <c:pt idx="119">
                  <c:v>МБОУ СШ № 14 </c:v>
                </c:pt>
                <c:pt idx="120">
                  <c:v>МБОУ СШ № 27</c:v>
                </c:pt>
                <c:pt idx="121">
                  <c:v>МБОУ СШ № 51</c:v>
                </c:pt>
                <c:pt idx="122">
                  <c:v>МБОУ СШ № 153</c:v>
                </c:pt>
              </c:strCache>
            </c:strRef>
          </c:cat>
          <c:val>
            <c:numRef>
              <c:f>'2017-2018 свод'!$I$5:$I$127</c:f>
              <c:numCache>
                <c:formatCode>#,##0.00</c:formatCode>
                <c:ptCount val="123"/>
                <c:pt idx="0">
                  <c:v>0.13610177759622669</c:v>
                </c:pt>
                <c:pt idx="1">
                  <c:v>0.13610177759622669</c:v>
                </c:pt>
                <c:pt idx="3">
                  <c:v>0.13610177759622669</c:v>
                </c:pt>
                <c:pt idx="4">
                  <c:v>0.13610177759622669</c:v>
                </c:pt>
                <c:pt idx="5">
                  <c:v>0.13610177759622669</c:v>
                </c:pt>
                <c:pt idx="6">
                  <c:v>0.13610177759622669</c:v>
                </c:pt>
                <c:pt idx="7">
                  <c:v>0.13610177759622669</c:v>
                </c:pt>
                <c:pt idx="8">
                  <c:v>0.13610177759622669</c:v>
                </c:pt>
                <c:pt idx="9">
                  <c:v>0.13610177759622669</c:v>
                </c:pt>
                <c:pt idx="10">
                  <c:v>0.13610177759622669</c:v>
                </c:pt>
                <c:pt idx="11">
                  <c:v>0.13610177759622669</c:v>
                </c:pt>
                <c:pt idx="13">
                  <c:v>0.13610177759622669</c:v>
                </c:pt>
                <c:pt idx="14">
                  <c:v>0.13610177759622669</c:v>
                </c:pt>
                <c:pt idx="15">
                  <c:v>0.13610177759622669</c:v>
                </c:pt>
                <c:pt idx="16">
                  <c:v>0.13610177759622669</c:v>
                </c:pt>
                <c:pt idx="17">
                  <c:v>0.13610177759622669</c:v>
                </c:pt>
                <c:pt idx="18">
                  <c:v>0.13610177759622669</c:v>
                </c:pt>
                <c:pt idx="19">
                  <c:v>0.13610177759622669</c:v>
                </c:pt>
                <c:pt idx="20">
                  <c:v>0.13610177759622669</c:v>
                </c:pt>
                <c:pt idx="21">
                  <c:v>0.13610177759622669</c:v>
                </c:pt>
                <c:pt idx="22">
                  <c:v>0.13610177759622669</c:v>
                </c:pt>
                <c:pt idx="23">
                  <c:v>0.13610177759622669</c:v>
                </c:pt>
                <c:pt idx="24">
                  <c:v>0.13610177759622669</c:v>
                </c:pt>
                <c:pt idx="25">
                  <c:v>0.13610177759622669</c:v>
                </c:pt>
                <c:pt idx="27">
                  <c:v>0.13610177759622669</c:v>
                </c:pt>
                <c:pt idx="28">
                  <c:v>0.13610177759622669</c:v>
                </c:pt>
                <c:pt idx="29">
                  <c:v>0.13610177759622669</c:v>
                </c:pt>
                <c:pt idx="30">
                  <c:v>0.13610177759622669</c:v>
                </c:pt>
                <c:pt idx="31">
                  <c:v>0.13610177759622669</c:v>
                </c:pt>
                <c:pt idx="32">
                  <c:v>0.13610177759622669</c:v>
                </c:pt>
                <c:pt idx="33">
                  <c:v>0.13610177759622669</c:v>
                </c:pt>
                <c:pt idx="34">
                  <c:v>0.13610177759622669</c:v>
                </c:pt>
                <c:pt idx="35">
                  <c:v>0.13610177759622669</c:v>
                </c:pt>
                <c:pt idx="36">
                  <c:v>0.13610177759622669</c:v>
                </c:pt>
                <c:pt idx="37">
                  <c:v>0.13610177759622669</c:v>
                </c:pt>
                <c:pt idx="38">
                  <c:v>0.13610177759622669</c:v>
                </c:pt>
                <c:pt idx="39">
                  <c:v>0.13610177759622669</c:v>
                </c:pt>
                <c:pt idx="40">
                  <c:v>0.13610177759622669</c:v>
                </c:pt>
                <c:pt idx="41">
                  <c:v>0.13610177759622669</c:v>
                </c:pt>
                <c:pt idx="42">
                  <c:v>0.13610177759622669</c:v>
                </c:pt>
                <c:pt idx="43">
                  <c:v>0.13610177759622669</c:v>
                </c:pt>
                <c:pt idx="44">
                  <c:v>0.13610177759622669</c:v>
                </c:pt>
                <c:pt idx="45">
                  <c:v>0.13610177759622669</c:v>
                </c:pt>
                <c:pt idx="47">
                  <c:v>0.13610177759622669</c:v>
                </c:pt>
                <c:pt idx="48">
                  <c:v>0.13610177759622669</c:v>
                </c:pt>
                <c:pt idx="49">
                  <c:v>0.13610177759622669</c:v>
                </c:pt>
                <c:pt idx="50">
                  <c:v>0.13610177759622669</c:v>
                </c:pt>
                <c:pt idx="51">
                  <c:v>0.13610177759622669</c:v>
                </c:pt>
                <c:pt idx="52">
                  <c:v>0.13610177759622669</c:v>
                </c:pt>
                <c:pt idx="53">
                  <c:v>0.13610177759622669</c:v>
                </c:pt>
                <c:pt idx="54">
                  <c:v>0.13610177759622669</c:v>
                </c:pt>
                <c:pt idx="55">
                  <c:v>0.13610177759622669</c:v>
                </c:pt>
                <c:pt idx="56">
                  <c:v>0.13610177759622669</c:v>
                </c:pt>
                <c:pt idx="57">
                  <c:v>0.13610177759622669</c:v>
                </c:pt>
                <c:pt idx="58">
                  <c:v>0.13610177759622669</c:v>
                </c:pt>
                <c:pt idx="59">
                  <c:v>0.13610177759622669</c:v>
                </c:pt>
                <c:pt idx="60">
                  <c:v>0.13610177759622669</c:v>
                </c:pt>
                <c:pt idx="61">
                  <c:v>0.13610177759622669</c:v>
                </c:pt>
                <c:pt idx="62">
                  <c:v>0.13610177759622669</c:v>
                </c:pt>
                <c:pt idx="63">
                  <c:v>0.13610177759622669</c:v>
                </c:pt>
                <c:pt idx="64">
                  <c:v>0.13610177759622669</c:v>
                </c:pt>
                <c:pt idx="65">
                  <c:v>0.13610177759622669</c:v>
                </c:pt>
                <c:pt idx="67">
                  <c:v>0.13610177759622669</c:v>
                </c:pt>
                <c:pt idx="68">
                  <c:v>0.13610177759622669</c:v>
                </c:pt>
                <c:pt idx="69">
                  <c:v>0.13610177759622669</c:v>
                </c:pt>
                <c:pt idx="70">
                  <c:v>0.13610177759622669</c:v>
                </c:pt>
                <c:pt idx="71">
                  <c:v>0.13610177759622669</c:v>
                </c:pt>
                <c:pt idx="72">
                  <c:v>0.13610177759622669</c:v>
                </c:pt>
                <c:pt idx="73">
                  <c:v>0.13610177759622669</c:v>
                </c:pt>
                <c:pt idx="74">
                  <c:v>0.13610177759622669</c:v>
                </c:pt>
                <c:pt idx="75">
                  <c:v>0.13610177759622669</c:v>
                </c:pt>
                <c:pt idx="76">
                  <c:v>0.13610177759622669</c:v>
                </c:pt>
                <c:pt idx="77">
                  <c:v>0.13610177759622669</c:v>
                </c:pt>
                <c:pt idx="78">
                  <c:v>0.13610177759622669</c:v>
                </c:pt>
                <c:pt idx="79">
                  <c:v>0.13610177759622669</c:v>
                </c:pt>
                <c:pt idx="80">
                  <c:v>0.13610177759622669</c:v>
                </c:pt>
                <c:pt idx="81">
                  <c:v>0.13610177759622669</c:v>
                </c:pt>
                <c:pt idx="83">
                  <c:v>0.13610177759622669</c:v>
                </c:pt>
                <c:pt idx="84">
                  <c:v>0.13610177759622669</c:v>
                </c:pt>
                <c:pt idx="85">
                  <c:v>0.13610177759622669</c:v>
                </c:pt>
                <c:pt idx="86">
                  <c:v>0.13610177759622669</c:v>
                </c:pt>
                <c:pt idx="87">
                  <c:v>0.13610177759622669</c:v>
                </c:pt>
                <c:pt idx="88">
                  <c:v>0.13610177759622669</c:v>
                </c:pt>
                <c:pt idx="89">
                  <c:v>0.13610177759622669</c:v>
                </c:pt>
                <c:pt idx="90">
                  <c:v>0.13610177759622669</c:v>
                </c:pt>
                <c:pt idx="91">
                  <c:v>0.13610177759622669</c:v>
                </c:pt>
                <c:pt idx="92">
                  <c:v>0.13610177759622669</c:v>
                </c:pt>
                <c:pt idx="93">
                  <c:v>0.13610177759622669</c:v>
                </c:pt>
                <c:pt idx="94">
                  <c:v>0.13610177759622669</c:v>
                </c:pt>
                <c:pt idx="95">
                  <c:v>0.13610177759622669</c:v>
                </c:pt>
                <c:pt idx="96">
                  <c:v>0.13610177759622669</c:v>
                </c:pt>
                <c:pt idx="97">
                  <c:v>0.13610177759622669</c:v>
                </c:pt>
                <c:pt idx="98">
                  <c:v>0.13610177759622669</c:v>
                </c:pt>
                <c:pt idx="99">
                  <c:v>0.13610177759622669</c:v>
                </c:pt>
                <c:pt idx="100">
                  <c:v>0.13610177759622669</c:v>
                </c:pt>
                <c:pt idx="101">
                  <c:v>0.13610177759622669</c:v>
                </c:pt>
                <c:pt idx="102">
                  <c:v>0.13610177759622669</c:v>
                </c:pt>
                <c:pt idx="103">
                  <c:v>0.13610177759622669</c:v>
                </c:pt>
                <c:pt idx="104">
                  <c:v>0.13610177759622669</c:v>
                </c:pt>
                <c:pt idx="105">
                  <c:v>0.13610177759622669</c:v>
                </c:pt>
                <c:pt idx="106">
                  <c:v>0.13610177759622669</c:v>
                </c:pt>
                <c:pt idx="107">
                  <c:v>0.13610177759622669</c:v>
                </c:pt>
                <c:pt idx="108">
                  <c:v>0.13610177759622669</c:v>
                </c:pt>
                <c:pt idx="109">
                  <c:v>0.13610177759622669</c:v>
                </c:pt>
                <c:pt idx="110">
                  <c:v>0.13610177759622669</c:v>
                </c:pt>
                <c:pt idx="111">
                  <c:v>0.13610177759622669</c:v>
                </c:pt>
                <c:pt idx="113">
                  <c:v>0.13610177759622669</c:v>
                </c:pt>
                <c:pt idx="114">
                  <c:v>0.13610177759622669</c:v>
                </c:pt>
                <c:pt idx="115">
                  <c:v>0.13610177759622669</c:v>
                </c:pt>
                <c:pt idx="116">
                  <c:v>0.13610177759622669</c:v>
                </c:pt>
                <c:pt idx="117">
                  <c:v>0.13610177759622669</c:v>
                </c:pt>
                <c:pt idx="118">
                  <c:v>0.13610177759622669</c:v>
                </c:pt>
                <c:pt idx="119">
                  <c:v>0.13610177759622669</c:v>
                </c:pt>
                <c:pt idx="120">
                  <c:v>0.13610177759622669</c:v>
                </c:pt>
                <c:pt idx="121">
                  <c:v>0.13610177759622669</c:v>
                </c:pt>
                <c:pt idx="122">
                  <c:v>0.13610177759622669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806344"/>
        <c:axId val="133806736"/>
      </c:lineChart>
      <c:catAx>
        <c:axId val="133806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3806736"/>
        <c:crosses val="autoZero"/>
        <c:auto val="1"/>
        <c:lblAlgn val="ctr"/>
        <c:lblOffset val="100"/>
        <c:noMultiLvlLbl val="0"/>
      </c:catAx>
      <c:valAx>
        <c:axId val="13380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3806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Состояние основных фондов ОУ (отношение остаточной к общей балансовой стоимости недвижимого муниципального имущества)</a:t>
            </a:r>
          </a:p>
        </c:rich>
      </c:tx>
      <c:layout>
        <c:manualLayout>
          <c:xMode val="edge"/>
          <c:yMode val="edge"/>
          <c:x val="0.20559565903318688"/>
          <c:y val="5.118362124120281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2.7759335562506742E-2"/>
          <c:y val="1.4394486677648982E-2"/>
          <c:w val="0.9707240557194502"/>
          <c:h val="0.64029984735593271"/>
        </c:manualLayout>
      </c:layout>
      <c:lineChart>
        <c:grouping val="standard"/>
        <c:varyColors val="0"/>
        <c:ser>
          <c:idx val="0"/>
          <c:order val="0"/>
          <c:tx>
            <c:v>Коэффициент состояния основных фондов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'2017-2018 свод'!$C$5:$C$127</c:f>
              <c:strCache>
                <c:ptCount val="123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 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«КУГ № 1 – Универс»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 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 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 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 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МАОУ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МАОУ СШ № 143</c:v>
                </c:pt>
                <c:pt idx="105">
                  <c:v>МБОУ СШ № 144</c:v>
                </c:pt>
                <c:pt idx="106">
                  <c:v>МАОУ СШ № 145</c:v>
                </c:pt>
                <c:pt idx="107">
                  <c:v>МБОУ СШ № 147</c:v>
                </c:pt>
                <c:pt idx="108">
                  <c:v>МАОУ СШ № 149</c:v>
                </c:pt>
                <c:pt idx="109">
                  <c:v>МАОУ СШ № 150</c:v>
                </c:pt>
                <c:pt idx="110">
                  <c:v>МАОУ СШ № 151</c:v>
                </c:pt>
                <c:pt idx="111">
                  <c:v>МАОУ СШ № 152 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Гимназия № 12 "МиТ"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 </c:v>
                </c:pt>
                <c:pt idx="119">
                  <c:v>МБОУ СШ № 14 </c:v>
                </c:pt>
                <c:pt idx="120">
                  <c:v>МБОУ СШ № 27</c:v>
                </c:pt>
                <c:pt idx="121">
                  <c:v>МБОУ СШ № 51</c:v>
                </c:pt>
                <c:pt idx="122">
                  <c:v>МБОУ СШ № 153</c:v>
                </c:pt>
              </c:strCache>
            </c:strRef>
          </c:cat>
          <c:val>
            <c:numRef>
              <c:f>'2017-2018 свод'!$D$5:$D$127</c:f>
              <c:numCache>
                <c:formatCode>0.00</c:formatCode>
                <c:ptCount val="123"/>
                <c:pt idx="0">
                  <c:v>0.68580668108295528</c:v>
                </c:pt>
                <c:pt idx="1">
                  <c:v>0.44744953380086544</c:v>
                </c:pt>
                <c:pt idx="2">
                  <c:v>0.56558667565221377</c:v>
                </c:pt>
                <c:pt idx="3">
                  <c:v>0.65209621812960494</c:v>
                </c:pt>
                <c:pt idx="4">
                  <c:v>0.72078143859973254</c:v>
                </c:pt>
                <c:pt idx="5">
                  <c:v>0.9116646690443031</c:v>
                </c:pt>
                <c:pt idx="6">
                  <c:v>0.61843406892958797</c:v>
                </c:pt>
                <c:pt idx="7">
                  <c:v>6.0902746920833764E-2</c:v>
                </c:pt>
                <c:pt idx="8">
                  <c:v>0.47330926571217724</c:v>
                </c:pt>
                <c:pt idx="9">
                  <c:v>0.60416730672370211</c:v>
                </c:pt>
                <c:pt idx="10">
                  <c:v>0.60738091292649821</c:v>
                </c:pt>
                <c:pt idx="11">
                  <c:v>0.44154345388348509</c:v>
                </c:pt>
                <c:pt idx="12">
                  <c:v>0.70413418344455259</c:v>
                </c:pt>
                <c:pt idx="13">
                  <c:v>0.88231804353742149</c:v>
                </c:pt>
                <c:pt idx="14">
                  <c:v>0.89331340996249986</c:v>
                </c:pt>
                <c:pt idx="15">
                  <c:v>0.83030287737554787</c:v>
                </c:pt>
                <c:pt idx="16">
                  <c:v>0.54437653035384603</c:v>
                </c:pt>
                <c:pt idx="17">
                  <c:v>0.75063596662082277</c:v>
                </c:pt>
                <c:pt idx="18">
                  <c:v>9.0763429390001052E-2</c:v>
                </c:pt>
                <c:pt idx="19">
                  <c:v>0.8955853886392221</c:v>
                </c:pt>
                <c:pt idx="20">
                  <c:v>0.65081729040162384</c:v>
                </c:pt>
                <c:pt idx="21">
                  <c:v>0.89780673717286263</c:v>
                </c:pt>
                <c:pt idx="22">
                  <c:v>0.10328923858623684</c:v>
                </c:pt>
                <c:pt idx="23">
                  <c:v>0.84244806121562565</c:v>
                </c:pt>
                <c:pt idx="24">
                  <c:v>0.91135478655200231</c:v>
                </c:pt>
                <c:pt idx="25">
                  <c:v>0.86073262497147218</c:v>
                </c:pt>
                <c:pt idx="26">
                  <c:v>0.538689292885416</c:v>
                </c:pt>
                <c:pt idx="27">
                  <c:v>0.38848763176172613</c:v>
                </c:pt>
                <c:pt idx="28">
                  <c:v>0.67823127902646163</c:v>
                </c:pt>
                <c:pt idx="29">
                  <c:v>0.72762921627974775</c:v>
                </c:pt>
                <c:pt idx="30">
                  <c:v>0.47528733637575943</c:v>
                </c:pt>
                <c:pt idx="31">
                  <c:v>0.56540285519537958</c:v>
                </c:pt>
                <c:pt idx="32">
                  <c:v>0.52957209558402274</c:v>
                </c:pt>
                <c:pt idx="33">
                  <c:v>0.35237422975225324</c:v>
                </c:pt>
                <c:pt idx="34">
                  <c:v>0.59702888821310074</c:v>
                </c:pt>
                <c:pt idx="35">
                  <c:v>0.65784958572989549</c:v>
                </c:pt>
                <c:pt idx="36">
                  <c:v>0.44973429996023462</c:v>
                </c:pt>
                <c:pt idx="37">
                  <c:v>0.43119581054240574</c:v>
                </c:pt>
                <c:pt idx="38">
                  <c:v>0.57707424816696717</c:v>
                </c:pt>
                <c:pt idx="39">
                  <c:v>0.53977567129942206</c:v>
                </c:pt>
                <c:pt idx="40">
                  <c:v>0.51328722527630954</c:v>
                </c:pt>
                <c:pt idx="41">
                  <c:v>0.43766531093752248</c:v>
                </c:pt>
                <c:pt idx="42">
                  <c:v>0.46853854033570658</c:v>
                </c:pt>
                <c:pt idx="43">
                  <c:v>0.66479545534067686</c:v>
                </c:pt>
                <c:pt idx="44">
                  <c:v>0.46918816728243362</c:v>
                </c:pt>
                <c:pt idx="45">
                  <c:v>0.71197871776287636</c:v>
                </c:pt>
                <c:pt idx="46">
                  <c:v>0.45749860988581331</c:v>
                </c:pt>
                <c:pt idx="47">
                  <c:v>0.63202305659364</c:v>
                </c:pt>
                <c:pt idx="48">
                  <c:v>0.33642332827532734</c:v>
                </c:pt>
                <c:pt idx="49">
                  <c:v>0.48658497767238529</c:v>
                </c:pt>
                <c:pt idx="50">
                  <c:v>0.69937004072748021</c:v>
                </c:pt>
                <c:pt idx="51">
                  <c:v>0.16818584177857024</c:v>
                </c:pt>
                <c:pt idx="52">
                  <c:v>0.45214215479095426</c:v>
                </c:pt>
                <c:pt idx="53">
                  <c:v>0.72211568722899311</c:v>
                </c:pt>
                <c:pt idx="54">
                  <c:v>0.48106263571298047</c:v>
                </c:pt>
                <c:pt idx="55">
                  <c:v>0.3231355991069273</c:v>
                </c:pt>
                <c:pt idx="56">
                  <c:v>0.49370232485070914</c:v>
                </c:pt>
                <c:pt idx="57">
                  <c:v>0.196129467744459</c:v>
                </c:pt>
                <c:pt idx="58">
                  <c:v>0.53753102245498674</c:v>
                </c:pt>
                <c:pt idx="59">
                  <c:v>0.37911294196788969</c:v>
                </c:pt>
                <c:pt idx="60">
                  <c:v>0.45294797655449942</c:v>
                </c:pt>
                <c:pt idx="61">
                  <c:v>0.42686538002577623</c:v>
                </c:pt>
                <c:pt idx="62">
                  <c:v>0.32391088360369014</c:v>
                </c:pt>
                <c:pt idx="63">
                  <c:v>0.4423683138001856</c:v>
                </c:pt>
                <c:pt idx="64">
                  <c:v>0.49902147099455424</c:v>
                </c:pt>
                <c:pt idx="65">
                  <c:v>0.63984048394644311</c:v>
                </c:pt>
                <c:pt idx="66">
                  <c:v>0.37256078310079377</c:v>
                </c:pt>
                <c:pt idx="67">
                  <c:v>0.57949625311982589</c:v>
                </c:pt>
                <c:pt idx="68">
                  <c:v>0.92197470950328575</c:v>
                </c:pt>
                <c:pt idx="69">
                  <c:v>0.36202857528001658</c:v>
                </c:pt>
                <c:pt idx="70">
                  <c:v>0.5373103854807274</c:v>
                </c:pt>
                <c:pt idx="71">
                  <c:v>0.35712233829984669</c:v>
                </c:pt>
                <c:pt idx="72">
                  <c:v>0.45503639306332305</c:v>
                </c:pt>
                <c:pt idx="73">
                  <c:v>5.1791290077348746E-3</c:v>
                </c:pt>
                <c:pt idx="74">
                  <c:v>0.32314431470538774</c:v>
                </c:pt>
                <c:pt idx="75">
                  <c:v>0.31360589517162535</c:v>
                </c:pt>
                <c:pt idx="76">
                  <c:v>0.53563212318361064</c:v>
                </c:pt>
                <c:pt idx="77">
                  <c:v>0</c:v>
                </c:pt>
                <c:pt idx="78">
                  <c:v>0.36977159046380575</c:v>
                </c:pt>
                <c:pt idx="79">
                  <c:v>0.37551017511887697</c:v>
                </c:pt>
                <c:pt idx="80">
                  <c:v>0.45259986411383923</c:v>
                </c:pt>
                <c:pt idx="81">
                  <c:v>0</c:v>
                </c:pt>
                <c:pt idx="82">
                  <c:v>0.61932369070368509</c:v>
                </c:pt>
                <c:pt idx="83">
                  <c:v>0.63839842290917859</c:v>
                </c:pt>
                <c:pt idx="84">
                  <c:v>0.36215948806289849</c:v>
                </c:pt>
                <c:pt idx="85">
                  <c:v>0.32740646233884357</c:v>
                </c:pt>
                <c:pt idx="86">
                  <c:v>0.60949024299162613</c:v>
                </c:pt>
                <c:pt idx="87">
                  <c:v>0.80170801372100264</c:v>
                </c:pt>
                <c:pt idx="88">
                  <c:v>0.51550396447360214</c:v>
                </c:pt>
                <c:pt idx="89">
                  <c:v>0.8271287966941262</c:v>
                </c:pt>
                <c:pt idx="90">
                  <c:v>0.53583333268424926</c:v>
                </c:pt>
                <c:pt idx="91">
                  <c:v>5.4569946121429749E-3</c:v>
                </c:pt>
                <c:pt idx="92">
                  <c:v>0.63412479994290694</c:v>
                </c:pt>
                <c:pt idx="93">
                  <c:v>0.31147458356226937</c:v>
                </c:pt>
                <c:pt idx="94">
                  <c:v>0.63856115502068556</c:v>
                </c:pt>
                <c:pt idx="95">
                  <c:v>0.6008223704837361</c:v>
                </c:pt>
                <c:pt idx="96">
                  <c:v>0.51671199684899904</c:v>
                </c:pt>
                <c:pt idx="97">
                  <c:v>0.54449777022820811</c:v>
                </c:pt>
                <c:pt idx="98">
                  <c:v>0.69592477835923361</c:v>
                </c:pt>
                <c:pt idx="99">
                  <c:v>0.68403690530608607</c:v>
                </c:pt>
                <c:pt idx="100">
                  <c:v>0.62050676932679349</c:v>
                </c:pt>
                <c:pt idx="101">
                  <c:v>0.48566278421634917</c:v>
                </c:pt>
                <c:pt idx="102">
                  <c:v>0.64035572570259269</c:v>
                </c:pt>
                <c:pt idx="103">
                  <c:v>0.56994377695926857</c:v>
                </c:pt>
                <c:pt idx="104">
                  <c:v>0.6414843116837049</c:v>
                </c:pt>
                <c:pt idx="105">
                  <c:v>0.74624755216609628</c:v>
                </c:pt>
                <c:pt idx="106">
                  <c:v>0.72113439202728258</c:v>
                </c:pt>
                <c:pt idx="107">
                  <c:v>0.73588493200202609</c:v>
                </c:pt>
                <c:pt idx="108">
                  <c:v>0.73261180966954675</c:v>
                </c:pt>
                <c:pt idx="109">
                  <c:v>0.91839279096671089</c:v>
                </c:pt>
                <c:pt idx="110">
                  <c:v>0.95713983218167975</c:v>
                </c:pt>
                <c:pt idx="111">
                  <c:v>0.94178227526502323</c:v>
                </c:pt>
                <c:pt idx="112">
                  <c:v>0.49023453163657182</c:v>
                </c:pt>
                <c:pt idx="113">
                  <c:v>0.57624674399373854</c:v>
                </c:pt>
                <c:pt idx="114">
                  <c:v>0.2313824619636298</c:v>
                </c:pt>
                <c:pt idx="115">
                  <c:v>0.77521031683353825</c:v>
                </c:pt>
                <c:pt idx="116">
                  <c:v>0.25658986187357402</c:v>
                </c:pt>
                <c:pt idx="117">
                  <c:v>0.42481866531994777</c:v>
                </c:pt>
                <c:pt idx="118">
                  <c:v>0.69975336437143731</c:v>
                </c:pt>
                <c:pt idx="119">
                  <c:v>3.9135568944248363E-2</c:v>
                </c:pt>
                <c:pt idx="120">
                  <c:v>0.6361957662203197</c:v>
                </c:pt>
                <c:pt idx="121">
                  <c:v>0.28245701128821205</c:v>
                </c:pt>
                <c:pt idx="122">
                  <c:v>0.98055555555707241</c:v>
                </c:pt>
              </c:numCache>
            </c:numRef>
          </c:val>
          <c:smooth val="0"/>
        </c:ser>
        <c:ser>
          <c:idx val="1"/>
          <c:order val="1"/>
          <c:tx>
            <c:v>Среднее значение коэффициента по городу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'2017-2018 свод'!$C$5:$C$127</c:f>
              <c:strCache>
                <c:ptCount val="123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 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«КУГ № 1 – Универс»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 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 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 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 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МАОУ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МАОУ СШ № 143</c:v>
                </c:pt>
                <c:pt idx="105">
                  <c:v>МБОУ СШ № 144</c:v>
                </c:pt>
                <c:pt idx="106">
                  <c:v>МАОУ СШ № 145</c:v>
                </c:pt>
                <c:pt idx="107">
                  <c:v>МБОУ СШ № 147</c:v>
                </c:pt>
                <c:pt idx="108">
                  <c:v>МАОУ СШ № 149</c:v>
                </c:pt>
                <c:pt idx="109">
                  <c:v>МАОУ СШ № 150</c:v>
                </c:pt>
                <c:pt idx="110">
                  <c:v>МАОУ СШ № 151</c:v>
                </c:pt>
                <c:pt idx="111">
                  <c:v>МАОУ СШ № 152 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Гимназия № 12 "МиТ"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 </c:v>
                </c:pt>
                <c:pt idx="119">
                  <c:v>МБОУ СШ № 14 </c:v>
                </c:pt>
                <c:pt idx="120">
                  <c:v>МБОУ СШ № 27</c:v>
                </c:pt>
                <c:pt idx="121">
                  <c:v>МБОУ СШ № 51</c:v>
                </c:pt>
                <c:pt idx="122">
                  <c:v>МБОУ СШ № 153</c:v>
                </c:pt>
              </c:strCache>
            </c:strRef>
          </c:cat>
          <c:val>
            <c:numRef>
              <c:f>'2017-2018 свод'!$E$5:$E$127</c:f>
              <c:numCache>
                <c:formatCode>#,##0.00</c:formatCode>
                <c:ptCount val="123"/>
                <c:pt idx="0">
                  <c:v>0.53974076735119847</c:v>
                </c:pt>
                <c:pt idx="1">
                  <c:v>0.53974076735119847</c:v>
                </c:pt>
                <c:pt idx="3">
                  <c:v>0.53974076735119847</c:v>
                </c:pt>
                <c:pt idx="4">
                  <c:v>0.53974076735119847</c:v>
                </c:pt>
                <c:pt idx="5">
                  <c:v>0.53974076735119847</c:v>
                </c:pt>
                <c:pt idx="6">
                  <c:v>0.53974076735119847</c:v>
                </c:pt>
                <c:pt idx="7">
                  <c:v>0.53974076735119847</c:v>
                </c:pt>
                <c:pt idx="8">
                  <c:v>0.53974076735119847</c:v>
                </c:pt>
                <c:pt idx="9">
                  <c:v>0.53974076735119847</c:v>
                </c:pt>
                <c:pt idx="10">
                  <c:v>0.53974076735119847</c:v>
                </c:pt>
                <c:pt idx="11">
                  <c:v>0.53974076735119847</c:v>
                </c:pt>
                <c:pt idx="13">
                  <c:v>0.53974076735119847</c:v>
                </c:pt>
                <c:pt idx="14">
                  <c:v>0.53974076735119847</c:v>
                </c:pt>
                <c:pt idx="15">
                  <c:v>0.53974076735119847</c:v>
                </c:pt>
                <c:pt idx="16">
                  <c:v>0.53974076735119847</c:v>
                </c:pt>
                <c:pt idx="17">
                  <c:v>0.53974076735119847</c:v>
                </c:pt>
                <c:pt idx="18">
                  <c:v>0.53974076735119847</c:v>
                </c:pt>
                <c:pt idx="19">
                  <c:v>0.53974076735119847</c:v>
                </c:pt>
                <c:pt idx="20">
                  <c:v>0.53974076735119847</c:v>
                </c:pt>
                <c:pt idx="21">
                  <c:v>0.53974076735119847</c:v>
                </c:pt>
                <c:pt idx="22">
                  <c:v>0.53974076735119847</c:v>
                </c:pt>
                <c:pt idx="23">
                  <c:v>0.53974076735119847</c:v>
                </c:pt>
                <c:pt idx="24">
                  <c:v>0.53974076735119847</c:v>
                </c:pt>
                <c:pt idx="25">
                  <c:v>0.53974076735119847</c:v>
                </c:pt>
                <c:pt idx="27">
                  <c:v>0.53974076735119847</c:v>
                </c:pt>
                <c:pt idx="28">
                  <c:v>0.53974076735119847</c:v>
                </c:pt>
                <c:pt idx="29">
                  <c:v>0.53974076735119847</c:v>
                </c:pt>
                <c:pt idx="30">
                  <c:v>0.53974076735119847</c:v>
                </c:pt>
                <c:pt idx="31">
                  <c:v>0.53974076735119847</c:v>
                </c:pt>
                <c:pt idx="32">
                  <c:v>0.53974076735119847</c:v>
                </c:pt>
                <c:pt idx="33">
                  <c:v>0.53974076735119847</c:v>
                </c:pt>
                <c:pt idx="34">
                  <c:v>0.53974076735119847</c:v>
                </c:pt>
                <c:pt idx="35">
                  <c:v>0.53974076735119847</c:v>
                </c:pt>
                <c:pt idx="36">
                  <c:v>0.53974076735119847</c:v>
                </c:pt>
                <c:pt idx="37">
                  <c:v>0.53974076735119847</c:v>
                </c:pt>
                <c:pt idx="38">
                  <c:v>0.53974076735119847</c:v>
                </c:pt>
                <c:pt idx="39">
                  <c:v>0.53974076735119847</c:v>
                </c:pt>
                <c:pt idx="40">
                  <c:v>0.53974076735119847</c:v>
                </c:pt>
                <c:pt idx="41">
                  <c:v>0.53974076735119847</c:v>
                </c:pt>
                <c:pt idx="42">
                  <c:v>0.53974076735119847</c:v>
                </c:pt>
                <c:pt idx="43">
                  <c:v>0.53974076735119847</c:v>
                </c:pt>
                <c:pt idx="44">
                  <c:v>0.53974076735119847</c:v>
                </c:pt>
                <c:pt idx="45">
                  <c:v>0.53974076735119847</c:v>
                </c:pt>
                <c:pt idx="47">
                  <c:v>0.53974076735119847</c:v>
                </c:pt>
                <c:pt idx="48">
                  <c:v>0.53974076735119847</c:v>
                </c:pt>
                <c:pt idx="49">
                  <c:v>0.53974076735119847</c:v>
                </c:pt>
                <c:pt idx="50">
                  <c:v>0.53974076735119847</c:v>
                </c:pt>
                <c:pt idx="51">
                  <c:v>0.53974076735119847</c:v>
                </c:pt>
                <c:pt idx="52">
                  <c:v>0.53974076735119847</c:v>
                </c:pt>
                <c:pt idx="53">
                  <c:v>0.53974076735119847</c:v>
                </c:pt>
                <c:pt idx="54">
                  <c:v>0.53974076735119847</c:v>
                </c:pt>
                <c:pt idx="55">
                  <c:v>0.53974076735119847</c:v>
                </c:pt>
                <c:pt idx="56">
                  <c:v>0.53974076735119847</c:v>
                </c:pt>
                <c:pt idx="57">
                  <c:v>0.53974076735119847</c:v>
                </c:pt>
                <c:pt idx="58">
                  <c:v>0.53974076735119847</c:v>
                </c:pt>
                <c:pt idx="59">
                  <c:v>0.53974076735119847</c:v>
                </c:pt>
                <c:pt idx="60">
                  <c:v>0.53974076735119847</c:v>
                </c:pt>
                <c:pt idx="61">
                  <c:v>0.53974076735119847</c:v>
                </c:pt>
                <c:pt idx="62">
                  <c:v>0.53974076735119847</c:v>
                </c:pt>
                <c:pt idx="63">
                  <c:v>0.53974076735119847</c:v>
                </c:pt>
                <c:pt idx="64">
                  <c:v>0.53974076735119847</c:v>
                </c:pt>
                <c:pt idx="65">
                  <c:v>0.53974076735119847</c:v>
                </c:pt>
                <c:pt idx="67">
                  <c:v>0.53974076735119847</c:v>
                </c:pt>
                <c:pt idx="68">
                  <c:v>0.53974076735119847</c:v>
                </c:pt>
                <c:pt idx="69">
                  <c:v>0.53974076735119847</c:v>
                </c:pt>
                <c:pt idx="70">
                  <c:v>0.53974076735119847</c:v>
                </c:pt>
                <c:pt idx="71">
                  <c:v>0.53974076735119847</c:v>
                </c:pt>
                <c:pt idx="72">
                  <c:v>0.53974076735119847</c:v>
                </c:pt>
                <c:pt idx="73">
                  <c:v>0.53974076735119847</c:v>
                </c:pt>
                <c:pt idx="74">
                  <c:v>0.53974076735119847</c:v>
                </c:pt>
                <c:pt idx="75">
                  <c:v>0.53974076735119847</c:v>
                </c:pt>
                <c:pt idx="76">
                  <c:v>0.53974076735119847</c:v>
                </c:pt>
                <c:pt idx="77">
                  <c:v>0.53974076735119847</c:v>
                </c:pt>
                <c:pt idx="78">
                  <c:v>0.53974076735119847</c:v>
                </c:pt>
                <c:pt idx="79">
                  <c:v>0.53974076735119847</c:v>
                </c:pt>
                <c:pt idx="80">
                  <c:v>0.53974076735119847</c:v>
                </c:pt>
                <c:pt idx="81">
                  <c:v>0.53974076735119847</c:v>
                </c:pt>
                <c:pt idx="83">
                  <c:v>0.53974076735119847</c:v>
                </c:pt>
                <c:pt idx="84">
                  <c:v>0.53974076735119847</c:v>
                </c:pt>
                <c:pt idx="85">
                  <c:v>0.53974076735119847</c:v>
                </c:pt>
                <c:pt idx="86">
                  <c:v>0.53974076735119847</c:v>
                </c:pt>
                <c:pt idx="87">
                  <c:v>0.53974076735119847</c:v>
                </c:pt>
                <c:pt idx="88">
                  <c:v>0.53974076735119847</c:v>
                </c:pt>
                <c:pt idx="89">
                  <c:v>0.53974076735119847</c:v>
                </c:pt>
                <c:pt idx="90">
                  <c:v>0.53974076735119847</c:v>
                </c:pt>
                <c:pt idx="91">
                  <c:v>0.53974076735119847</c:v>
                </c:pt>
                <c:pt idx="92">
                  <c:v>0.53974076735119847</c:v>
                </c:pt>
                <c:pt idx="93">
                  <c:v>0.53974076735119847</c:v>
                </c:pt>
                <c:pt idx="94">
                  <c:v>0.53974076735119847</c:v>
                </c:pt>
                <c:pt idx="95">
                  <c:v>0.53974076735119847</c:v>
                </c:pt>
                <c:pt idx="96">
                  <c:v>0.53974076735119847</c:v>
                </c:pt>
                <c:pt idx="97">
                  <c:v>0.53974076735119847</c:v>
                </c:pt>
                <c:pt idx="98">
                  <c:v>0.53974076735119847</c:v>
                </c:pt>
                <c:pt idx="99">
                  <c:v>0.53974076735119847</c:v>
                </c:pt>
                <c:pt idx="100">
                  <c:v>0.53974076735119847</c:v>
                </c:pt>
                <c:pt idx="101">
                  <c:v>0.53974076735119847</c:v>
                </c:pt>
                <c:pt idx="102">
                  <c:v>0.53974076735119847</c:v>
                </c:pt>
                <c:pt idx="103">
                  <c:v>0.53974076735119847</c:v>
                </c:pt>
                <c:pt idx="104">
                  <c:v>0.53974076735119847</c:v>
                </c:pt>
                <c:pt idx="105">
                  <c:v>0.53974076735119847</c:v>
                </c:pt>
                <c:pt idx="106">
                  <c:v>0.53974076735119847</c:v>
                </c:pt>
                <c:pt idx="107">
                  <c:v>0.53974076735119847</c:v>
                </c:pt>
                <c:pt idx="108">
                  <c:v>0.53974076735119847</c:v>
                </c:pt>
                <c:pt idx="109">
                  <c:v>0.53974076735119847</c:v>
                </c:pt>
                <c:pt idx="110">
                  <c:v>0.53974076735119847</c:v>
                </c:pt>
                <c:pt idx="111">
                  <c:v>0.53974076735119847</c:v>
                </c:pt>
                <c:pt idx="113">
                  <c:v>0.53974076735119847</c:v>
                </c:pt>
                <c:pt idx="114">
                  <c:v>0.53974076735119847</c:v>
                </c:pt>
                <c:pt idx="115">
                  <c:v>0.53974076735119847</c:v>
                </c:pt>
                <c:pt idx="116">
                  <c:v>0.53974076735119847</c:v>
                </c:pt>
                <c:pt idx="117">
                  <c:v>0.53974076735119847</c:v>
                </c:pt>
                <c:pt idx="118">
                  <c:v>0.53974076735119847</c:v>
                </c:pt>
                <c:pt idx="119">
                  <c:v>0.53974076735119847</c:v>
                </c:pt>
                <c:pt idx="120">
                  <c:v>0.53974076735119847</c:v>
                </c:pt>
                <c:pt idx="121">
                  <c:v>0.53974076735119847</c:v>
                </c:pt>
                <c:pt idx="122">
                  <c:v>0.53974076735119847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190232"/>
        <c:axId val="259190624"/>
      </c:lineChart>
      <c:catAx>
        <c:axId val="259190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9190624"/>
        <c:crosses val="autoZero"/>
        <c:auto val="1"/>
        <c:lblAlgn val="ctr"/>
        <c:lblOffset val="100"/>
        <c:noMultiLvlLbl val="0"/>
      </c:catAx>
      <c:valAx>
        <c:axId val="259190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9190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616169676903596"/>
          <c:y val="7.700575815738965E-2"/>
          <c:w val="0.3267956989247312"/>
          <c:h val="4.09838934067667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Коэффициент обеспечения муниципальным заданием ОУ на 1 обучающегося (размер субсидий на выполнение муниципального задания к общему количеству обучающихся) </a:t>
            </a:r>
            <a:br>
              <a:rPr lang="ru-RU" b="1"/>
            </a:br>
            <a:r>
              <a:rPr lang="ru-RU" b="1"/>
              <a:t>относительно максимального значения</a:t>
            </a:r>
          </a:p>
        </c:rich>
      </c:tx>
      <c:layout>
        <c:manualLayout>
          <c:xMode val="edge"/>
          <c:yMode val="edge"/>
          <c:x val="0.1100449035146858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1.9221135322543485E-2"/>
          <c:y val="4.1964403448210522E-2"/>
          <c:w val="0.98052253161408132"/>
          <c:h val="0.56669548811559922"/>
        </c:manualLayout>
      </c:layout>
      <c:lineChart>
        <c:grouping val="standard"/>
        <c:varyColors val="0"/>
        <c:ser>
          <c:idx val="0"/>
          <c:order val="0"/>
          <c:tx>
            <c:v>Коэффициент обеспечения муниципальным заданием на 1 обучающегося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'2017-2018 свод'!$C$5:$C$127</c:f>
              <c:strCache>
                <c:ptCount val="123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 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«КУГ № 1 – Универс»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 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 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 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 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МАОУ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МАОУ СШ № 143</c:v>
                </c:pt>
                <c:pt idx="105">
                  <c:v>МБОУ СШ № 144</c:v>
                </c:pt>
                <c:pt idx="106">
                  <c:v>МАОУ СШ № 145</c:v>
                </c:pt>
                <c:pt idx="107">
                  <c:v>МБОУ СШ № 147</c:v>
                </c:pt>
                <c:pt idx="108">
                  <c:v>МАОУ СШ № 149</c:v>
                </c:pt>
                <c:pt idx="109">
                  <c:v>МАОУ СШ № 150</c:v>
                </c:pt>
                <c:pt idx="110">
                  <c:v>МАОУ СШ № 151</c:v>
                </c:pt>
                <c:pt idx="111">
                  <c:v>МАОУ СШ № 152 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Гимназия № 12 "МиТ"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 </c:v>
                </c:pt>
                <c:pt idx="119">
                  <c:v>МБОУ СШ № 14 </c:v>
                </c:pt>
                <c:pt idx="120">
                  <c:v>МБОУ СШ № 27</c:v>
                </c:pt>
                <c:pt idx="121">
                  <c:v>МБОУ СШ № 51</c:v>
                </c:pt>
                <c:pt idx="122">
                  <c:v>МБОУ СШ № 153</c:v>
                </c:pt>
              </c:strCache>
            </c:strRef>
          </c:cat>
          <c:val>
            <c:numRef>
              <c:f>'2017-2018 свод'!$L$5:$L$127</c:f>
              <c:numCache>
                <c:formatCode>#,##0.00</c:formatCode>
                <c:ptCount val="123"/>
                <c:pt idx="0">
                  <c:v>0.24234190009612847</c:v>
                </c:pt>
                <c:pt idx="1">
                  <c:v>0.36658669200185512</c:v>
                </c:pt>
                <c:pt idx="2">
                  <c:v>0.28325773033203977</c:v>
                </c:pt>
                <c:pt idx="3">
                  <c:v>0.55853216575007103</c:v>
                </c:pt>
                <c:pt idx="4">
                  <c:v>0.24536243234185923</c:v>
                </c:pt>
                <c:pt idx="5">
                  <c:v>0.23456217709621918</c:v>
                </c:pt>
                <c:pt idx="6">
                  <c:v>0.2811360964377469</c:v>
                </c:pt>
                <c:pt idx="7">
                  <c:v>0.23089351058194321</c:v>
                </c:pt>
                <c:pt idx="8">
                  <c:v>0.2623435435519279</c:v>
                </c:pt>
                <c:pt idx="9">
                  <c:v>0.23885385641893192</c:v>
                </c:pt>
                <c:pt idx="10">
                  <c:v>0.25551677599771794</c:v>
                </c:pt>
                <c:pt idx="11">
                  <c:v>0.24211901481194065</c:v>
                </c:pt>
                <c:pt idx="12">
                  <c:v>0.26121185650946538</c:v>
                </c:pt>
                <c:pt idx="13">
                  <c:v>0.26602616223745118</c:v>
                </c:pt>
                <c:pt idx="14">
                  <c:v>0.25485271562670275</c:v>
                </c:pt>
                <c:pt idx="15">
                  <c:v>0.28642861079458498</c:v>
                </c:pt>
                <c:pt idx="16">
                  <c:v>0.25638444449698328</c:v>
                </c:pt>
                <c:pt idx="17">
                  <c:v>0.18323462963631665</c:v>
                </c:pt>
                <c:pt idx="18">
                  <c:v>0.25647274805335768</c:v>
                </c:pt>
                <c:pt idx="19">
                  <c:v>0.22187482273541753</c:v>
                </c:pt>
                <c:pt idx="20">
                  <c:v>0.22541497375895878</c:v>
                </c:pt>
                <c:pt idx="21">
                  <c:v>0.3653407683101722</c:v>
                </c:pt>
                <c:pt idx="22">
                  <c:v>0.2647300917560555</c:v>
                </c:pt>
                <c:pt idx="23">
                  <c:v>0.32206294443982664</c:v>
                </c:pt>
                <c:pt idx="24">
                  <c:v>0.2392848791650008</c:v>
                </c:pt>
                <c:pt idx="25">
                  <c:v>0.2536463436122221</c:v>
                </c:pt>
                <c:pt idx="26">
                  <c:v>0.23742979071477208</c:v>
                </c:pt>
                <c:pt idx="27">
                  <c:v>0.23242345694616245</c:v>
                </c:pt>
                <c:pt idx="28">
                  <c:v>0.24267989683994995</c:v>
                </c:pt>
                <c:pt idx="29">
                  <c:v>0.25426171908645362</c:v>
                </c:pt>
                <c:pt idx="30">
                  <c:v>0.23272984961918489</c:v>
                </c:pt>
                <c:pt idx="31">
                  <c:v>0.23051447785797935</c:v>
                </c:pt>
                <c:pt idx="32">
                  <c:v>0.34066378753720367</c:v>
                </c:pt>
                <c:pt idx="33">
                  <c:v>0.20633246315564491</c:v>
                </c:pt>
                <c:pt idx="34">
                  <c:v>0.24861896468105482</c:v>
                </c:pt>
                <c:pt idx="35">
                  <c:v>0.22309720451774376</c:v>
                </c:pt>
                <c:pt idx="36">
                  <c:v>0.24336494742906326</c:v>
                </c:pt>
                <c:pt idx="37">
                  <c:v>0.2432763711246258</c:v>
                </c:pt>
                <c:pt idx="38">
                  <c:v>0.21527334800669543</c:v>
                </c:pt>
                <c:pt idx="39">
                  <c:v>0.21579607538487725</c:v>
                </c:pt>
                <c:pt idx="40">
                  <c:v>0.26868049400211647</c:v>
                </c:pt>
                <c:pt idx="41">
                  <c:v>0.19352506398822758</c:v>
                </c:pt>
                <c:pt idx="42">
                  <c:v>0.21070010658955018</c:v>
                </c:pt>
                <c:pt idx="43">
                  <c:v>0.23443106281152351</c:v>
                </c:pt>
                <c:pt idx="44">
                  <c:v>0.20526367658096109</c:v>
                </c:pt>
                <c:pt idx="45">
                  <c:v>0.26953305742165051</c:v>
                </c:pt>
                <c:pt idx="46">
                  <c:v>0.29233270817090407</c:v>
                </c:pt>
                <c:pt idx="47">
                  <c:v>0.39850089497166513</c:v>
                </c:pt>
                <c:pt idx="48">
                  <c:v>0.23792090010216285</c:v>
                </c:pt>
                <c:pt idx="49">
                  <c:v>0.27694959845110861</c:v>
                </c:pt>
                <c:pt idx="50">
                  <c:v>0.23100034717859205</c:v>
                </c:pt>
                <c:pt idx="51">
                  <c:v>0.19966513262169419</c:v>
                </c:pt>
                <c:pt idx="52">
                  <c:v>0.2229587656347693</c:v>
                </c:pt>
                <c:pt idx="53">
                  <c:v>1</c:v>
                </c:pt>
                <c:pt idx="54">
                  <c:v>0.17676206715472703</c:v>
                </c:pt>
                <c:pt idx="55">
                  <c:v>0.22019726881922586</c:v>
                </c:pt>
                <c:pt idx="56">
                  <c:v>0.34698865380636557</c:v>
                </c:pt>
                <c:pt idx="57">
                  <c:v>0.24459958308792595</c:v>
                </c:pt>
                <c:pt idx="58">
                  <c:v>0.26285791803342029</c:v>
                </c:pt>
                <c:pt idx="59">
                  <c:v>0.20562517333812094</c:v>
                </c:pt>
                <c:pt idx="60">
                  <c:v>0.45027746589930168</c:v>
                </c:pt>
                <c:pt idx="61">
                  <c:v>0.20094118466059055</c:v>
                </c:pt>
                <c:pt idx="62">
                  <c:v>0.19328279129768294</c:v>
                </c:pt>
                <c:pt idx="63">
                  <c:v>0.23550473210330941</c:v>
                </c:pt>
                <c:pt idx="64">
                  <c:v>0.2110274439546147</c:v>
                </c:pt>
                <c:pt idx="65">
                  <c:v>0.23926153413190016</c:v>
                </c:pt>
                <c:pt idx="66">
                  <c:v>0.24759834290635549</c:v>
                </c:pt>
                <c:pt idx="67">
                  <c:v>0.3325174407767405</c:v>
                </c:pt>
                <c:pt idx="68">
                  <c:v>0.35673167282751789</c:v>
                </c:pt>
                <c:pt idx="69">
                  <c:v>0.23683733315836047</c:v>
                </c:pt>
                <c:pt idx="70">
                  <c:v>0.27966374988738096</c:v>
                </c:pt>
                <c:pt idx="71">
                  <c:v>0.23495875812227671</c:v>
                </c:pt>
                <c:pt idx="72">
                  <c:v>0.25151661928029601</c:v>
                </c:pt>
                <c:pt idx="73">
                  <c:v>0.22338234016004541</c:v>
                </c:pt>
                <c:pt idx="74">
                  <c:v>0.21014596887127754</c:v>
                </c:pt>
                <c:pt idx="75">
                  <c:v>0.22672011456462904</c:v>
                </c:pt>
                <c:pt idx="76">
                  <c:v>0.22241706738988165</c:v>
                </c:pt>
                <c:pt idx="77">
                  <c:v>0.18361648630904398</c:v>
                </c:pt>
                <c:pt idx="78">
                  <c:v>0.24930259535402985</c:v>
                </c:pt>
                <c:pt idx="79">
                  <c:v>0.21355152276493281</c:v>
                </c:pt>
                <c:pt idx="80">
                  <c:v>0.27823498813094211</c:v>
                </c:pt>
                <c:pt idx="81">
                  <c:v>0.21437848599797699</c:v>
                </c:pt>
                <c:pt idx="82">
                  <c:v>0.22957287505984311</c:v>
                </c:pt>
                <c:pt idx="83">
                  <c:v>0.23235457405537008</c:v>
                </c:pt>
                <c:pt idx="84">
                  <c:v>0.24703090863622251</c:v>
                </c:pt>
                <c:pt idx="85">
                  <c:v>0.24788973144147605</c:v>
                </c:pt>
                <c:pt idx="86">
                  <c:v>0.24388249065133405</c:v>
                </c:pt>
                <c:pt idx="87">
                  <c:v>0.21397132752169276</c:v>
                </c:pt>
                <c:pt idx="88">
                  <c:v>0.25429432119589174</c:v>
                </c:pt>
                <c:pt idx="89">
                  <c:v>0.20914474849404566</c:v>
                </c:pt>
                <c:pt idx="90">
                  <c:v>0.29888370807934134</c:v>
                </c:pt>
                <c:pt idx="91">
                  <c:v>0.27402734333122497</c:v>
                </c:pt>
                <c:pt idx="92">
                  <c:v>0.2250474045809891</c:v>
                </c:pt>
                <c:pt idx="93">
                  <c:v>0.25145460123428648</c:v>
                </c:pt>
                <c:pt idx="94">
                  <c:v>0.2243708656548967</c:v>
                </c:pt>
                <c:pt idx="95">
                  <c:v>0.24340358592469061</c:v>
                </c:pt>
                <c:pt idx="96">
                  <c:v>0.24233805426296362</c:v>
                </c:pt>
                <c:pt idx="97">
                  <c:v>0.22258864439382109</c:v>
                </c:pt>
                <c:pt idx="98">
                  <c:v>0.23531229368091086</c:v>
                </c:pt>
                <c:pt idx="99">
                  <c:v>0.23473034222944253</c:v>
                </c:pt>
                <c:pt idx="100">
                  <c:v>0.24109803319729808</c:v>
                </c:pt>
                <c:pt idx="101">
                  <c:v>0.22348030063636523</c:v>
                </c:pt>
                <c:pt idx="102">
                  <c:v>0.20685469292596836</c:v>
                </c:pt>
                <c:pt idx="103">
                  <c:v>0.23837694988003363</c:v>
                </c:pt>
                <c:pt idx="104">
                  <c:v>0.19849994213714395</c:v>
                </c:pt>
                <c:pt idx="105">
                  <c:v>0.18391163041991881</c:v>
                </c:pt>
                <c:pt idx="106">
                  <c:v>0.2219966421030985</c:v>
                </c:pt>
                <c:pt idx="107">
                  <c:v>0.24276950884652584</c:v>
                </c:pt>
                <c:pt idx="108">
                  <c:v>0.18933139702179178</c:v>
                </c:pt>
                <c:pt idx="109">
                  <c:v>0.18647478812031043</c:v>
                </c:pt>
                <c:pt idx="110">
                  <c:v>0.2208477249330536</c:v>
                </c:pt>
                <c:pt idx="111">
                  <c:v>0.20324682114534096</c:v>
                </c:pt>
                <c:pt idx="112">
                  <c:v>0.26353427587045392</c:v>
                </c:pt>
                <c:pt idx="113">
                  <c:v>0.27489485581900003</c:v>
                </c:pt>
                <c:pt idx="114">
                  <c:v>0.31917474016568187</c:v>
                </c:pt>
                <c:pt idx="115">
                  <c:v>0.26826006867139879</c:v>
                </c:pt>
                <c:pt idx="116">
                  <c:v>0.27626875582319527</c:v>
                </c:pt>
                <c:pt idx="117">
                  <c:v>0.24150486892571937</c:v>
                </c:pt>
                <c:pt idx="118">
                  <c:v>0.25612866987705812</c:v>
                </c:pt>
                <c:pt idx="119">
                  <c:v>0.29139227341827639</c:v>
                </c:pt>
                <c:pt idx="120">
                  <c:v>0.25655237407450637</c:v>
                </c:pt>
                <c:pt idx="121">
                  <c:v>0.26031148675159421</c:v>
                </c:pt>
                <c:pt idx="122">
                  <c:v>0.19085466517810856</c:v>
                </c:pt>
              </c:numCache>
            </c:numRef>
          </c:val>
          <c:smooth val="0"/>
        </c:ser>
        <c:ser>
          <c:idx val="1"/>
          <c:order val="1"/>
          <c:tx>
            <c:v>Среднее значение коэффициента обеспечения муниципальным заданием ОУ на 1 обучающегося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'2017-2018 свод'!$C$5:$C$127</c:f>
              <c:strCache>
                <c:ptCount val="123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 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«КУГ № 1 – Универс»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 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 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 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 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МАОУ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МАОУ СШ № 143</c:v>
                </c:pt>
                <c:pt idx="105">
                  <c:v>МБОУ СШ № 144</c:v>
                </c:pt>
                <c:pt idx="106">
                  <c:v>МАОУ СШ № 145</c:v>
                </c:pt>
                <c:pt idx="107">
                  <c:v>МБОУ СШ № 147</c:v>
                </c:pt>
                <c:pt idx="108">
                  <c:v>МАОУ СШ № 149</c:v>
                </c:pt>
                <c:pt idx="109">
                  <c:v>МАОУ СШ № 150</c:v>
                </c:pt>
                <c:pt idx="110">
                  <c:v>МАОУ СШ № 151</c:v>
                </c:pt>
                <c:pt idx="111">
                  <c:v>МАОУ СШ № 152 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Гимназия № 12 "МиТ"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 </c:v>
                </c:pt>
                <c:pt idx="119">
                  <c:v>МБОУ СШ № 14 </c:v>
                </c:pt>
                <c:pt idx="120">
                  <c:v>МБОУ СШ № 27</c:v>
                </c:pt>
                <c:pt idx="121">
                  <c:v>МБОУ СШ № 51</c:v>
                </c:pt>
                <c:pt idx="122">
                  <c:v>МБОУ СШ № 153</c:v>
                </c:pt>
              </c:strCache>
            </c:strRef>
          </c:cat>
          <c:val>
            <c:numRef>
              <c:f>'2017-2018 свод'!$M$5:$M$127</c:f>
              <c:numCache>
                <c:formatCode>#,##0.00</c:formatCode>
                <c:ptCount val="123"/>
                <c:pt idx="0">
                  <c:v>0.25551373180414277</c:v>
                </c:pt>
                <c:pt idx="1">
                  <c:v>0.25551373180414277</c:v>
                </c:pt>
                <c:pt idx="3">
                  <c:v>0.25551373180414277</c:v>
                </c:pt>
                <c:pt idx="4">
                  <c:v>0.25551373180414277</c:v>
                </c:pt>
                <c:pt idx="5">
                  <c:v>0.25551373180414277</c:v>
                </c:pt>
                <c:pt idx="6">
                  <c:v>0.25551373180414277</c:v>
                </c:pt>
                <c:pt idx="7">
                  <c:v>0.25551373180414277</c:v>
                </c:pt>
                <c:pt idx="8">
                  <c:v>0.25551373180414277</c:v>
                </c:pt>
                <c:pt idx="9">
                  <c:v>0.25551373180414277</c:v>
                </c:pt>
                <c:pt idx="10">
                  <c:v>0.25551373180414277</c:v>
                </c:pt>
                <c:pt idx="11">
                  <c:v>0.25551373180414277</c:v>
                </c:pt>
                <c:pt idx="13">
                  <c:v>0.25551373180414277</c:v>
                </c:pt>
                <c:pt idx="14">
                  <c:v>0.25551373180414277</c:v>
                </c:pt>
                <c:pt idx="15">
                  <c:v>0.25551373180414277</c:v>
                </c:pt>
                <c:pt idx="16">
                  <c:v>0.25551373180414277</c:v>
                </c:pt>
                <c:pt idx="17">
                  <c:v>0.25551373180414277</c:v>
                </c:pt>
                <c:pt idx="18">
                  <c:v>0.25551373180414277</c:v>
                </c:pt>
                <c:pt idx="19">
                  <c:v>0.25551373180414277</c:v>
                </c:pt>
                <c:pt idx="20">
                  <c:v>0.25551373180414277</c:v>
                </c:pt>
                <c:pt idx="21">
                  <c:v>0.25551373180414277</c:v>
                </c:pt>
                <c:pt idx="22">
                  <c:v>0.25551373180414277</c:v>
                </c:pt>
                <c:pt idx="23">
                  <c:v>0.25551373180414277</c:v>
                </c:pt>
                <c:pt idx="24">
                  <c:v>0.25551373180414277</c:v>
                </c:pt>
                <c:pt idx="25">
                  <c:v>0.25551373180414277</c:v>
                </c:pt>
                <c:pt idx="27">
                  <c:v>0.25551373180414277</c:v>
                </c:pt>
                <c:pt idx="28">
                  <c:v>0.25551373180414277</c:v>
                </c:pt>
                <c:pt idx="29">
                  <c:v>0.25551373180414277</c:v>
                </c:pt>
                <c:pt idx="30">
                  <c:v>0.25551373180414277</c:v>
                </c:pt>
                <c:pt idx="31">
                  <c:v>0.25551373180414277</c:v>
                </c:pt>
                <c:pt idx="32">
                  <c:v>0.25551373180414277</c:v>
                </c:pt>
                <c:pt idx="33">
                  <c:v>0.25551373180414277</c:v>
                </c:pt>
                <c:pt idx="34">
                  <c:v>0.25551373180414277</c:v>
                </c:pt>
                <c:pt idx="35">
                  <c:v>0.25551373180414277</c:v>
                </c:pt>
                <c:pt idx="36">
                  <c:v>0.25551373180414277</c:v>
                </c:pt>
                <c:pt idx="37">
                  <c:v>0.25551373180414277</c:v>
                </c:pt>
                <c:pt idx="38">
                  <c:v>0.25551373180414277</c:v>
                </c:pt>
                <c:pt idx="39">
                  <c:v>0.25551373180414277</c:v>
                </c:pt>
                <c:pt idx="40">
                  <c:v>0.25551373180414277</c:v>
                </c:pt>
                <c:pt idx="41">
                  <c:v>0.25551373180414277</c:v>
                </c:pt>
                <c:pt idx="42">
                  <c:v>0.25551373180414277</c:v>
                </c:pt>
                <c:pt idx="43">
                  <c:v>0.25551373180414277</c:v>
                </c:pt>
                <c:pt idx="44">
                  <c:v>0.25551373180414277</c:v>
                </c:pt>
                <c:pt idx="45">
                  <c:v>0.25551373180414277</c:v>
                </c:pt>
                <c:pt idx="47">
                  <c:v>0.25551373180414277</c:v>
                </c:pt>
                <c:pt idx="48">
                  <c:v>0.25551373180414277</c:v>
                </c:pt>
                <c:pt idx="49">
                  <c:v>0.25551373180414277</c:v>
                </c:pt>
                <c:pt idx="50">
                  <c:v>0.25551373180414277</c:v>
                </c:pt>
                <c:pt idx="51">
                  <c:v>0.25551373180414277</c:v>
                </c:pt>
                <c:pt idx="52">
                  <c:v>0.25551373180414277</c:v>
                </c:pt>
                <c:pt idx="53">
                  <c:v>0.25551373180414277</c:v>
                </c:pt>
                <c:pt idx="54">
                  <c:v>0.25551373180414277</c:v>
                </c:pt>
                <c:pt idx="55">
                  <c:v>0.25551373180414277</c:v>
                </c:pt>
                <c:pt idx="56">
                  <c:v>0.25551373180414277</c:v>
                </c:pt>
                <c:pt idx="57">
                  <c:v>0.25551373180414277</c:v>
                </c:pt>
                <c:pt idx="58">
                  <c:v>0.25551373180414277</c:v>
                </c:pt>
                <c:pt idx="59">
                  <c:v>0.25551373180414277</c:v>
                </c:pt>
                <c:pt idx="60">
                  <c:v>0.25551373180414277</c:v>
                </c:pt>
                <c:pt idx="61">
                  <c:v>0.25551373180414277</c:v>
                </c:pt>
                <c:pt idx="62">
                  <c:v>0.25551373180414277</c:v>
                </c:pt>
                <c:pt idx="63">
                  <c:v>0.25551373180414277</c:v>
                </c:pt>
                <c:pt idx="64">
                  <c:v>0.25551373180414277</c:v>
                </c:pt>
                <c:pt idx="65">
                  <c:v>0.25551373180414277</c:v>
                </c:pt>
                <c:pt idx="67">
                  <c:v>0.25551373180414277</c:v>
                </c:pt>
                <c:pt idx="68">
                  <c:v>0.25551373180414277</c:v>
                </c:pt>
                <c:pt idx="69">
                  <c:v>0.25551373180414277</c:v>
                </c:pt>
                <c:pt idx="70">
                  <c:v>0.25551373180414277</c:v>
                </c:pt>
                <c:pt idx="71">
                  <c:v>0.25551373180414277</c:v>
                </c:pt>
                <c:pt idx="72">
                  <c:v>0.25551373180414277</c:v>
                </c:pt>
                <c:pt idx="73">
                  <c:v>0.25551373180414277</c:v>
                </c:pt>
                <c:pt idx="74">
                  <c:v>0.25551373180414277</c:v>
                </c:pt>
                <c:pt idx="75">
                  <c:v>0.25551373180414277</c:v>
                </c:pt>
                <c:pt idx="76">
                  <c:v>0.25551373180414277</c:v>
                </c:pt>
                <c:pt idx="77">
                  <c:v>0.25551373180414277</c:v>
                </c:pt>
                <c:pt idx="78">
                  <c:v>0.25551373180414277</c:v>
                </c:pt>
                <c:pt idx="79">
                  <c:v>0.25551373180414277</c:v>
                </c:pt>
                <c:pt idx="80">
                  <c:v>0.25551373180414277</c:v>
                </c:pt>
                <c:pt idx="81">
                  <c:v>0.25551373180414277</c:v>
                </c:pt>
                <c:pt idx="83">
                  <c:v>0.25551373180414277</c:v>
                </c:pt>
                <c:pt idx="84">
                  <c:v>0.25551373180414277</c:v>
                </c:pt>
                <c:pt idx="85">
                  <c:v>0.25551373180414277</c:v>
                </c:pt>
                <c:pt idx="86">
                  <c:v>0.25551373180414277</c:v>
                </c:pt>
                <c:pt idx="87">
                  <c:v>0.25551373180414277</c:v>
                </c:pt>
                <c:pt idx="88">
                  <c:v>0.25551373180414277</c:v>
                </c:pt>
                <c:pt idx="89">
                  <c:v>0.25551373180414277</c:v>
                </c:pt>
                <c:pt idx="90">
                  <c:v>0.25551373180414277</c:v>
                </c:pt>
                <c:pt idx="91">
                  <c:v>0.25551373180414277</c:v>
                </c:pt>
                <c:pt idx="92">
                  <c:v>0.25551373180414277</c:v>
                </c:pt>
                <c:pt idx="93">
                  <c:v>0.25551373180414277</c:v>
                </c:pt>
                <c:pt idx="94">
                  <c:v>0.25551373180414277</c:v>
                </c:pt>
                <c:pt idx="95">
                  <c:v>0.25551373180414277</c:v>
                </c:pt>
                <c:pt idx="96">
                  <c:v>0.25551373180414277</c:v>
                </c:pt>
                <c:pt idx="97">
                  <c:v>0.25551373180414277</c:v>
                </c:pt>
                <c:pt idx="98">
                  <c:v>0.25551373180414277</c:v>
                </c:pt>
                <c:pt idx="99">
                  <c:v>0.25551373180414277</c:v>
                </c:pt>
                <c:pt idx="100">
                  <c:v>0.25551373180414277</c:v>
                </c:pt>
                <c:pt idx="101">
                  <c:v>0.25551373180414277</c:v>
                </c:pt>
                <c:pt idx="102">
                  <c:v>0.25551373180414277</c:v>
                </c:pt>
                <c:pt idx="103">
                  <c:v>0.25551373180414277</c:v>
                </c:pt>
                <c:pt idx="104">
                  <c:v>0.25551373180414277</c:v>
                </c:pt>
                <c:pt idx="105">
                  <c:v>0.25551373180414277</c:v>
                </c:pt>
                <c:pt idx="106">
                  <c:v>0.25551373180414277</c:v>
                </c:pt>
                <c:pt idx="107">
                  <c:v>0.25551373180414277</c:v>
                </c:pt>
                <c:pt idx="108">
                  <c:v>0.25551373180414277</c:v>
                </c:pt>
                <c:pt idx="109">
                  <c:v>0.25551373180414277</c:v>
                </c:pt>
                <c:pt idx="110">
                  <c:v>0.25551373180414277</c:v>
                </c:pt>
                <c:pt idx="111">
                  <c:v>0.25551373180414277</c:v>
                </c:pt>
                <c:pt idx="113">
                  <c:v>0.25551373180414277</c:v>
                </c:pt>
                <c:pt idx="114">
                  <c:v>0.25551373180414277</c:v>
                </c:pt>
                <c:pt idx="115">
                  <c:v>0.25551373180414277</c:v>
                </c:pt>
                <c:pt idx="116">
                  <c:v>0.25551373180414277</c:v>
                </c:pt>
                <c:pt idx="117">
                  <c:v>0.25551373180414277</c:v>
                </c:pt>
                <c:pt idx="118">
                  <c:v>0.25551373180414277</c:v>
                </c:pt>
                <c:pt idx="119">
                  <c:v>0.25551373180414277</c:v>
                </c:pt>
                <c:pt idx="120">
                  <c:v>0.25551373180414277</c:v>
                </c:pt>
                <c:pt idx="121">
                  <c:v>0.25551373180414277</c:v>
                </c:pt>
                <c:pt idx="122">
                  <c:v>0.25551373180414277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191408"/>
        <c:axId val="259191800"/>
      </c:lineChart>
      <c:catAx>
        <c:axId val="25919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9191800"/>
        <c:crosses val="autoZero"/>
        <c:auto val="1"/>
        <c:lblAlgn val="ctr"/>
        <c:lblOffset val="100"/>
        <c:noMultiLvlLbl val="0"/>
      </c:catAx>
      <c:valAx>
        <c:axId val="259191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9191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621250090103845"/>
          <c:y val="9.6206280111228101E-2"/>
          <c:w val="0.60215517241379313"/>
          <c:h val="3.91988806277264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400" b="1"/>
              <a:t>Коэффициент увеличения материальных запасов и основных средств ОУ на 1 обучающегося (размер стоимости материальных запасов и основных</a:t>
            </a:r>
            <a:r>
              <a:rPr lang="ru-RU" sz="1400" b="1" baseline="0"/>
              <a:t> средств к общему количеству обучающихся</a:t>
            </a:r>
            <a:r>
              <a:rPr lang="ru-RU" sz="1400" b="1"/>
              <a:t>) относительно максимального значения</a:t>
            </a:r>
          </a:p>
        </c:rich>
      </c:tx>
      <c:layout>
        <c:manualLayout>
          <c:xMode val="edge"/>
          <c:yMode val="edge"/>
          <c:x val="0.10740599411042319"/>
          <c:y val="9.858287122612446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2.0408700936128264E-2"/>
          <c:y val="6.9229821318545909E-2"/>
          <c:w val="0.97687087549026685"/>
          <c:h val="0.59713314024286701"/>
        </c:manualLayout>
      </c:layout>
      <c:lineChart>
        <c:grouping val="standard"/>
        <c:varyColors val="0"/>
        <c:ser>
          <c:idx val="0"/>
          <c:order val="0"/>
          <c:tx>
            <c:v>Коэффициент увеличения материальных запасов и основных средств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'2017-2018 свод'!$C$5:$C$127</c:f>
              <c:strCache>
                <c:ptCount val="123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 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«КУГ № 1 – Универс»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 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 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 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 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МАОУ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МАОУ СШ № 143</c:v>
                </c:pt>
                <c:pt idx="105">
                  <c:v>МБОУ СШ № 144</c:v>
                </c:pt>
                <c:pt idx="106">
                  <c:v>МАОУ СШ № 145</c:v>
                </c:pt>
                <c:pt idx="107">
                  <c:v>МБОУ СШ № 147</c:v>
                </c:pt>
                <c:pt idx="108">
                  <c:v>МАОУ СШ № 149</c:v>
                </c:pt>
                <c:pt idx="109">
                  <c:v>МАОУ СШ № 150</c:v>
                </c:pt>
                <c:pt idx="110">
                  <c:v>МАОУ СШ № 151</c:v>
                </c:pt>
                <c:pt idx="111">
                  <c:v>МАОУ СШ № 152 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Гимназия № 12 "МиТ"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 </c:v>
                </c:pt>
                <c:pt idx="119">
                  <c:v>МБОУ СШ № 14 </c:v>
                </c:pt>
                <c:pt idx="120">
                  <c:v>МБОУ СШ № 27</c:v>
                </c:pt>
                <c:pt idx="121">
                  <c:v>МБОУ СШ № 51</c:v>
                </c:pt>
                <c:pt idx="122">
                  <c:v>МБОУ СШ № 153</c:v>
                </c:pt>
              </c:strCache>
            </c:strRef>
          </c:cat>
          <c:val>
            <c:numRef>
              <c:f>'2017-2018 свод'!$P$5:$P$127</c:f>
              <c:numCache>
                <c:formatCode>#,##0.00</c:formatCode>
                <c:ptCount val="123"/>
                <c:pt idx="0">
                  <c:v>9.1183577050585871E-2</c:v>
                </c:pt>
                <c:pt idx="1">
                  <c:v>0</c:v>
                </c:pt>
                <c:pt idx="2">
                  <c:v>9.6201684786990635E-2</c:v>
                </c:pt>
                <c:pt idx="3">
                  <c:v>0.12042376019867941</c:v>
                </c:pt>
                <c:pt idx="4">
                  <c:v>9.0049859704131111E-2</c:v>
                </c:pt>
                <c:pt idx="5">
                  <c:v>9.9541844224840623E-2</c:v>
                </c:pt>
                <c:pt idx="6">
                  <c:v>0.12147934174397532</c:v>
                </c:pt>
                <c:pt idx="7">
                  <c:v>8.3216798521795657E-2</c:v>
                </c:pt>
                <c:pt idx="8">
                  <c:v>8.0240140403515001E-2</c:v>
                </c:pt>
                <c:pt idx="9">
                  <c:v>8.8162947317254298E-2</c:v>
                </c:pt>
                <c:pt idx="10">
                  <c:v>9.7512219085979485E-2</c:v>
                </c:pt>
                <c:pt idx="11">
                  <c:v>8.5188251882744773E-2</c:v>
                </c:pt>
                <c:pt idx="12">
                  <c:v>0.13947982554167299</c:v>
                </c:pt>
                <c:pt idx="13">
                  <c:v>9.5789416351119122E-2</c:v>
                </c:pt>
                <c:pt idx="14">
                  <c:v>9.756361296488579E-2</c:v>
                </c:pt>
                <c:pt idx="15">
                  <c:v>0.1096737720397932</c:v>
                </c:pt>
                <c:pt idx="16">
                  <c:v>8.7701810571617675E-2</c:v>
                </c:pt>
                <c:pt idx="17">
                  <c:v>6.4133437284246475E-2</c:v>
                </c:pt>
                <c:pt idx="18">
                  <c:v>0.10092592532850693</c:v>
                </c:pt>
                <c:pt idx="19">
                  <c:v>8.3618716500760734E-2</c:v>
                </c:pt>
                <c:pt idx="20">
                  <c:v>8.3506008644127064E-2</c:v>
                </c:pt>
                <c:pt idx="21">
                  <c:v>0.40684080470720674</c:v>
                </c:pt>
                <c:pt idx="22">
                  <c:v>0.10440459463460451</c:v>
                </c:pt>
                <c:pt idx="23">
                  <c:v>0.38315455891757028</c:v>
                </c:pt>
                <c:pt idx="24">
                  <c:v>9.9666503989727387E-2</c:v>
                </c:pt>
                <c:pt idx="25">
                  <c:v>9.6258570107583125E-2</c:v>
                </c:pt>
                <c:pt idx="26">
                  <c:v>0.10124254115506154</c:v>
                </c:pt>
                <c:pt idx="27">
                  <c:v>9.3066907580626287E-2</c:v>
                </c:pt>
                <c:pt idx="28">
                  <c:v>0.13016246434885581</c:v>
                </c:pt>
                <c:pt idx="29">
                  <c:v>0.10399666211341972</c:v>
                </c:pt>
                <c:pt idx="30">
                  <c:v>0.10357881456902038</c:v>
                </c:pt>
                <c:pt idx="31">
                  <c:v>0.10447659459974597</c:v>
                </c:pt>
                <c:pt idx="32">
                  <c:v>0.19735131272393422</c:v>
                </c:pt>
                <c:pt idx="33">
                  <c:v>8.3157864663895034E-2</c:v>
                </c:pt>
                <c:pt idx="34">
                  <c:v>7.9847905951160064E-2</c:v>
                </c:pt>
                <c:pt idx="35">
                  <c:v>9.724181215879027E-2</c:v>
                </c:pt>
                <c:pt idx="36">
                  <c:v>8.251630208067684E-2</c:v>
                </c:pt>
                <c:pt idx="37">
                  <c:v>9.123490523832932E-2</c:v>
                </c:pt>
                <c:pt idx="38">
                  <c:v>9.5233294766943602E-2</c:v>
                </c:pt>
                <c:pt idx="39">
                  <c:v>8.8934677936897591E-2</c:v>
                </c:pt>
                <c:pt idx="40">
                  <c:v>0.10049071000201301</c:v>
                </c:pt>
                <c:pt idx="41">
                  <c:v>7.9425785067525012E-2</c:v>
                </c:pt>
                <c:pt idx="42">
                  <c:v>9.8619880729448689E-2</c:v>
                </c:pt>
                <c:pt idx="43">
                  <c:v>9.4296900169504871E-2</c:v>
                </c:pt>
                <c:pt idx="44">
                  <c:v>8.5203968623802279E-2</c:v>
                </c:pt>
                <c:pt idx="45">
                  <c:v>0.11477151862158021</c:v>
                </c:pt>
                <c:pt idx="46">
                  <c:v>0.14654196021757962</c:v>
                </c:pt>
                <c:pt idx="47">
                  <c:v>0.1754985999027418</c:v>
                </c:pt>
                <c:pt idx="48">
                  <c:v>8.4086576860609302E-2</c:v>
                </c:pt>
                <c:pt idx="49">
                  <c:v>0.11662528870503044</c:v>
                </c:pt>
                <c:pt idx="50">
                  <c:v>9.8670501588067019E-2</c:v>
                </c:pt>
                <c:pt idx="51">
                  <c:v>8.2599477938772176E-2</c:v>
                </c:pt>
                <c:pt idx="52">
                  <c:v>0.10285333524926059</c:v>
                </c:pt>
                <c:pt idx="53">
                  <c:v>1</c:v>
                </c:pt>
                <c:pt idx="54">
                  <c:v>8.5775784025189025E-2</c:v>
                </c:pt>
                <c:pt idx="55">
                  <c:v>9.0668534493330136E-2</c:v>
                </c:pt>
                <c:pt idx="56">
                  <c:v>0.11687981089867619</c:v>
                </c:pt>
                <c:pt idx="57">
                  <c:v>8.73261831840106E-2</c:v>
                </c:pt>
                <c:pt idx="58">
                  <c:v>9.7795341873894839E-2</c:v>
                </c:pt>
                <c:pt idx="59">
                  <c:v>9.7825771070282383E-2</c:v>
                </c:pt>
                <c:pt idx="60">
                  <c:v>0.12580445363799839</c:v>
                </c:pt>
                <c:pt idx="61">
                  <c:v>9.2210414060903981E-2</c:v>
                </c:pt>
                <c:pt idx="62">
                  <c:v>8.1690990051722007E-2</c:v>
                </c:pt>
                <c:pt idx="63">
                  <c:v>9.0798261283302525E-2</c:v>
                </c:pt>
                <c:pt idx="64">
                  <c:v>8.5981242803319438E-2</c:v>
                </c:pt>
                <c:pt idx="65">
                  <c:v>7.1206676506902336E-2</c:v>
                </c:pt>
                <c:pt idx="66">
                  <c:v>7.2285874095650293E-3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0.10842881114347544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9.6640201620962984E-2</c:v>
                </c:pt>
                <c:pt idx="83">
                  <c:v>0.10108198697211321</c:v>
                </c:pt>
                <c:pt idx="84">
                  <c:v>0.10275641519888647</c:v>
                </c:pt>
                <c:pt idx="85">
                  <c:v>9.212974127315729E-2</c:v>
                </c:pt>
                <c:pt idx="86">
                  <c:v>0.1160385132292385</c:v>
                </c:pt>
                <c:pt idx="87">
                  <c:v>9.4049083540331535E-2</c:v>
                </c:pt>
                <c:pt idx="88">
                  <c:v>0.12753558345144744</c:v>
                </c:pt>
                <c:pt idx="89">
                  <c:v>8.720420563635288E-2</c:v>
                </c:pt>
                <c:pt idx="90">
                  <c:v>0.109437250394086</c:v>
                </c:pt>
                <c:pt idx="91">
                  <c:v>0.14887349303600464</c:v>
                </c:pt>
                <c:pt idx="92">
                  <c:v>9.7392640653756288E-2</c:v>
                </c:pt>
                <c:pt idx="93">
                  <c:v>9.9442931768130502E-2</c:v>
                </c:pt>
                <c:pt idx="94">
                  <c:v>9.4319543899249736E-2</c:v>
                </c:pt>
                <c:pt idx="95">
                  <c:v>0.11646863031720429</c:v>
                </c:pt>
                <c:pt idx="96">
                  <c:v>9.9016146725724466E-2</c:v>
                </c:pt>
                <c:pt idx="97">
                  <c:v>8.4879009274356432E-2</c:v>
                </c:pt>
                <c:pt idx="98">
                  <c:v>9.731841268203352E-2</c:v>
                </c:pt>
                <c:pt idx="99">
                  <c:v>9.0728540285285278E-2</c:v>
                </c:pt>
                <c:pt idx="100">
                  <c:v>8.7422274967971697E-2</c:v>
                </c:pt>
                <c:pt idx="101">
                  <c:v>8.4540897534027243E-2</c:v>
                </c:pt>
                <c:pt idx="102">
                  <c:v>9.3062827814817631E-2</c:v>
                </c:pt>
                <c:pt idx="103">
                  <c:v>8.5566438882169429E-2</c:v>
                </c:pt>
                <c:pt idx="104">
                  <c:v>8.9850591180210534E-2</c:v>
                </c:pt>
                <c:pt idx="105">
                  <c:v>9.2982435885980444E-2</c:v>
                </c:pt>
                <c:pt idx="106">
                  <c:v>0.10034191687964826</c:v>
                </c:pt>
                <c:pt idx="107">
                  <c:v>8.2782965806956904E-2</c:v>
                </c:pt>
                <c:pt idx="108">
                  <c:v>7.6203635070250852E-2</c:v>
                </c:pt>
                <c:pt idx="109">
                  <c:v>8.1720955832572953E-2</c:v>
                </c:pt>
                <c:pt idx="110">
                  <c:v>8.1476901305484781E-2</c:v>
                </c:pt>
                <c:pt idx="111">
                  <c:v>8.7941877510477662E-2</c:v>
                </c:pt>
                <c:pt idx="112">
                  <c:v>9.2133396736164275E-2</c:v>
                </c:pt>
                <c:pt idx="113">
                  <c:v>8.6346150281053441E-2</c:v>
                </c:pt>
                <c:pt idx="114">
                  <c:v>8.0692341177809032E-2</c:v>
                </c:pt>
                <c:pt idx="115">
                  <c:v>8.7215979468878366E-2</c:v>
                </c:pt>
                <c:pt idx="116">
                  <c:v>0.13595634613655019</c:v>
                </c:pt>
                <c:pt idx="117">
                  <c:v>7.6971081380074982E-2</c:v>
                </c:pt>
                <c:pt idx="118">
                  <c:v>0.10669947752601329</c:v>
                </c:pt>
                <c:pt idx="119">
                  <c:v>8.4743531527981128E-2</c:v>
                </c:pt>
                <c:pt idx="120">
                  <c:v>8.2694931206133485E-2</c:v>
                </c:pt>
                <c:pt idx="121">
                  <c:v>0.10287758017749828</c:v>
                </c:pt>
                <c:pt idx="122">
                  <c:v>7.7136548479650555E-2</c:v>
                </c:pt>
              </c:numCache>
            </c:numRef>
          </c:val>
          <c:smooth val="0"/>
        </c:ser>
        <c:ser>
          <c:idx val="1"/>
          <c:order val="1"/>
          <c:tx>
            <c:v>Среднее значение коэффициента по городу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'2017-2018 свод'!$C$5:$C$127</c:f>
              <c:strCache>
                <c:ptCount val="123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 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«КУГ № 1 – Универс»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 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 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 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 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МАОУ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МАОУ СШ № 143</c:v>
                </c:pt>
                <c:pt idx="105">
                  <c:v>МБОУ СШ № 144</c:v>
                </c:pt>
                <c:pt idx="106">
                  <c:v>МАОУ СШ № 145</c:v>
                </c:pt>
                <c:pt idx="107">
                  <c:v>МБОУ СШ № 147</c:v>
                </c:pt>
                <c:pt idx="108">
                  <c:v>МАОУ СШ № 149</c:v>
                </c:pt>
                <c:pt idx="109">
                  <c:v>МАОУ СШ № 150</c:v>
                </c:pt>
                <c:pt idx="110">
                  <c:v>МАОУ СШ № 151</c:v>
                </c:pt>
                <c:pt idx="111">
                  <c:v>МАОУ СШ № 152 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Гимназия № 12 "МиТ"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 </c:v>
                </c:pt>
                <c:pt idx="119">
                  <c:v>МБОУ СШ № 14 </c:v>
                </c:pt>
                <c:pt idx="120">
                  <c:v>МБОУ СШ № 27</c:v>
                </c:pt>
                <c:pt idx="121">
                  <c:v>МБОУ СШ № 51</c:v>
                </c:pt>
                <c:pt idx="122">
                  <c:v>МБОУ СШ № 153</c:v>
                </c:pt>
              </c:strCache>
            </c:strRef>
          </c:cat>
          <c:val>
            <c:numRef>
              <c:f>'2017-2018 свод'!$Q$5:$Q$127</c:f>
              <c:numCache>
                <c:formatCode>#,##0.00</c:formatCode>
                <c:ptCount val="123"/>
                <c:pt idx="0">
                  <c:v>9.7559017797546888E-2</c:v>
                </c:pt>
                <c:pt idx="1">
                  <c:v>9.7559017797546888E-2</c:v>
                </c:pt>
                <c:pt idx="3">
                  <c:v>9.7559017797546888E-2</c:v>
                </c:pt>
                <c:pt idx="4">
                  <c:v>9.7559017797546888E-2</c:v>
                </c:pt>
                <c:pt idx="5">
                  <c:v>9.7559017797546888E-2</c:v>
                </c:pt>
                <c:pt idx="6">
                  <c:v>9.7559017797546888E-2</c:v>
                </c:pt>
                <c:pt idx="7">
                  <c:v>9.7559017797546888E-2</c:v>
                </c:pt>
                <c:pt idx="8">
                  <c:v>9.7559017797546888E-2</c:v>
                </c:pt>
                <c:pt idx="9">
                  <c:v>9.7559017797546888E-2</c:v>
                </c:pt>
                <c:pt idx="10">
                  <c:v>9.7559017797546888E-2</c:v>
                </c:pt>
                <c:pt idx="11">
                  <c:v>9.7559017797546888E-2</c:v>
                </c:pt>
                <c:pt idx="13">
                  <c:v>9.7559017797546888E-2</c:v>
                </c:pt>
                <c:pt idx="14">
                  <c:v>9.7559017797546888E-2</c:v>
                </c:pt>
                <c:pt idx="15">
                  <c:v>9.7559017797546888E-2</c:v>
                </c:pt>
                <c:pt idx="16">
                  <c:v>9.7559017797546888E-2</c:v>
                </c:pt>
                <c:pt idx="17">
                  <c:v>9.7559017797546888E-2</c:v>
                </c:pt>
                <c:pt idx="18">
                  <c:v>9.7559017797546888E-2</c:v>
                </c:pt>
                <c:pt idx="19">
                  <c:v>9.7559017797546888E-2</c:v>
                </c:pt>
                <c:pt idx="20">
                  <c:v>9.7559017797546888E-2</c:v>
                </c:pt>
                <c:pt idx="21">
                  <c:v>9.7559017797546888E-2</c:v>
                </c:pt>
                <c:pt idx="22">
                  <c:v>9.7559017797546888E-2</c:v>
                </c:pt>
                <c:pt idx="23">
                  <c:v>9.7559017797546888E-2</c:v>
                </c:pt>
                <c:pt idx="24">
                  <c:v>9.7559017797546888E-2</c:v>
                </c:pt>
                <c:pt idx="25">
                  <c:v>9.7559017797546888E-2</c:v>
                </c:pt>
                <c:pt idx="27">
                  <c:v>9.7559017797546888E-2</c:v>
                </c:pt>
                <c:pt idx="28">
                  <c:v>9.7559017797546888E-2</c:v>
                </c:pt>
                <c:pt idx="29">
                  <c:v>9.7559017797546888E-2</c:v>
                </c:pt>
                <c:pt idx="30">
                  <c:v>9.7559017797546888E-2</c:v>
                </c:pt>
                <c:pt idx="31">
                  <c:v>9.7559017797546888E-2</c:v>
                </c:pt>
                <c:pt idx="32">
                  <c:v>9.7559017797546888E-2</c:v>
                </c:pt>
                <c:pt idx="33">
                  <c:v>9.7559017797546888E-2</c:v>
                </c:pt>
                <c:pt idx="34">
                  <c:v>9.7559017797546888E-2</c:v>
                </c:pt>
                <c:pt idx="35">
                  <c:v>9.7559017797546888E-2</c:v>
                </c:pt>
                <c:pt idx="36">
                  <c:v>9.7559017797546888E-2</c:v>
                </c:pt>
                <c:pt idx="37">
                  <c:v>9.7559017797546888E-2</c:v>
                </c:pt>
                <c:pt idx="38">
                  <c:v>9.7559017797546888E-2</c:v>
                </c:pt>
                <c:pt idx="39">
                  <c:v>9.7559017797546888E-2</c:v>
                </c:pt>
                <c:pt idx="40">
                  <c:v>9.7559017797546888E-2</c:v>
                </c:pt>
                <c:pt idx="41">
                  <c:v>9.7559017797546888E-2</c:v>
                </c:pt>
                <c:pt idx="42">
                  <c:v>9.7559017797546888E-2</c:v>
                </c:pt>
                <c:pt idx="43">
                  <c:v>9.7559017797546888E-2</c:v>
                </c:pt>
                <c:pt idx="44">
                  <c:v>9.7559017797546888E-2</c:v>
                </c:pt>
                <c:pt idx="45">
                  <c:v>9.7559017797546888E-2</c:v>
                </c:pt>
                <c:pt idx="47">
                  <c:v>9.7559017797546888E-2</c:v>
                </c:pt>
                <c:pt idx="48">
                  <c:v>9.7559017797546888E-2</c:v>
                </c:pt>
                <c:pt idx="49">
                  <c:v>9.7559017797546888E-2</c:v>
                </c:pt>
                <c:pt idx="50">
                  <c:v>9.7559017797546888E-2</c:v>
                </c:pt>
                <c:pt idx="51">
                  <c:v>9.7559017797546888E-2</c:v>
                </c:pt>
                <c:pt idx="52">
                  <c:v>9.7559017797546888E-2</c:v>
                </c:pt>
                <c:pt idx="53">
                  <c:v>9.7559017797546888E-2</c:v>
                </c:pt>
                <c:pt idx="54">
                  <c:v>9.7559017797546888E-2</c:v>
                </c:pt>
                <c:pt idx="55">
                  <c:v>9.7559017797546888E-2</c:v>
                </c:pt>
                <c:pt idx="56">
                  <c:v>9.7559017797546888E-2</c:v>
                </c:pt>
                <c:pt idx="57">
                  <c:v>9.7559017797546888E-2</c:v>
                </c:pt>
                <c:pt idx="58">
                  <c:v>9.7559017797546888E-2</c:v>
                </c:pt>
                <c:pt idx="59">
                  <c:v>9.7559017797546888E-2</c:v>
                </c:pt>
                <c:pt idx="60">
                  <c:v>9.7559017797546888E-2</c:v>
                </c:pt>
                <c:pt idx="61">
                  <c:v>9.7559017797546888E-2</c:v>
                </c:pt>
                <c:pt idx="62">
                  <c:v>9.7559017797546888E-2</c:v>
                </c:pt>
                <c:pt idx="63">
                  <c:v>9.7559017797546888E-2</c:v>
                </c:pt>
                <c:pt idx="64">
                  <c:v>9.7559017797546888E-2</c:v>
                </c:pt>
                <c:pt idx="65">
                  <c:v>9.7559017797546888E-2</c:v>
                </c:pt>
                <c:pt idx="67">
                  <c:v>9.7559017797546888E-2</c:v>
                </c:pt>
                <c:pt idx="68">
                  <c:v>9.7559017797546888E-2</c:v>
                </c:pt>
                <c:pt idx="69">
                  <c:v>9.7559017797546888E-2</c:v>
                </c:pt>
                <c:pt idx="70">
                  <c:v>9.7559017797546888E-2</c:v>
                </c:pt>
                <c:pt idx="71">
                  <c:v>9.7559017797546888E-2</c:v>
                </c:pt>
                <c:pt idx="72">
                  <c:v>9.7559017797546888E-2</c:v>
                </c:pt>
                <c:pt idx="73">
                  <c:v>9.7559017797546888E-2</c:v>
                </c:pt>
                <c:pt idx="74">
                  <c:v>9.7559017797546888E-2</c:v>
                </c:pt>
                <c:pt idx="75">
                  <c:v>9.7559017797546888E-2</c:v>
                </c:pt>
                <c:pt idx="76">
                  <c:v>9.7559017797546888E-2</c:v>
                </c:pt>
                <c:pt idx="77">
                  <c:v>9.7559017797546888E-2</c:v>
                </c:pt>
                <c:pt idx="78">
                  <c:v>9.7559017797546888E-2</c:v>
                </c:pt>
                <c:pt idx="79">
                  <c:v>9.7559017797546888E-2</c:v>
                </c:pt>
                <c:pt idx="80">
                  <c:v>9.7559017797546888E-2</c:v>
                </c:pt>
                <c:pt idx="81">
                  <c:v>9.7559017797546888E-2</c:v>
                </c:pt>
                <c:pt idx="83">
                  <c:v>9.7559017797546888E-2</c:v>
                </c:pt>
                <c:pt idx="84">
                  <c:v>9.7559017797546888E-2</c:v>
                </c:pt>
                <c:pt idx="85">
                  <c:v>9.7559017797546888E-2</c:v>
                </c:pt>
                <c:pt idx="86">
                  <c:v>9.7559017797546888E-2</c:v>
                </c:pt>
                <c:pt idx="87">
                  <c:v>9.7559017797546888E-2</c:v>
                </c:pt>
                <c:pt idx="88">
                  <c:v>9.7559017797546888E-2</c:v>
                </c:pt>
                <c:pt idx="89">
                  <c:v>9.7559017797546888E-2</c:v>
                </c:pt>
                <c:pt idx="90">
                  <c:v>9.7559017797546888E-2</c:v>
                </c:pt>
                <c:pt idx="91">
                  <c:v>9.7559017797546888E-2</c:v>
                </c:pt>
                <c:pt idx="92">
                  <c:v>9.7559017797546888E-2</c:v>
                </c:pt>
                <c:pt idx="93">
                  <c:v>9.7559017797546888E-2</c:v>
                </c:pt>
                <c:pt idx="94">
                  <c:v>9.7559017797546888E-2</c:v>
                </c:pt>
                <c:pt idx="95">
                  <c:v>9.7559017797546888E-2</c:v>
                </c:pt>
                <c:pt idx="96">
                  <c:v>9.7559017797546888E-2</c:v>
                </c:pt>
                <c:pt idx="97">
                  <c:v>9.7559017797546888E-2</c:v>
                </c:pt>
                <c:pt idx="98">
                  <c:v>9.7559017797546888E-2</c:v>
                </c:pt>
                <c:pt idx="99">
                  <c:v>9.7559017797546888E-2</c:v>
                </c:pt>
                <c:pt idx="100">
                  <c:v>9.7559017797546888E-2</c:v>
                </c:pt>
                <c:pt idx="101">
                  <c:v>9.7559017797546888E-2</c:v>
                </c:pt>
                <c:pt idx="102">
                  <c:v>9.7559017797546888E-2</c:v>
                </c:pt>
                <c:pt idx="103">
                  <c:v>9.7559017797546888E-2</c:v>
                </c:pt>
                <c:pt idx="104">
                  <c:v>9.7559017797546888E-2</c:v>
                </c:pt>
                <c:pt idx="105">
                  <c:v>9.7559017797546888E-2</c:v>
                </c:pt>
                <c:pt idx="106">
                  <c:v>9.7559017797546888E-2</c:v>
                </c:pt>
                <c:pt idx="107">
                  <c:v>9.7559017797546888E-2</c:v>
                </c:pt>
                <c:pt idx="108">
                  <c:v>9.7559017797546888E-2</c:v>
                </c:pt>
                <c:pt idx="109">
                  <c:v>9.7559017797546888E-2</c:v>
                </c:pt>
                <c:pt idx="110">
                  <c:v>9.7559017797546888E-2</c:v>
                </c:pt>
                <c:pt idx="111">
                  <c:v>9.7559017797546888E-2</c:v>
                </c:pt>
                <c:pt idx="113">
                  <c:v>9.7559017797546888E-2</c:v>
                </c:pt>
                <c:pt idx="114">
                  <c:v>9.7559017797546888E-2</c:v>
                </c:pt>
                <c:pt idx="115">
                  <c:v>9.7559017797546888E-2</c:v>
                </c:pt>
                <c:pt idx="116">
                  <c:v>9.7559017797546888E-2</c:v>
                </c:pt>
                <c:pt idx="117">
                  <c:v>9.7559017797546888E-2</c:v>
                </c:pt>
                <c:pt idx="118">
                  <c:v>9.7559017797546888E-2</c:v>
                </c:pt>
                <c:pt idx="119">
                  <c:v>9.7559017797546888E-2</c:v>
                </c:pt>
                <c:pt idx="120">
                  <c:v>9.7559017797546888E-2</c:v>
                </c:pt>
                <c:pt idx="121">
                  <c:v>9.7559017797546888E-2</c:v>
                </c:pt>
                <c:pt idx="122">
                  <c:v>9.7559017797546888E-2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450256"/>
        <c:axId val="260450648"/>
      </c:lineChart>
      <c:catAx>
        <c:axId val="26045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60450648"/>
        <c:crosses val="autoZero"/>
        <c:auto val="1"/>
        <c:lblAlgn val="ctr"/>
        <c:lblOffset val="100"/>
        <c:noMultiLvlLbl val="0"/>
      </c:catAx>
      <c:valAx>
        <c:axId val="260450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6045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9067172054113849"/>
          <c:y val="0.11381392483056069"/>
          <c:w val="0.4176682533808071"/>
          <c:h val="3.87933749660602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Коэффициент обеспечения оплатой труда на 1 сотрудника (педагогические и управленческие кадры) относительно максимального</a:t>
            </a:r>
            <a:r>
              <a:rPr lang="ru-RU" b="1" baseline="0"/>
              <a:t> значения</a:t>
            </a:r>
            <a:endParaRPr lang="ru-RU" b="1"/>
          </a:p>
        </c:rich>
      </c:tx>
      <c:layout>
        <c:manualLayout>
          <c:xMode val="edge"/>
          <c:yMode val="edge"/>
          <c:x val="0.18418593475492465"/>
          <c:y val="7.393715341959334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1.8505958160722639E-2"/>
          <c:y val="4.5576142168920197E-2"/>
          <c:w val="0.97873475831676127"/>
          <c:h val="0.54684966597289941"/>
        </c:manualLayout>
      </c:layout>
      <c:lineChart>
        <c:grouping val="standard"/>
        <c:varyColors val="0"/>
        <c:ser>
          <c:idx val="0"/>
          <c:order val="0"/>
          <c:tx>
            <c:v>Коэффициент обеспеченнности оплатой труда на 1 работающего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'2017-2018 свод'!$C$5:$C$127</c:f>
              <c:strCache>
                <c:ptCount val="123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 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«КУГ № 1 – Универс»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 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 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 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 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МАОУ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МАОУ СШ № 143</c:v>
                </c:pt>
                <c:pt idx="105">
                  <c:v>МБОУ СШ № 144</c:v>
                </c:pt>
                <c:pt idx="106">
                  <c:v>МАОУ СШ № 145</c:v>
                </c:pt>
                <c:pt idx="107">
                  <c:v>МБОУ СШ № 147</c:v>
                </c:pt>
                <c:pt idx="108">
                  <c:v>МАОУ СШ № 149</c:v>
                </c:pt>
                <c:pt idx="109">
                  <c:v>МАОУ СШ № 150</c:v>
                </c:pt>
                <c:pt idx="110">
                  <c:v>МАОУ СШ № 151</c:v>
                </c:pt>
                <c:pt idx="111">
                  <c:v>МАОУ СШ № 152 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Гимназия № 12 "МиТ"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 </c:v>
                </c:pt>
                <c:pt idx="119">
                  <c:v>МБОУ СШ № 14 </c:v>
                </c:pt>
                <c:pt idx="120">
                  <c:v>МБОУ СШ № 27</c:v>
                </c:pt>
                <c:pt idx="121">
                  <c:v>МБОУ СШ № 51</c:v>
                </c:pt>
                <c:pt idx="122">
                  <c:v>МБОУ СШ № 153</c:v>
                </c:pt>
              </c:strCache>
            </c:strRef>
          </c:cat>
          <c:val>
            <c:numRef>
              <c:f>'2017-2018 свод'!$T$5:$T$127</c:f>
              <c:numCache>
                <c:formatCode>#,##0.00</c:formatCode>
                <c:ptCount val="123"/>
                <c:pt idx="0">
                  <c:v>0.58681760314461906</c:v>
                </c:pt>
                <c:pt idx="1">
                  <c:v>0.74133887244474994</c:v>
                </c:pt>
                <c:pt idx="2">
                  <c:v>0.61253696471624508</c:v>
                </c:pt>
                <c:pt idx="3">
                  <c:v>0.90535206944139779</c:v>
                </c:pt>
                <c:pt idx="4">
                  <c:v>0.60121040657777525</c:v>
                </c:pt>
                <c:pt idx="5">
                  <c:v>0.62114135856300345</c:v>
                </c:pt>
                <c:pt idx="6">
                  <c:v>0.56291412353709358</c:v>
                </c:pt>
                <c:pt idx="7">
                  <c:v>0.62863723258488524</c:v>
                </c:pt>
                <c:pt idx="8">
                  <c:v>0.55352092971741884</c:v>
                </c:pt>
                <c:pt idx="9">
                  <c:v>0.50766077364641748</c:v>
                </c:pt>
                <c:pt idx="10">
                  <c:v>0.53345448612759483</c:v>
                </c:pt>
                <c:pt idx="11">
                  <c:v>0.59894130225061948</c:v>
                </c:pt>
                <c:pt idx="12">
                  <c:v>0.60160227626885354</c:v>
                </c:pt>
                <c:pt idx="13">
                  <c:v>0.60329473436588754</c:v>
                </c:pt>
                <c:pt idx="14">
                  <c:v>0.58736828194980728</c:v>
                </c:pt>
                <c:pt idx="15">
                  <c:v>0.62575755437299396</c:v>
                </c:pt>
                <c:pt idx="16">
                  <c:v>0.59126246727984222</c:v>
                </c:pt>
                <c:pt idx="17">
                  <c:v>0.4844545715977292</c:v>
                </c:pt>
                <c:pt idx="18">
                  <c:v>0.67666017827967373</c:v>
                </c:pt>
                <c:pt idx="19">
                  <c:v>0.6037172601254559</c:v>
                </c:pt>
                <c:pt idx="20">
                  <c:v>0.58971543251215663</c:v>
                </c:pt>
                <c:pt idx="21">
                  <c:v>0.5312936291145226</c:v>
                </c:pt>
                <c:pt idx="22">
                  <c:v>0.5234440084364016</c:v>
                </c:pt>
                <c:pt idx="23">
                  <c:v>0.62191430471208953</c:v>
                </c:pt>
                <c:pt idx="24">
                  <c:v>0.7091019813272238</c:v>
                </c:pt>
                <c:pt idx="25">
                  <c:v>0.67284518742131216</c:v>
                </c:pt>
                <c:pt idx="26">
                  <c:v>0.54862554660104745</c:v>
                </c:pt>
                <c:pt idx="27">
                  <c:v>0.53370898437234859</c:v>
                </c:pt>
                <c:pt idx="28">
                  <c:v>0.49629622806332724</c:v>
                </c:pt>
                <c:pt idx="29">
                  <c:v>0.57015498644656915</c:v>
                </c:pt>
                <c:pt idx="30">
                  <c:v>0.5147564250126796</c:v>
                </c:pt>
                <c:pt idx="31">
                  <c:v>0.58822754188232185</c:v>
                </c:pt>
                <c:pt idx="32">
                  <c:v>0.56846681251633857</c:v>
                </c:pt>
                <c:pt idx="33">
                  <c:v>0.6318126239112225</c:v>
                </c:pt>
                <c:pt idx="34">
                  <c:v>0.58142987542624669</c:v>
                </c:pt>
                <c:pt idx="35">
                  <c:v>0.55416044857185509</c:v>
                </c:pt>
                <c:pt idx="36">
                  <c:v>0.58093631615868901</c:v>
                </c:pt>
                <c:pt idx="37">
                  <c:v>0.60340142456466705</c:v>
                </c:pt>
                <c:pt idx="38">
                  <c:v>0.49459088852468663</c:v>
                </c:pt>
                <c:pt idx="39">
                  <c:v>0.57082376170720206</c:v>
                </c:pt>
                <c:pt idx="40">
                  <c:v>0.49124252950012842</c:v>
                </c:pt>
                <c:pt idx="41">
                  <c:v>0.49408704689395616</c:v>
                </c:pt>
                <c:pt idx="42">
                  <c:v>0.50831479025475401</c:v>
                </c:pt>
                <c:pt idx="43">
                  <c:v>0.64137139103417151</c:v>
                </c:pt>
                <c:pt idx="44">
                  <c:v>0.58231862243294663</c:v>
                </c:pt>
                <c:pt idx="45">
                  <c:v>0.41778468814579051</c:v>
                </c:pt>
                <c:pt idx="46">
                  <c:v>0.5861950485558749</c:v>
                </c:pt>
                <c:pt idx="47">
                  <c:v>0.81887163004609842</c:v>
                </c:pt>
                <c:pt idx="48">
                  <c:v>0.58886628833827059</c:v>
                </c:pt>
                <c:pt idx="49">
                  <c:v>0.61636569667666696</c:v>
                </c:pt>
                <c:pt idx="50">
                  <c:v>0.60434359184930819</c:v>
                </c:pt>
                <c:pt idx="51">
                  <c:v>0.53733673308023988</c:v>
                </c:pt>
                <c:pt idx="52">
                  <c:v>0.55047421912149264</c:v>
                </c:pt>
                <c:pt idx="53">
                  <c:v>0.79388018751896405</c:v>
                </c:pt>
                <c:pt idx="54">
                  <c:v>0.55686568668884862</c:v>
                </c:pt>
                <c:pt idx="55">
                  <c:v>0.51909980060553829</c:v>
                </c:pt>
                <c:pt idx="56">
                  <c:v>0.8030923949946549</c:v>
                </c:pt>
                <c:pt idx="57">
                  <c:v>0.50689735575830763</c:v>
                </c:pt>
                <c:pt idx="58">
                  <c:v>0.51014096104394979</c:v>
                </c:pt>
                <c:pt idx="59">
                  <c:v>0.53978287124079904</c:v>
                </c:pt>
                <c:pt idx="60">
                  <c:v>0.52100207924954678</c:v>
                </c:pt>
                <c:pt idx="61">
                  <c:v>0.54475482296209643</c:v>
                </c:pt>
                <c:pt idx="62">
                  <c:v>0.54798403579208854</c:v>
                </c:pt>
                <c:pt idx="63">
                  <c:v>0.51907906461140052</c:v>
                </c:pt>
                <c:pt idx="64">
                  <c:v>0.56046256724849342</c:v>
                </c:pt>
                <c:pt idx="65">
                  <c:v>0.49840593573485864</c:v>
                </c:pt>
                <c:pt idx="66">
                  <c:v>0.61557091713060741</c:v>
                </c:pt>
                <c:pt idx="67">
                  <c:v>0.817542741788851</c:v>
                </c:pt>
                <c:pt idx="68">
                  <c:v>1</c:v>
                </c:pt>
                <c:pt idx="69">
                  <c:v>0.63118437971162589</c:v>
                </c:pt>
                <c:pt idx="70">
                  <c:v>0.53967473765709384</c:v>
                </c:pt>
                <c:pt idx="71">
                  <c:v>0.56605048128238644</c:v>
                </c:pt>
                <c:pt idx="72">
                  <c:v>0.59981194916742608</c:v>
                </c:pt>
                <c:pt idx="73">
                  <c:v>0.5921150695528582</c:v>
                </c:pt>
                <c:pt idx="74">
                  <c:v>0.55096241916462318</c:v>
                </c:pt>
                <c:pt idx="75">
                  <c:v>0.61782666865929881</c:v>
                </c:pt>
                <c:pt idx="76">
                  <c:v>0.5537406553946963</c:v>
                </c:pt>
                <c:pt idx="77">
                  <c:v>0.44667275614687146</c:v>
                </c:pt>
                <c:pt idx="78">
                  <c:v>0.60468273732523714</c:v>
                </c:pt>
                <c:pt idx="79">
                  <c:v>0.54139247727644901</c:v>
                </c:pt>
                <c:pt idx="80">
                  <c:v>0.56168511209777772</c:v>
                </c:pt>
                <c:pt idx="81">
                  <c:v>0.61022157173391656</c:v>
                </c:pt>
                <c:pt idx="82">
                  <c:v>0.58015878848240354</c:v>
                </c:pt>
                <c:pt idx="83">
                  <c:v>0.59458929949174899</c:v>
                </c:pt>
                <c:pt idx="84">
                  <c:v>0.66339842657500969</c:v>
                </c:pt>
                <c:pt idx="85">
                  <c:v>0.59059763519302566</c:v>
                </c:pt>
                <c:pt idx="86">
                  <c:v>0.56769038017633289</c:v>
                </c:pt>
                <c:pt idx="87">
                  <c:v>0.63617235242092962</c:v>
                </c:pt>
                <c:pt idx="88">
                  <c:v>0.56587013796621388</c:v>
                </c:pt>
                <c:pt idx="89">
                  <c:v>0.57062582841756826</c:v>
                </c:pt>
                <c:pt idx="90">
                  <c:v>0.60634574392919449</c:v>
                </c:pt>
                <c:pt idx="91">
                  <c:v>0.586436844654316</c:v>
                </c:pt>
                <c:pt idx="92">
                  <c:v>0.62339814480272515</c:v>
                </c:pt>
                <c:pt idx="93">
                  <c:v>0.52695144839378227</c:v>
                </c:pt>
                <c:pt idx="94">
                  <c:v>0.62811882159900334</c:v>
                </c:pt>
                <c:pt idx="95">
                  <c:v>0.60260721596325018</c:v>
                </c:pt>
                <c:pt idx="96">
                  <c:v>0.52223172856458888</c:v>
                </c:pt>
                <c:pt idx="97">
                  <c:v>0.61213336909669802</c:v>
                </c:pt>
                <c:pt idx="98">
                  <c:v>0.54779219713566951</c:v>
                </c:pt>
                <c:pt idx="99">
                  <c:v>0.45975204936699188</c:v>
                </c:pt>
                <c:pt idx="100">
                  <c:v>0.55384919710254155</c:v>
                </c:pt>
                <c:pt idx="101">
                  <c:v>0.63992293616306961</c:v>
                </c:pt>
                <c:pt idx="102">
                  <c:v>0.63319002735991425</c:v>
                </c:pt>
                <c:pt idx="103">
                  <c:v>0.52379305948801558</c:v>
                </c:pt>
                <c:pt idx="104">
                  <c:v>0.59130255044900748</c:v>
                </c:pt>
                <c:pt idx="105">
                  <c:v>0.63125534231504166</c:v>
                </c:pt>
                <c:pt idx="106">
                  <c:v>0.58827322510713276</c:v>
                </c:pt>
                <c:pt idx="107">
                  <c:v>0.57378016296082701</c:v>
                </c:pt>
                <c:pt idx="108">
                  <c:v>0.55786679512059323</c:v>
                </c:pt>
                <c:pt idx="109">
                  <c:v>0.5471372889078584</c:v>
                </c:pt>
                <c:pt idx="110">
                  <c:v>0.54667474355122359</c:v>
                </c:pt>
                <c:pt idx="111">
                  <c:v>0.53284791371743023</c:v>
                </c:pt>
                <c:pt idx="112">
                  <c:v>0.61324988485888643</c:v>
                </c:pt>
                <c:pt idx="113">
                  <c:v>0.76276270897745857</c:v>
                </c:pt>
                <c:pt idx="114">
                  <c:v>0.5244618148711333</c:v>
                </c:pt>
                <c:pt idx="115">
                  <c:v>0.53826924935725529</c:v>
                </c:pt>
                <c:pt idx="116">
                  <c:v>0.64698862005574642</c:v>
                </c:pt>
                <c:pt idx="117">
                  <c:v>0.48529725083172548</c:v>
                </c:pt>
                <c:pt idx="118">
                  <c:v>0.67203180532050266</c:v>
                </c:pt>
                <c:pt idx="119">
                  <c:v>0.67251618594685092</c:v>
                </c:pt>
                <c:pt idx="120">
                  <c:v>0.59930742688490501</c:v>
                </c:pt>
                <c:pt idx="121">
                  <c:v>0.6564175574069947</c:v>
                </c:pt>
                <c:pt idx="122">
                  <c:v>0.57444622893629238</c:v>
                </c:pt>
              </c:numCache>
            </c:numRef>
          </c:val>
          <c:smooth val="0"/>
        </c:ser>
        <c:ser>
          <c:idx val="1"/>
          <c:order val="1"/>
          <c:tx>
            <c:v>Среднее значение коэффициента обеспечения оплатой труда по городу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'2017-2018 свод'!$C$5:$C$127</c:f>
              <c:strCache>
                <c:ptCount val="123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 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«КУГ № 1 – Универс»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 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 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 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 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МАОУ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МАОУ СШ № 143</c:v>
                </c:pt>
                <c:pt idx="105">
                  <c:v>МБОУ СШ № 144</c:v>
                </c:pt>
                <c:pt idx="106">
                  <c:v>МАОУ СШ № 145</c:v>
                </c:pt>
                <c:pt idx="107">
                  <c:v>МБОУ СШ № 147</c:v>
                </c:pt>
                <c:pt idx="108">
                  <c:v>МАОУ СШ № 149</c:v>
                </c:pt>
                <c:pt idx="109">
                  <c:v>МАОУ СШ № 150</c:v>
                </c:pt>
                <c:pt idx="110">
                  <c:v>МАОУ СШ № 151</c:v>
                </c:pt>
                <c:pt idx="111">
                  <c:v>МАОУ СШ № 152 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Гимназия № 12 "МиТ"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 </c:v>
                </c:pt>
                <c:pt idx="119">
                  <c:v>МБОУ СШ № 14 </c:v>
                </c:pt>
                <c:pt idx="120">
                  <c:v>МБОУ СШ № 27</c:v>
                </c:pt>
                <c:pt idx="121">
                  <c:v>МБОУ СШ № 51</c:v>
                </c:pt>
                <c:pt idx="122">
                  <c:v>МБОУ СШ № 153</c:v>
                </c:pt>
              </c:strCache>
            </c:strRef>
          </c:cat>
          <c:val>
            <c:numRef>
              <c:f>'2017-2018 свод'!$U$5:$U$127</c:f>
              <c:numCache>
                <c:formatCode>#,##0.00</c:formatCode>
                <c:ptCount val="123"/>
                <c:pt idx="0">
                  <c:v>0.58980226022526316</c:v>
                </c:pt>
                <c:pt idx="1">
                  <c:v>0.58980226022526316</c:v>
                </c:pt>
                <c:pt idx="3">
                  <c:v>0.58980226022526316</c:v>
                </c:pt>
                <c:pt idx="4">
                  <c:v>0.58980226022526316</c:v>
                </c:pt>
                <c:pt idx="5">
                  <c:v>0.58980226022526316</c:v>
                </c:pt>
                <c:pt idx="6">
                  <c:v>0.58980226022526316</c:v>
                </c:pt>
                <c:pt idx="7">
                  <c:v>0.58980226022526316</c:v>
                </c:pt>
                <c:pt idx="8">
                  <c:v>0.58980226022526316</c:v>
                </c:pt>
                <c:pt idx="9">
                  <c:v>0.58980226022526316</c:v>
                </c:pt>
                <c:pt idx="10">
                  <c:v>0.58980226022526316</c:v>
                </c:pt>
                <c:pt idx="11">
                  <c:v>0.58980226022526316</c:v>
                </c:pt>
                <c:pt idx="13">
                  <c:v>0.58980226022526316</c:v>
                </c:pt>
                <c:pt idx="14">
                  <c:v>0.58980226022526316</c:v>
                </c:pt>
                <c:pt idx="15">
                  <c:v>0.58980226022526316</c:v>
                </c:pt>
                <c:pt idx="16">
                  <c:v>0.58980226022526316</c:v>
                </c:pt>
                <c:pt idx="17">
                  <c:v>0.58980226022526316</c:v>
                </c:pt>
                <c:pt idx="18">
                  <c:v>0.58980226022526316</c:v>
                </c:pt>
                <c:pt idx="19">
                  <c:v>0.58980226022526316</c:v>
                </c:pt>
                <c:pt idx="20">
                  <c:v>0.58980226022526316</c:v>
                </c:pt>
                <c:pt idx="21">
                  <c:v>0.58980226022526316</c:v>
                </c:pt>
                <c:pt idx="22">
                  <c:v>0.58980226022526316</c:v>
                </c:pt>
                <c:pt idx="23">
                  <c:v>0.58980226022526316</c:v>
                </c:pt>
                <c:pt idx="24">
                  <c:v>0.58980226022526316</c:v>
                </c:pt>
                <c:pt idx="25">
                  <c:v>0.58980226022526316</c:v>
                </c:pt>
                <c:pt idx="27">
                  <c:v>0.58980226022526316</c:v>
                </c:pt>
                <c:pt idx="28">
                  <c:v>0.58980226022526316</c:v>
                </c:pt>
                <c:pt idx="29">
                  <c:v>0.58980226022526316</c:v>
                </c:pt>
                <c:pt idx="30">
                  <c:v>0.58980226022526316</c:v>
                </c:pt>
                <c:pt idx="31">
                  <c:v>0.58980226022526316</c:v>
                </c:pt>
                <c:pt idx="32">
                  <c:v>0.58980226022526316</c:v>
                </c:pt>
                <c:pt idx="33">
                  <c:v>0.58980226022526316</c:v>
                </c:pt>
                <c:pt idx="34">
                  <c:v>0.58980226022526316</c:v>
                </c:pt>
                <c:pt idx="35">
                  <c:v>0.58980226022526316</c:v>
                </c:pt>
                <c:pt idx="36">
                  <c:v>0.58980226022526316</c:v>
                </c:pt>
                <c:pt idx="37">
                  <c:v>0.58980226022526316</c:v>
                </c:pt>
                <c:pt idx="38">
                  <c:v>0.58980226022526316</c:v>
                </c:pt>
                <c:pt idx="39">
                  <c:v>0.58980226022526316</c:v>
                </c:pt>
                <c:pt idx="40">
                  <c:v>0.58980226022526316</c:v>
                </c:pt>
                <c:pt idx="41">
                  <c:v>0.58980226022526316</c:v>
                </c:pt>
                <c:pt idx="42">
                  <c:v>0.58980226022526316</c:v>
                </c:pt>
                <c:pt idx="43">
                  <c:v>0.58980226022526316</c:v>
                </c:pt>
                <c:pt idx="44">
                  <c:v>0.58980226022526316</c:v>
                </c:pt>
                <c:pt idx="45">
                  <c:v>0.58980226022526316</c:v>
                </c:pt>
                <c:pt idx="47">
                  <c:v>0.58980226022526316</c:v>
                </c:pt>
                <c:pt idx="48">
                  <c:v>0.58980226022526316</c:v>
                </c:pt>
                <c:pt idx="49">
                  <c:v>0.58980226022526316</c:v>
                </c:pt>
                <c:pt idx="50">
                  <c:v>0.58980226022526316</c:v>
                </c:pt>
                <c:pt idx="51">
                  <c:v>0.58980226022526316</c:v>
                </c:pt>
                <c:pt idx="52">
                  <c:v>0.58980226022526316</c:v>
                </c:pt>
                <c:pt idx="53">
                  <c:v>0.58980226022526316</c:v>
                </c:pt>
                <c:pt idx="54">
                  <c:v>0.58980226022526316</c:v>
                </c:pt>
                <c:pt idx="55">
                  <c:v>0.58980226022526316</c:v>
                </c:pt>
                <c:pt idx="56">
                  <c:v>0.58980226022526316</c:v>
                </c:pt>
                <c:pt idx="57">
                  <c:v>0.58980226022526316</c:v>
                </c:pt>
                <c:pt idx="58">
                  <c:v>0.58980226022526316</c:v>
                </c:pt>
                <c:pt idx="59">
                  <c:v>0.58980226022526316</c:v>
                </c:pt>
                <c:pt idx="60">
                  <c:v>0.58980226022526316</c:v>
                </c:pt>
                <c:pt idx="61">
                  <c:v>0.58980226022526316</c:v>
                </c:pt>
                <c:pt idx="62">
                  <c:v>0.58980226022526316</c:v>
                </c:pt>
                <c:pt idx="63">
                  <c:v>0.58980226022526316</c:v>
                </c:pt>
                <c:pt idx="64">
                  <c:v>0.58980226022526316</c:v>
                </c:pt>
                <c:pt idx="65">
                  <c:v>0.58980226022526316</c:v>
                </c:pt>
                <c:pt idx="67">
                  <c:v>0.58980226022526316</c:v>
                </c:pt>
                <c:pt idx="68">
                  <c:v>0.58980226022526316</c:v>
                </c:pt>
                <c:pt idx="69">
                  <c:v>0.58980226022526316</c:v>
                </c:pt>
                <c:pt idx="70">
                  <c:v>0.58980226022526316</c:v>
                </c:pt>
                <c:pt idx="71">
                  <c:v>0.58980226022526316</c:v>
                </c:pt>
                <c:pt idx="72">
                  <c:v>0.58980226022526316</c:v>
                </c:pt>
                <c:pt idx="73">
                  <c:v>0.58980226022526316</c:v>
                </c:pt>
                <c:pt idx="74">
                  <c:v>0.58980226022526316</c:v>
                </c:pt>
                <c:pt idx="75">
                  <c:v>0.58980226022526316</c:v>
                </c:pt>
                <c:pt idx="76">
                  <c:v>0.58980226022526316</c:v>
                </c:pt>
                <c:pt idx="77">
                  <c:v>0.58980226022526316</c:v>
                </c:pt>
                <c:pt idx="78">
                  <c:v>0.58980226022526316</c:v>
                </c:pt>
                <c:pt idx="79">
                  <c:v>0.58980226022526316</c:v>
                </c:pt>
                <c:pt idx="80">
                  <c:v>0.58980226022526316</c:v>
                </c:pt>
                <c:pt idx="81">
                  <c:v>0.58980226022526316</c:v>
                </c:pt>
                <c:pt idx="83">
                  <c:v>0.58980226022526316</c:v>
                </c:pt>
                <c:pt idx="84">
                  <c:v>0.58980226022526316</c:v>
                </c:pt>
                <c:pt idx="85">
                  <c:v>0.58980226022526316</c:v>
                </c:pt>
                <c:pt idx="86">
                  <c:v>0.58980226022526316</c:v>
                </c:pt>
                <c:pt idx="87">
                  <c:v>0.58980226022526316</c:v>
                </c:pt>
                <c:pt idx="88">
                  <c:v>0.58980226022526316</c:v>
                </c:pt>
                <c:pt idx="89">
                  <c:v>0.58980226022526316</c:v>
                </c:pt>
                <c:pt idx="90">
                  <c:v>0.58980226022526316</c:v>
                </c:pt>
                <c:pt idx="91">
                  <c:v>0.58980226022526316</c:v>
                </c:pt>
                <c:pt idx="92">
                  <c:v>0.58980226022526316</c:v>
                </c:pt>
                <c:pt idx="93">
                  <c:v>0.58980226022526316</c:v>
                </c:pt>
                <c:pt idx="94">
                  <c:v>0.58980226022526316</c:v>
                </c:pt>
                <c:pt idx="95">
                  <c:v>0.58980226022526316</c:v>
                </c:pt>
                <c:pt idx="96">
                  <c:v>0.58980226022526316</c:v>
                </c:pt>
                <c:pt idx="97">
                  <c:v>0.58980226022526316</c:v>
                </c:pt>
                <c:pt idx="98">
                  <c:v>0.58980226022526316</c:v>
                </c:pt>
                <c:pt idx="99">
                  <c:v>0.58980226022526316</c:v>
                </c:pt>
                <c:pt idx="100">
                  <c:v>0.58980226022526316</c:v>
                </c:pt>
                <c:pt idx="101">
                  <c:v>0.58980226022526316</c:v>
                </c:pt>
                <c:pt idx="102">
                  <c:v>0.58980226022526316</c:v>
                </c:pt>
                <c:pt idx="103">
                  <c:v>0.58980226022526316</c:v>
                </c:pt>
                <c:pt idx="104">
                  <c:v>0.58980226022526316</c:v>
                </c:pt>
                <c:pt idx="105">
                  <c:v>0.58980226022526316</c:v>
                </c:pt>
                <c:pt idx="106">
                  <c:v>0.58980226022526316</c:v>
                </c:pt>
                <c:pt idx="107">
                  <c:v>0.58980226022526316</c:v>
                </c:pt>
                <c:pt idx="108">
                  <c:v>0.58980226022526316</c:v>
                </c:pt>
                <c:pt idx="109">
                  <c:v>0.58980226022526316</c:v>
                </c:pt>
                <c:pt idx="110">
                  <c:v>0.58980226022526316</c:v>
                </c:pt>
                <c:pt idx="111">
                  <c:v>0.58980226022526316</c:v>
                </c:pt>
                <c:pt idx="113">
                  <c:v>0.58980226022526316</c:v>
                </c:pt>
                <c:pt idx="114">
                  <c:v>0.58980226022526316</c:v>
                </c:pt>
                <c:pt idx="115">
                  <c:v>0.58980226022526316</c:v>
                </c:pt>
                <c:pt idx="116">
                  <c:v>0.58980226022526316</c:v>
                </c:pt>
                <c:pt idx="117">
                  <c:v>0.58980226022526316</c:v>
                </c:pt>
                <c:pt idx="118">
                  <c:v>0.58980226022526316</c:v>
                </c:pt>
                <c:pt idx="119">
                  <c:v>0.58980226022526316</c:v>
                </c:pt>
                <c:pt idx="120">
                  <c:v>0.58980226022526316</c:v>
                </c:pt>
                <c:pt idx="121">
                  <c:v>0.58980226022526316</c:v>
                </c:pt>
                <c:pt idx="122">
                  <c:v>0.58980226022526316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451432"/>
        <c:axId val="260451824"/>
      </c:lineChart>
      <c:catAx>
        <c:axId val="260451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60451824"/>
        <c:crosses val="autoZero"/>
        <c:auto val="1"/>
        <c:lblAlgn val="ctr"/>
        <c:lblOffset val="100"/>
        <c:noMultiLvlLbl val="0"/>
      </c:catAx>
      <c:valAx>
        <c:axId val="260451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60451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5071261891940405"/>
          <c:y val="7.4158964879852143E-2"/>
          <c:w val="0.49570274636510503"/>
          <c:h val="4.1589939889676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38100</xdr:rowOff>
    </xdr:from>
    <xdr:to>
      <xdr:col>28</xdr:col>
      <xdr:colOff>600075</xdr:colOff>
      <xdr:row>54</xdr:row>
      <xdr:rowOff>66676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</xdr:row>
      <xdr:rowOff>57149</xdr:rowOff>
    </xdr:from>
    <xdr:to>
      <xdr:col>29</xdr:col>
      <xdr:colOff>38100</xdr:colOff>
      <xdr:row>28</xdr:row>
      <xdr:rowOff>142874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55</xdr:row>
      <xdr:rowOff>38100</xdr:rowOff>
    </xdr:from>
    <xdr:to>
      <xdr:col>29</xdr:col>
      <xdr:colOff>0</xdr:colOff>
      <xdr:row>83</xdr:row>
      <xdr:rowOff>171450</xdr:rowOff>
    </xdr:to>
    <xdr:graphicFrame macro="">
      <xdr:nvGraphicFramePr>
        <xdr:cNvPr id="4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9524</xdr:colOff>
      <xdr:row>84</xdr:row>
      <xdr:rowOff>104775</xdr:rowOff>
    </xdr:from>
    <xdr:to>
      <xdr:col>28</xdr:col>
      <xdr:colOff>571499</xdr:colOff>
      <xdr:row>113</xdr:row>
      <xdr:rowOff>104775</xdr:rowOff>
    </xdr:to>
    <xdr:graphicFrame macro="">
      <xdr:nvGraphicFramePr>
        <xdr:cNvPr id="5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113</xdr:row>
      <xdr:rowOff>171450</xdr:rowOff>
    </xdr:from>
    <xdr:to>
      <xdr:col>29</xdr:col>
      <xdr:colOff>9525</xdr:colOff>
      <xdr:row>140</xdr:row>
      <xdr:rowOff>180975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361950</xdr:colOff>
      <xdr:row>4</xdr:row>
      <xdr:rowOff>142875</xdr:rowOff>
    </xdr:from>
    <xdr:to>
      <xdr:col>26</xdr:col>
      <xdr:colOff>400050</xdr:colOff>
      <xdr:row>19</xdr:row>
      <xdr:rowOff>47625</xdr:rowOff>
    </xdr:to>
    <xdr:cxnSp macro="">
      <xdr:nvCxnSpPr>
        <xdr:cNvPr id="8" name="Прямая соединительная линия 7"/>
        <xdr:cNvCxnSpPr/>
      </xdr:nvCxnSpPr>
      <xdr:spPr>
        <a:xfrm>
          <a:off x="16211550" y="1028700"/>
          <a:ext cx="38100" cy="27622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38100</xdr:colOff>
      <xdr:row>4</xdr:row>
      <xdr:rowOff>95250</xdr:rowOff>
    </xdr:from>
    <xdr:to>
      <xdr:col>16</xdr:col>
      <xdr:colOff>38100</xdr:colOff>
      <xdr:row>19</xdr:row>
      <xdr:rowOff>66675</xdr:rowOff>
    </xdr:to>
    <xdr:cxnSp macro="">
      <xdr:nvCxnSpPr>
        <xdr:cNvPr id="9" name="Прямая соединительная линия 8"/>
        <xdr:cNvCxnSpPr/>
      </xdr:nvCxnSpPr>
      <xdr:spPr>
        <a:xfrm>
          <a:off x="9791700" y="981075"/>
          <a:ext cx="0" cy="28289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400050</xdr:colOff>
      <xdr:row>4</xdr:row>
      <xdr:rowOff>133350</xdr:rowOff>
    </xdr:from>
    <xdr:to>
      <xdr:col>19</xdr:col>
      <xdr:colOff>438150</xdr:colOff>
      <xdr:row>19</xdr:row>
      <xdr:rowOff>66675</xdr:rowOff>
    </xdr:to>
    <xdr:cxnSp macro="">
      <xdr:nvCxnSpPr>
        <xdr:cNvPr id="10" name="Прямая соединительная линия 9"/>
        <xdr:cNvCxnSpPr/>
      </xdr:nvCxnSpPr>
      <xdr:spPr>
        <a:xfrm>
          <a:off x="11982450" y="1019175"/>
          <a:ext cx="38100" cy="27908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238125</xdr:colOff>
      <xdr:row>4</xdr:row>
      <xdr:rowOff>95250</xdr:rowOff>
    </xdr:from>
    <xdr:to>
      <xdr:col>1</xdr:col>
      <xdr:colOff>238125</xdr:colOff>
      <xdr:row>19</xdr:row>
      <xdr:rowOff>66675</xdr:rowOff>
    </xdr:to>
    <xdr:cxnSp macro="">
      <xdr:nvCxnSpPr>
        <xdr:cNvPr id="14" name="Прямая соединительная линия 13"/>
        <xdr:cNvCxnSpPr/>
      </xdr:nvCxnSpPr>
      <xdr:spPr>
        <a:xfrm>
          <a:off x="847725" y="981075"/>
          <a:ext cx="0" cy="28289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238125</xdr:colOff>
      <xdr:row>4</xdr:row>
      <xdr:rowOff>114300</xdr:rowOff>
    </xdr:from>
    <xdr:to>
      <xdr:col>11</xdr:col>
      <xdr:colOff>266700</xdr:colOff>
      <xdr:row>19</xdr:row>
      <xdr:rowOff>76200</xdr:rowOff>
    </xdr:to>
    <xdr:cxnSp macro="">
      <xdr:nvCxnSpPr>
        <xdr:cNvPr id="15" name="Прямая соединительная линия 14"/>
        <xdr:cNvCxnSpPr/>
      </xdr:nvCxnSpPr>
      <xdr:spPr>
        <a:xfrm>
          <a:off x="6943725" y="1000125"/>
          <a:ext cx="28575" cy="28194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523875</xdr:colOff>
      <xdr:row>4</xdr:row>
      <xdr:rowOff>133350</xdr:rowOff>
    </xdr:from>
    <xdr:to>
      <xdr:col>6</xdr:col>
      <xdr:colOff>552450</xdr:colOff>
      <xdr:row>19</xdr:row>
      <xdr:rowOff>57150</xdr:rowOff>
    </xdr:to>
    <xdr:cxnSp macro="">
      <xdr:nvCxnSpPr>
        <xdr:cNvPr id="16" name="Прямая соединительная линия 15"/>
        <xdr:cNvCxnSpPr/>
      </xdr:nvCxnSpPr>
      <xdr:spPr>
        <a:xfrm>
          <a:off x="4181475" y="1019175"/>
          <a:ext cx="28575" cy="27813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400050</xdr:colOff>
      <xdr:row>4</xdr:row>
      <xdr:rowOff>114300</xdr:rowOff>
    </xdr:from>
    <xdr:to>
      <xdr:col>3</xdr:col>
      <xdr:colOff>419100</xdr:colOff>
      <xdr:row>19</xdr:row>
      <xdr:rowOff>47625</xdr:rowOff>
    </xdr:to>
    <xdr:cxnSp macro="">
      <xdr:nvCxnSpPr>
        <xdr:cNvPr id="20" name="Прямая соединительная линия 19"/>
        <xdr:cNvCxnSpPr/>
      </xdr:nvCxnSpPr>
      <xdr:spPr>
        <a:xfrm>
          <a:off x="2228850" y="1000125"/>
          <a:ext cx="19050" cy="27908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171450</xdr:colOff>
      <xdr:row>32</xdr:row>
      <xdr:rowOff>104775</xdr:rowOff>
    </xdr:from>
    <xdr:to>
      <xdr:col>1</xdr:col>
      <xdr:colOff>190500</xdr:colOff>
      <xdr:row>43</xdr:row>
      <xdr:rowOff>123825</xdr:rowOff>
    </xdr:to>
    <xdr:cxnSp macro="">
      <xdr:nvCxnSpPr>
        <xdr:cNvPr id="22" name="Прямая соединительная линия 21"/>
        <xdr:cNvCxnSpPr/>
      </xdr:nvCxnSpPr>
      <xdr:spPr>
        <a:xfrm>
          <a:off x="781050" y="6324600"/>
          <a:ext cx="19050" cy="2114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238125</xdr:colOff>
      <xdr:row>117</xdr:row>
      <xdr:rowOff>66675</xdr:rowOff>
    </xdr:from>
    <xdr:to>
      <xdr:col>3</xdr:col>
      <xdr:colOff>266723</xdr:colOff>
      <xdr:row>129</xdr:row>
      <xdr:rowOff>190003</xdr:rowOff>
    </xdr:to>
    <xdr:cxnSp macro="">
      <xdr:nvCxnSpPr>
        <xdr:cNvPr id="23" name="Прямая соединительная линия 22"/>
        <xdr:cNvCxnSpPr/>
      </xdr:nvCxnSpPr>
      <xdr:spPr>
        <a:xfrm>
          <a:off x="2066925" y="22479000"/>
          <a:ext cx="28598" cy="240932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57150</xdr:colOff>
      <xdr:row>117</xdr:row>
      <xdr:rowOff>38100</xdr:rowOff>
    </xdr:from>
    <xdr:to>
      <xdr:col>1</xdr:col>
      <xdr:colOff>85748</xdr:colOff>
      <xdr:row>129</xdr:row>
      <xdr:rowOff>161428</xdr:rowOff>
    </xdr:to>
    <xdr:cxnSp macro="">
      <xdr:nvCxnSpPr>
        <xdr:cNvPr id="24" name="Прямая соединительная линия 23"/>
        <xdr:cNvCxnSpPr/>
      </xdr:nvCxnSpPr>
      <xdr:spPr>
        <a:xfrm>
          <a:off x="666750" y="22450425"/>
          <a:ext cx="28598" cy="240932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161925</xdr:colOff>
      <xdr:row>117</xdr:row>
      <xdr:rowOff>47625</xdr:rowOff>
    </xdr:from>
    <xdr:to>
      <xdr:col>11</xdr:col>
      <xdr:colOff>190523</xdr:colOff>
      <xdr:row>129</xdr:row>
      <xdr:rowOff>170953</xdr:rowOff>
    </xdr:to>
    <xdr:cxnSp macro="">
      <xdr:nvCxnSpPr>
        <xdr:cNvPr id="25" name="Прямая соединительная линия 24"/>
        <xdr:cNvCxnSpPr/>
      </xdr:nvCxnSpPr>
      <xdr:spPr>
        <a:xfrm>
          <a:off x="6867525" y="22459950"/>
          <a:ext cx="28598" cy="240932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390525</xdr:colOff>
      <xdr:row>117</xdr:row>
      <xdr:rowOff>57150</xdr:rowOff>
    </xdr:from>
    <xdr:to>
      <xdr:col>6</xdr:col>
      <xdr:colOff>419123</xdr:colOff>
      <xdr:row>129</xdr:row>
      <xdr:rowOff>180478</xdr:rowOff>
    </xdr:to>
    <xdr:cxnSp macro="">
      <xdr:nvCxnSpPr>
        <xdr:cNvPr id="26" name="Прямая соединительная линия 25"/>
        <xdr:cNvCxnSpPr/>
      </xdr:nvCxnSpPr>
      <xdr:spPr>
        <a:xfrm>
          <a:off x="4048125" y="22469475"/>
          <a:ext cx="28598" cy="240932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333375</xdr:colOff>
      <xdr:row>117</xdr:row>
      <xdr:rowOff>47625</xdr:rowOff>
    </xdr:from>
    <xdr:to>
      <xdr:col>19</xdr:col>
      <xdr:colOff>361973</xdr:colOff>
      <xdr:row>129</xdr:row>
      <xdr:rowOff>170953</xdr:rowOff>
    </xdr:to>
    <xdr:cxnSp macro="">
      <xdr:nvCxnSpPr>
        <xdr:cNvPr id="27" name="Прямая соединительная линия 26"/>
        <xdr:cNvCxnSpPr/>
      </xdr:nvCxnSpPr>
      <xdr:spPr>
        <a:xfrm>
          <a:off x="11915775" y="22459950"/>
          <a:ext cx="28598" cy="240932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523875</xdr:colOff>
      <xdr:row>117</xdr:row>
      <xdr:rowOff>47625</xdr:rowOff>
    </xdr:from>
    <xdr:to>
      <xdr:col>15</xdr:col>
      <xdr:colOff>552473</xdr:colOff>
      <xdr:row>129</xdr:row>
      <xdr:rowOff>170953</xdr:rowOff>
    </xdr:to>
    <xdr:cxnSp macro="">
      <xdr:nvCxnSpPr>
        <xdr:cNvPr id="28" name="Прямая соединительная линия 27"/>
        <xdr:cNvCxnSpPr/>
      </xdr:nvCxnSpPr>
      <xdr:spPr>
        <a:xfrm>
          <a:off x="9667875" y="22459950"/>
          <a:ext cx="28598" cy="240932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295275</xdr:colOff>
      <xdr:row>117</xdr:row>
      <xdr:rowOff>38100</xdr:rowOff>
    </xdr:from>
    <xdr:to>
      <xdr:col>26</xdr:col>
      <xdr:colOff>323873</xdr:colOff>
      <xdr:row>129</xdr:row>
      <xdr:rowOff>161428</xdr:rowOff>
    </xdr:to>
    <xdr:cxnSp macro="">
      <xdr:nvCxnSpPr>
        <xdr:cNvPr id="31" name="Прямая соединительная линия 30"/>
        <xdr:cNvCxnSpPr/>
      </xdr:nvCxnSpPr>
      <xdr:spPr>
        <a:xfrm>
          <a:off x="16144875" y="22450425"/>
          <a:ext cx="28598" cy="240932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238125</xdr:colOff>
      <xdr:row>89</xdr:row>
      <xdr:rowOff>114300</xdr:rowOff>
    </xdr:from>
    <xdr:to>
      <xdr:col>26</xdr:col>
      <xdr:colOff>276248</xdr:colOff>
      <xdr:row>103</xdr:row>
      <xdr:rowOff>161428</xdr:rowOff>
    </xdr:to>
    <xdr:cxnSp macro="">
      <xdr:nvCxnSpPr>
        <xdr:cNvPr id="32" name="Прямая соединительная линия 31"/>
        <xdr:cNvCxnSpPr/>
      </xdr:nvCxnSpPr>
      <xdr:spPr>
        <a:xfrm>
          <a:off x="16087725" y="17192625"/>
          <a:ext cx="38123" cy="271412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295275</xdr:colOff>
      <xdr:row>89</xdr:row>
      <xdr:rowOff>133350</xdr:rowOff>
    </xdr:from>
    <xdr:to>
      <xdr:col>19</xdr:col>
      <xdr:colOff>333398</xdr:colOff>
      <xdr:row>103</xdr:row>
      <xdr:rowOff>190003</xdr:rowOff>
    </xdr:to>
    <xdr:cxnSp macro="">
      <xdr:nvCxnSpPr>
        <xdr:cNvPr id="33" name="Прямая соединительная линия 32"/>
        <xdr:cNvCxnSpPr/>
      </xdr:nvCxnSpPr>
      <xdr:spPr>
        <a:xfrm>
          <a:off x="11877675" y="17211675"/>
          <a:ext cx="38123" cy="272365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514350</xdr:colOff>
      <xdr:row>89</xdr:row>
      <xdr:rowOff>104775</xdr:rowOff>
    </xdr:from>
    <xdr:to>
      <xdr:col>15</xdr:col>
      <xdr:colOff>533423</xdr:colOff>
      <xdr:row>103</xdr:row>
      <xdr:rowOff>180478</xdr:rowOff>
    </xdr:to>
    <xdr:cxnSp macro="">
      <xdr:nvCxnSpPr>
        <xdr:cNvPr id="34" name="Прямая соединительная линия 33"/>
        <xdr:cNvCxnSpPr/>
      </xdr:nvCxnSpPr>
      <xdr:spPr>
        <a:xfrm>
          <a:off x="9658350" y="17183100"/>
          <a:ext cx="19073" cy="274270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85725</xdr:colOff>
      <xdr:row>89</xdr:row>
      <xdr:rowOff>28575</xdr:rowOff>
    </xdr:from>
    <xdr:to>
      <xdr:col>1</xdr:col>
      <xdr:colOff>114323</xdr:colOff>
      <xdr:row>103</xdr:row>
      <xdr:rowOff>132853</xdr:rowOff>
    </xdr:to>
    <xdr:cxnSp macro="">
      <xdr:nvCxnSpPr>
        <xdr:cNvPr id="35" name="Прямая соединительная линия 34"/>
        <xdr:cNvCxnSpPr/>
      </xdr:nvCxnSpPr>
      <xdr:spPr>
        <a:xfrm>
          <a:off x="695325" y="17106900"/>
          <a:ext cx="28598" cy="277127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171450</xdr:colOff>
      <xdr:row>89</xdr:row>
      <xdr:rowOff>95250</xdr:rowOff>
    </xdr:from>
    <xdr:to>
      <xdr:col>11</xdr:col>
      <xdr:colOff>200048</xdr:colOff>
      <xdr:row>103</xdr:row>
      <xdr:rowOff>142378</xdr:rowOff>
    </xdr:to>
    <xdr:cxnSp macro="">
      <xdr:nvCxnSpPr>
        <xdr:cNvPr id="40" name="Прямая соединительная линия 39"/>
        <xdr:cNvCxnSpPr/>
      </xdr:nvCxnSpPr>
      <xdr:spPr>
        <a:xfrm>
          <a:off x="6877050" y="17173575"/>
          <a:ext cx="28598" cy="271412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390525</xdr:colOff>
      <xdr:row>89</xdr:row>
      <xdr:rowOff>76200</xdr:rowOff>
    </xdr:from>
    <xdr:to>
      <xdr:col>6</xdr:col>
      <xdr:colOff>409598</xdr:colOff>
      <xdr:row>103</xdr:row>
      <xdr:rowOff>161428</xdr:rowOff>
    </xdr:to>
    <xdr:cxnSp macro="">
      <xdr:nvCxnSpPr>
        <xdr:cNvPr id="42" name="Прямая соединительная линия 41"/>
        <xdr:cNvCxnSpPr/>
      </xdr:nvCxnSpPr>
      <xdr:spPr>
        <a:xfrm>
          <a:off x="4048125" y="17154525"/>
          <a:ext cx="19073" cy="275222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257175</xdr:colOff>
      <xdr:row>89</xdr:row>
      <xdr:rowOff>66675</xdr:rowOff>
    </xdr:from>
    <xdr:to>
      <xdr:col>3</xdr:col>
      <xdr:colOff>285773</xdr:colOff>
      <xdr:row>103</xdr:row>
      <xdr:rowOff>151903</xdr:rowOff>
    </xdr:to>
    <xdr:cxnSp macro="">
      <xdr:nvCxnSpPr>
        <xdr:cNvPr id="43" name="Прямая соединительная линия 42"/>
        <xdr:cNvCxnSpPr/>
      </xdr:nvCxnSpPr>
      <xdr:spPr>
        <a:xfrm>
          <a:off x="2085975" y="17145000"/>
          <a:ext cx="28598" cy="275222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333375</xdr:colOff>
      <xdr:row>32</xdr:row>
      <xdr:rowOff>142875</xdr:rowOff>
    </xdr:from>
    <xdr:to>
      <xdr:col>26</xdr:col>
      <xdr:colOff>352448</xdr:colOff>
      <xdr:row>43</xdr:row>
      <xdr:rowOff>142378</xdr:rowOff>
    </xdr:to>
    <xdr:cxnSp macro="">
      <xdr:nvCxnSpPr>
        <xdr:cNvPr id="46" name="Прямая соединительная линия 45"/>
        <xdr:cNvCxnSpPr/>
      </xdr:nvCxnSpPr>
      <xdr:spPr>
        <a:xfrm>
          <a:off x="16182975" y="6362700"/>
          <a:ext cx="19073" cy="209500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400050</xdr:colOff>
      <xdr:row>32</xdr:row>
      <xdr:rowOff>161925</xdr:rowOff>
    </xdr:from>
    <xdr:to>
      <xdr:col>19</xdr:col>
      <xdr:colOff>419123</xdr:colOff>
      <xdr:row>43</xdr:row>
      <xdr:rowOff>123328</xdr:rowOff>
    </xdr:to>
    <xdr:cxnSp macro="">
      <xdr:nvCxnSpPr>
        <xdr:cNvPr id="47" name="Прямая соединительная линия 46"/>
        <xdr:cNvCxnSpPr/>
      </xdr:nvCxnSpPr>
      <xdr:spPr>
        <a:xfrm>
          <a:off x="11982450" y="6381750"/>
          <a:ext cx="19073" cy="205690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590550</xdr:colOff>
      <xdr:row>32</xdr:row>
      <xdr:rowOff>142875</xdr:rowOff>
    </xdr:from>
    <xdr:to>
      <xdr:col>16</xdr:col>
      <xdr:colOff>23</xdr:colOff>
      <xdr:row>43</xdr:row>
      <xdr:rowOff>123328</xdr:rowOff>
    </xdr:to>
    <xdr:cxnSp macro="">
      <xdr:nvCxnSpPr>
        <xdr:cNvPr id="48" name="Прямая соединительная линия 47"/>
        <xdr:cNvCxnSpPr/>
      </xdr:nvCxnSpPr>
      <xdr:spPr>
        <a:xfrm>
          <a:off x="9734550" y="6362700"/>
          <a:ext cx="19073" cy="207595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476250</xdr:colOff>
      <xdr:row>32</xdr:row>
      <xdr:rowOff>161925</xdr:rowOff>
    </xdr:from>
    <xdr:to>
      <xdr:col>6</xdr:col>
      <xdr:colOff>495323</xdr:colOff>
      <xdr:row>43</xdr:row>
      <xdr:rowOff>123328</xdr:rowOff>
    </xdr:to>
    <xdr:cxnSp macro="">
      <xdr:nvCxnSpPr>
        <xdr:cNvPr id="52" name="Прямая соединительная линия 51"/>
        <xdr:cNvCxnSpPr/>
      </xdr:nvCxnSpPr>
      <xdr:spPr>
        <a:xfrm>
          <a:off x="4133850" y="6381750"/>
          <a:ext cx="19073" cy="205690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361950</xdr:colOff>
      <xdr:row>32</xdr:row>
      <xdr:rowOff>114300</xdr:rowOff>
    </xdr:from>
    <xdr:to>
      <xdr:col>3</xdr:col>
      <xdr:colOff>371498</xdr:colOff>
      <xdr:row>43</xdr:row>
      <xdr:rowOff>132853</xdr:rowOff>
    </xdr:to>
    <xdr:cxnSp macro="">
      <xdr:nvCxnSpPr>
        <xdr:cNvPr id="53" name="Прямая соединительная линия 52"/>
        <xdr:cNvCxnSpPr/>
      </xdr:nvCxnSpPr>
      <xdr:spPr>
        <a:xfrm>
          <a:off x="2190750" y="6334125"/>
          <a:ext cx="9548" cy="211405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219075</xdr:colOff>
      <xdr:row>32</xdr:row>
      <xdr:rowOff>161925</xdr:rowOff>
    </xdr:from>
    <xdr:to>
      <xdr:col>11</xdr:col>
      <xdr:colOff>257198</xdr:colOff>
      <xdr:row>43</xdr:row>
      <xdr:rowOff>94753</xdr:rowOff>
    </xdr:to>
    <xdr:cxnSp macro="">
      <xdr:nvCxnSpPr>
        <xdr:cNvPr id="54" name="Прямая соединительная линия 53"/>
        <xdr:cNvCxnSpPr/>
      </xdr:nvCxnSpPr>
      <xdr:spPr>
        <a:xfrm>
          <a:off x="6924675" y="6381750"/>
          <a:ext cx="38123" cy="202832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552450</xdr:colOff>
      <xdr:row>60</xdr:row>
      <xdr:rowOff>28575</xdr:rowOff>
    </xdr:from>
    <xdr:to>
      <xdr:col>15</xdr:col>
      <xdr:colOff>581048</xdr:colOff>
      <xdr:row>72</xdr:row>
      <xdr:rowOff>151903</xdr:rowOff>
    </xdr:to>
    <xdr:cxnSp macro="">
      <xdr:nvCxnSpPr>
        <xdr:cNvPr id="58" name="Прямая соединительная линия 57"/>
        <xdr:cNvCxnSpPr/>
      </xdr:nvCxnSpPr>
      <xdr:spPr>
        <a:xfrm>
          <a:off x="9696450" y="11582400"/>
          <a:ext cx="28598" cy="240932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352425</xdr:colOff>
      <xdr:row>60</xdr:row>
      <xdr:rowOff>0</xdr:rowOff>
    </xdr:from>
    <xdr:to>
      <xdr:col>19</xdr:col>
      <xdr:colOff>381023</xdr:colOff>
      <xdr:row>72</xdr:row>
      <xdr:rowOff>123328</xdr:rowOff>
    </xdr:to>
    <xdr:cxnSp macro="">
      <xdr:nvCxnSpPr>
        <xdr:cNvPr id="59" name="Прямая соединительная линия 58"/>
        <xdr:cNvCxnSpPr/>
      </xdr:nvCxnSpPr>
      <xdr:spPr>
        <a:xfrm>
          <a:off x="11934825" y="11553825"/>
          <a:ext cx="28598" cy="240932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314325</xdr:colOff>
      <xdr:row>60</xdr:row>
      <xdr:rowOff>19050</xdr:rowOff>
    </xdr:from>
    <xdr:to>
      <xdr:col>26</xdr:col>
      <xdr:colOff>342923</xdr:colOff>
      <xdr:row>72</xdr:row>
      <xdr:rowOff>142378</xdr:rowOff>
    </xdr:to>
    <xdr:cxnSp macro="">
      <xdr:nvCxnSpPr>
        <xdr:cNvPr id="60" name="Прямая соединительная линия 59"/>
        <xdr:cNvCxnSpPr/>
      </xdr:nvCxnSpPr>
      <xdr:spPr>
        <a:xfrm>
          <a:off x="16163925" y="11572875"/>
          <a:ext cx="28598" cy="240932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57150</xdr:colOff>
      <xdr:row>60</xdr:row>
      <xdr:rowOff>19050</xdr:rowOff>
    </xdr:from>
    <xdr:to>
      <xdr:col>1</xdr:col>
      <xdr:colOff>85748</xdr:colOff>
      <xdr:row>72</xdr:row>
      <xdr:rowOff>142378</xdr:rowOff>
    </xdr:to>
    <xdr:cxnSp macro="">
      <xdr:nvCxnSpPr>
        <xdr:cNvPr id="61" name="Прямая соединительная линия 60"/>
        <xdr:cNvCxnSpPr/>
      </xdr:nvCxnSpPr>
      <xdr:spPr>
        <a:xfrm>
          <a:off x="666750" y="11572875"/>
          <a:ext cx="28598" cy="240932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171450</xdr:colOff>
      <xdr:row>60</xdr:row>
      <xdr:rowOff>0</xdr:rowOff>
    </xdr:from>
    <xdr:to>
      <xdr:col>11</xdr:col>
      <xdr:colOff>200048</xdr:colOff>
      <xdr:row>72</xdr:row>
      <xdr:rowOff>123328</xdr:rowOff>
    </xdr:to>
    <xdr:cxnSp macro="">
      <xdr:nvCxnSpPr>
        <xdr:cNvPr id="62" name="Прямая соединительная линия 61"/>
        <xdr:cNvCxnSpPr/>
      </xdr:nvCxnSpPr>
      <xdr:spPr>
        <a:xfrm>
          <a:off x="6877050" y="11553825"/>
          <a:ext cx="28598" cy="240932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400050</xdr:colOff>
      <xdr:row>60</xdr:row>
      <xdr:rowOff>0</xdr:rowOff>
    </xdr:from>
    <xdr:to>
      <xdr:col>6</xdr:col>
      <xdr:colOff>428648</xdr:colOff>
      <xdr:row>72</xdr:row>
      <xdr:rowOff>123328</xdr:rowOff>
    </xdr:to>
    <xdr:cxnSp macro="">
      <xdr:nvCxnSpPr>
        <xdr:cNvPr id="63" name="Прямая соединительная линия 62"/>
        <xdr:cNvCxnSpPr/>
      </xdr:nvCxnSpPr>
      <xdr:spPr>
        <a:xfrm>
          <a:off x="4057650" y="11553825"/>
          <a:ext cx="28598" cy="240932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238125</xdr:colOff>
      <xdr:row>60</xdr:row>
      <xdr:rowOff>9525</xdr:rowOff>
    </xdr:from>
    <xdr:to>
      <xdr:col>3</xdr:col>
      <xdr:colOff>266723</xdr:colOff>
      <xdr:row>72</xdr:row>
      <xdr:rowOff>132853</xdr:rowOff>
    </xdr:to>
    <xdr:cxnSp macro="">
      <xdr:nvCxnSpPr>
        <xdr:cNvPr id="64" name="Прямая соединительная линия 63"/>
        <xdr:cNvCxnSpPr/>
      </xdr:nvCxnSpPr>
      <xdr:spPr>
        <a:xfrm>
          <a:off x="2066925" y="11563350"/>
          <a:ext cx="28598" cy="240932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37"/>
  <sheetViews>
    <sheetView zoomScale="90" zoomScaleNormal="9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C4" sqref="C4"/>
    </sheetView>
  </sheetViews>
  <sheetFormatPr defaultRowHeight="15" x14ac:dyDescent="0.25"/>
  <cols>
    <col min="1" max="1" width="4.140625" customWidth="1"/>
    <col min="2" max="2" width="8.7109375" customWidth="1"/>
    <col min="3" max="3" width="32.85546875" customWidth="1"/>
    <col min="4" max="4" width="13.7109375" customWidth="1"/>
    <col min="5" max="5" width="8.7109375" style="45" customWidth="1"/>
    <col min="6" max="6" width="9.7109375" style="45" customWidth="1"/>
    <col min="7" max="7" width="11.7109375" customWidth="1"/>
    <col min="8" max="8" width="17.7109375" style="45" customWidth="1"/>
    <col min="9" max="9" width="8.7109375" style="45" customWidth="1"/>
    <col min="10" max="10" width="10.7109375" style="45" customWidth="1"/>
    <col min="11" max="11" width="11.7109375" customWidth="1"/>
    <col min="12" max="12" width="17.7109375" style="45" customWidth="1"/>
    <col min="13" max="13" width="8.7109375" style="45" customWidth="1"/>
    <col min="14" max="14" width="12.5703125" style="45" customWidth="1"/>
    <col min="15" max="15" width="11.7109375" customWidth="1"/>
    <col min="16" max="16" width="17.7109375" style="45" customWidth="1"/>
    <col min="17" max="17" width="8.7109375" style="45" customWidth="1"/>
    <col min="18" max="18" width="11.7109375" style="45" customWidth="1"/>
    <col min="19" max="19" width="11.7109375" customWidth="1"/>
    <col min="20" max="20" width="17.7109375" style="45" customWidth="1"/>
    <col min="21" max="21" width="8.7109375" style="45" customWidth="1"/>
    <col min="22" max="22" width="11.7109375" style="45" customWidth="1"/>
    <col min="23" max="23" width="8.7109375" style="45" customWidth="1"/>
    <col min="24" max="29" width="4.7109375" customWidth="1"/>
  </cols>
  <sheetData>
    <row r="1" spans="1:29" s="45" customFormat="1" ht="15" customHeight="1" x14ac:dyDescent="0.25">
      <c r="A1" s="262" t="s">
        <v>231</v>
      </c>
      <c r="B1" s="262"/>
      <c r="C1" s="262"/>
      <c r="D1" s="262"/>
      <c r="E1" s="262"/>
      <c r="F1" s="262"/>
      <c r="G1" s="262"/>
      <c r="H1" s="262"/>
    </row>
    <row r="2" spans="1:29" s="45" customFormat="1" ht="15" customHeight="1" thickBot="1" x14ac:dyDescent="0.3">
      <c r="C2" s="263"/>
      <c r="D2" s="152" t="s">
        <v>157</v>
      </c>
      <c r="E2" s="259" t="s">
        <v>215</v>
      </c>
      <c r="G2" s="149" t="s">
        <v>159</v>
      </c>
      <c r="H2" s="259" t="s">
        <v>217</v>
      </c>
    </row>
    <row r="3" spans="1:29" s="45" customFormat="1" ht="15" customHeight="1" thickBot="1" x14ac:dyDescent="0.3">
      <c r="A3" s="263" t="s">
        <v>232</v>
      </c>
      <c r="D3" s="151" t="s">
        <v>158</v>
      </c>
      <c r="E3" s="259" t="s">
        <v>216</v>
      </c>
      <c r="G3" s="150" t="s">
        <v>160</v>
      </c>
      <c r="H3" s="259" t="s">
        <v>218</v>
      </c>
      <c r="X3" s="314" t="s">
        <v>208</v>
      </c>
      <c r="Y3" s="315"/>
      <c r="Z3" s="315"/>
      <c r="AA3" s="315"/>
      <c r="AB3" s="315"/>
      <c r="AC3" s="316"/>
    </row>
    <row r="4" spans="1:29" ht="79.5" customHeight="1" thickBot="1" x14ac:dyDescent="0.3">
      <c r="A4" s="267" t="s">
        <v>74</v>
      </c>
      <c r="B4" s="266" t="s">
        <v>81</v>
      </c>
      <c r="C4" s="268" t="s">
        <v>80</v>
      </c>
      <c r="D4" s="269" t="s">
        <v>219</v>
      </c>
      <c r="E4" s="266" t="s">
        <v>189</v>
      </c>
      <c r="F4" s="270" t="s">
        <v>195</v>
      </c>
      <c r="G4" s="185" t="s">
        <v>165</v>
      </c>
      <c r="H4" s="185" t="s">
        <v>220</v>
      </c>
      <c r="I4" s="185" t="s">
        <v>190</v>
      </c>
      <c r="J4" s="271" t="s">
        <v>194</v>
      </c>
      <c r="K4" s="185" t="s">
        <v>166</v>
      </c>
      <c r="L4" s="185" t="s">
        <v>221</v>
      </c>
      <c r="M4" s="185" t="s">
        <v>190</v>
      </c>
      <c r="N4" s="186" t="s">
        <v>191</v>
      </c>
      <c r="O4" s="184" t="s">
        <v>167</v>
      </c>
      <c r="P4" s="185" t="s">
        <v>222</v>
      </c>
      <c r="Q4" s="185" t="s">
        <v>190</v>
      </c>
      <c r="R4" s="186" t="s">
        <v>192</v>
      </c>
      <c r="S4" s="184" t="s">
        <v>168</v>
      </c>
      <c r="T4" s="185" t="s">
        <v>223</v>
      </c>
      <c r="U4" s="185" t="s">
        <v>190</v>
      </c>
      <c r="V4" s="186" t="s">
        <v>193</v>
      </c>
      <c r="W4" s="272" t="s">
        <v>163</v>
      </c>
      <c r="X4" s="273" t="s">
        <v>209</v>
      </c>
      <c r="Y4" s="274" t="s">
        <v>210</v>
      </c>
      <c r="Z4" s="274" t="s">
        <v>211</v>
      </c>
      <c r="AA4" s="274" t="s">
        <v>212</v>
      </c>
      <c r="AB4" s="274" t="s">
        <v>213</v>
      </c>
      <c r="AC4" s="275" t="s">
        <v>187</v>
      </c>
    </row>
    <row r="5" spans="1:29" s="45" customFormat="1" ht="15" customHeight="1" thickBot="1" x14ac:dyDescent="0.3">
      <c r="A5" s="223"/>
      <c r="B5" s="280"/>
      <c r="C5" s="280" t="s">
        <v>240</v>
      </c>
      <c r="D5" s="89">
        <f>'2017-2018 исходные'!F4</f>
        <v>0.68580668108295528</v>
      </c>
      <c r="E5" s="281">
        <f t="shared" ref="E5:E16" si="0">$D$128</f>
        <v>0.53974076735119847</v>
      </c>
      <c r="F5" s="61" t="str">
        <f t="shared" ref="F5" si="1">IF(D5&gt;=$D$131,"A",IF(D5&gt;=$D$128,"B",IF(D5&gt;=$D$132,"C","D")))</f>
        <v>B</v>
      </c>
      <c r="G5" s="282">
        <f>'2017-2018 исходные'!I4</f>
        <v>19018.606049926169</v>
      </c>
      <c r="H5" s="281">
        <f>G5/$G$129</f>
        <v>0.13037811174750161</v>
      </c>
      <c r="I5" s="281">
        <f>$H$128</f>
        <v>0.13610177759622669</v>
      </c>
      <c r="J5" s="283" t="str">
        <f t="shared" ref="J5" si="2">IF(G5&gt;=$G$131,"A",IF(G5&gt;=$G$128,"B",IF(G5&gt;=$G$132,"C","D")))</f>
        <v>C</v>
      </c>
      <c r="K5" s="80">
        <f>'2017-2018 исходные'!L4</f>
        <v>48048.388703646953</v>
      </c>
      <c r="L5" s="284">
        <f>K5/$K$129</f>
        <v>0.24234190009612847</v>
      </c>
      <c r="M5" s="281">
        <f>$L$128</f>
        <v>0.25551373180414277</v>
      </c>
      <c r="N5" s="167" t="s">
        <v>158</v>
      </c>
      <c r="O5" s="285">
        <f>'2017-2018 исходные'!P4</f>
        <v>1948.8862286982605</v>
      </c>
      <c r="P5" s="281">
        <f>O5/$O$129</f>
        <v>9.1183577050585871E-2</v>
      </c>
      <c r="Q5" s="281">
        <f>$P$128</f>
        <v>9.7559017797546888E-2</v>
      </c>
      <c r="R5" s="286" t="str">
        <f t="shared" ref="R5" si="3">IF(O5&gt;=$O$131,"A",IF(O5&gt;=$O$128,"B",IF(O5&gt;=$O$132,"C","D")))</f>
        <v>C</v>
      </c>
      <c r="S5" s="80">
        <f>'2017-2018 исходные'!S4</f>
        <v>562631.18890373979</v>
      </c>
      <c r="T5" s="281">
        <f>S5/$S$129</f>
        <v>0.58681760314461906</v>
      </c>
      <c r="U5" s="281">
        <f>$T$128</f>
        <v>0.58980226022526316</v>
      </c>
      <c r="V5" s="69" t="str">
        <f t="shared" ref="V5" si="4">IF(S5&gt;=$S$131,"A",IF(S5&gt;=$S$128,"B",IF(S5&gt;=$S$132,"C","D")))</f>
        <v>C</v>
      </c>
      <c r="W5" s="234" t="str">
        <f>IF(AC5&gt;=3.5,"A",IF(AC5&gt;=2.5,"B",IF(AC5&gt;=1.5,"C","D")))</f>
        <v>C</v>
      </c>
      <c r="X5" s="230">
        <f>IF(F5="A",4.2,IF(F5="B",2.5,IF(F5="C",2,1)))</f>
        <v>2.5</v>
      </c>
      <c r="Y5" s="231">
        <f>IF(J5="A",4.2,IF(J5="B",2.5,IF(J5="C",2,1)))</f>
        <v>2</v>
      </c>
      <c r="Z5" s="231">
        <f>IF(N5="A",4.2,IF(N5="B",2.5,IF(N5="C",2,1)))</f>
        <v>2.5</v>
      </c>
      <c r="AA5" s="231">
        <f>IF(R5="A",4.2,IF(R5="B",2.5,IF(R5="C",2,1)))</f>
        <v>2</v>
      </c>
      <c r="AB5" s="231">
        <f>IF(V5="A",4.2,IF(V5="B",2.5,IF(V5="C",2,1)))</f>
        <v>2</v>
      </c>
      <c r="AC5" s="232">
        <f>AVERAGE(X5:AB5)</f>
        <v>2.2000000000000002</v>
      </c>
    </row>
    <row r="6" spans="1:29" ht="15.75" thickBot="1" x14ac:dyDescent="0.3">
      <c r="A6" s="101">
        <v>1</v>
      </c>
      <c r="B6" s="102">
        <f>'2017-2018 исходные'!B5</f>
        <v>50050</v>
      </c>
      <c r="C6" s="103" t="str">
        <f>'2017-2018 исходные'!C5</f>
        <v>МАОУ Гимназия № 5</v>
      </c>
      <c r="D6" s="88">
        <f>'2017-2018 исходные'!F5</f>
        <v>0.44744953380086544</v>
      </c>
      <c r="E6" s="104">
        <f t="shared" si="0"/>
        <v>0.53974076735119847</v>
      </c>
      <c r="F6" s="57" t="str">
        <f t="shared" ref="F6:F30" si="5">IF(D6&gt;=$D$131,"A",IF(D6&gt;=$D$128,"B",IF(D6&gt;=$D$132,"C","D")))</f>
        <v>C</v>
      </c>
      <c r="G6" s="74">
        <f>'2017-2018 исходные'!I5</f>
        <v>72209.197864450121</v>
      </c>
      <c r="H6" s="104">
        <f>G6/$G$129</f>
        <v>0.49501518900252311</v>
      </c>
      <c r="I6" s="104">
        <f>$H$128</f>
        <v>0.13610177759622669</v>
      </c>
      <c r="J6" s="83" t="str">
        <f t="shared" ref="J6:J37" si="6">IF(G6&gt;=$G$131,"A",IF(G6&gt;=$G$128,"B",IF(G6&gt;=$G$132,"C","D")))</f>
        <v>B</v>
      </c>
      <c r="K6" s="105">
        <f>'2017-2018 исходные'!L5</f>
        <v>72682.024296675198</v>
      </c>
      <c r="L6" s="106">
        <f>K6/$K$129</f>
        <v>0.36658669200185512</v>
      </c>
      <c r="M6" s="104">
        <f>$L$128</f>
        <v>0.25551373180414277</v>
      </c>
      <c r="N6" s="276" t="s">
        <v>158</v>
      </c>
      <c r="O6" s="72">
        <f>'2017-2018 исходные'!P5</f>
        <v>0</v>
      </c>
      <c r="P6" s="104">
        <f>O6/$O$129</f>
        <v>0</v>
      </c>
      <c r="Q6" s="104">
        <f>$P$128</f>
        <v>9.7559017797546888E-2</v>
      </c>
      <c r="R6" s="73" t="str">
        <f t="shared" ref="R6:R37" si="7">IF(O6&gt;=$O$131,"A",IF(O6&gt;=$O$128,"B",IF(O6&gt;=$O$132,"C","D")))</f>
        <v>D</v>
      </c>
      <c r="S6" s="277">
        <f>'2017-2018 исходные'!S5</f>
        <v>710783.67272727273</v>
      </c>
      <c r="T6" s="278">
        <f>S6/$S$129</f>
        <v>0.74133887244474994</v>
      </c>
      <c r="U6" s="278">
        <f>$T$128</f>
        <v>0.58980226022526316</v>
      </c>
      <c r="V6" s="279" t="str">
        <f t="shared" ref="V6:V37" si="8">IF(S6&gt;=$S$131,"A",IF(S6&gt;=$S$128,"B",IF(S6&gt;=$S$132,"C","D")))</f>
        <v>B</v>
      </c>
      <c r="W6" s="233" t="str">
        <f>IF(AC6&gt;=3.5,"A",IF(AC6&gt;=2.5,"B",IF(AC6&gt;=1.5,"C","D")))</f>
        <v>C</v>
      </c>
      <c r="X6" s="253">
        <f>IF(F6="A",4.2,IF(F6="B",2.5,IF(F6="C",2,1)))</f>
        <v>2</v>
      </c>
      <c r="Y6" s="254">
        <f>IF(J6="A",4.2,IF(J6="B",2.5,IF(J6="C",2,1)))</f>
        <v>2.5</v>
      </c>
      <c r="Z6" s="254">
        <f>IF(N6="A",4.2,IF(N6="B",2.5,IF(N6="C",2,1)))</f>
        <v>2.5</v>
      </c>
      <c r="AA6" s="254">
        <f>IF(R6="A",4.2,IF(R6="B",2.5,IF(R6="C",2,1)))</f>
        <v>1</v>
      </c>
      <c r="AB6" s="254">
        <f>IF(V6="A",4.2,IF(V6="B",2.5,IF(V6="C",2,1)))</f>
        <v>2.5</v>
      </c>
      <c r="AC6" s="255">
        <f>AVERAGE(X6:AB6)</f>
        <v>2.1</v>
      </c>
    </row>
    <row r="7" spans="1:29" ht="15.75" thickBot="1" x14ac:dyDescent="0.3">
      <c r="A7" s="25"/>
      <c r="B7" s="168"/>
      <c r="C7" s="169" t="s">
        <v>233</v>
      </c>
      <c r="D7" s="89">
        <f>AVERAGE(D8:D16)</f>
        <v>0.56558667565221377</v>
      </c>
      <c r="E7" s="36"/>
      <c r="F7" s="157" t="str">
        <f t="shared" si="5"/>
        <v>B</v>
      </c>
      <c r="G7" s="80">
        <f>AVERAGE(G8:G16)</f>
        <v>19214.368619195626</v>
      </c>
      <c r="H7" s="256">
        <f>AVERAGE(H8:H16)</f>
        <v>0.13172012146499559</v>
      </c>
      <c r="I7" s="256"/>
      <c r="J7" s="69" t="str">
        <f t="shared" si="6"/>
        <v>C</v>
      </c>
      <c r="K7" s="80">
        <f>AVERAGE(K8:K16)</f>
        <v>56160.645455482598</v>
      </c>
      <c r="L7" s="257">
        <f>AVERAGE(L8:L16)</f>
        <v>0.28325773033203977</v>
      </c>
      <c r="M7" s="256"/>
      <c r="N7" s="167" t="s">
        <v>158</v>
      </c>
      <c r="O7" s="68">
        <f>AVERAGE(O8:O16)</f>
        <v>2056.1393259986435</v>
      </c>
      <c r="P7" s="256">
        <f>AVERAGE(P8:P16)</f>
        <v>9.6201684786990635E-2</v>
      </c>
      <c r="Q7" s="256"/>
      <c r="R7" s="61" t="str">
        <f t="shared" si="7"/>
        <v>C</v>
      </c>
      <c r="S7" s="80">
        <f>AVERAGE(S8:S16)</f>
        <v>587290.49513679231</v>
      </c>
      <c r="T7" s="258">
        <f>AVERAGE(T8:T16)</f>
        <v>0.61253696471624508</v>
      </c>
      <c r="U7" s="109"/>
      <c r="V7" s="69" t="str">
        <f t="shared" si="8"/>
        <v>B</v>
      </c>
      <c r="W7" s="234" t="str">
        <f t="shared" ref="W7:W70" si="9">IF(AC7&gt;=3.5,"A",IF(AC7&gt;=2.5,"B",IF(AC7&gt;=1.5,"C","D")))</f>
        <v>C</v>
      </c>
      <c r="X7" s="230">
        <f t="shared" ref="X7:X70" si="10">IF(F7="A",4.2,IF(F7="B",2.5,IF(F7="C",2,1)))</f>
        <v>2.5</v>
      </c>
      <c r="Y7" s="231">
        <f t="shared" ref="Y7:Y70" si="11">IF(J7="A",4.2,IF(J7="B",2.5,IF(J7="C",2,1)))</f>
        <v>2</v>
      </c>
      <c r="Z7" s="231">
        <f t="shared" ref="Z7:Z70" si="12">IF(N7="A",4.2,IF(N7="B",2.5,IF(N7="C",2,1)))</f>
        <v>2.5</v>
      </c>
      <c r="AA7" s="231">
        <f t="shared" ref="AA7:AA70" si="13">IF(R7="A",4.2,IF(R7="B",2.5,IF(R7="C",2,1)))</f>
        <v>2</v>
      </c>
      <c r="AB7" s="231">
        <f t="shared" ref="AB7:AB70" si="14">IF(V7="A",4.2,IF(V7="B",2.5,IF(V7="C",2,1)))</f>
        <v>2.5</v>
      </c>
      <c r="AC7" s="232">
        <f t="shared" ref="AC7:AC70" si="15">AVERAGE(X7:AB7)</f>
        <v>2.2999999999999998</v>
      </c>
    </row>
    <row r="8" spans="1:29" x14ac:dyDescent="0.25">
      <c r="A8" s="26">
        <v>1</v>
      </c>
      <c r="B8" s="19">
        <f>'2017-2018 исходные'!B7</f>
        <v>10003</v>
      </c>
      <c r="C8" s="53" t="str">
        <f>'2017-2018 исходные'!C7</f>
        <v>МБОУ Прогимназия  № 131</v>
      </c>
      <c r="D8" s="90">
        <f>'2017-2018 исходные'!F7</f>
        <v>0.65209621812960494</v>
      </c>
      <c r="E8" s="94">
        <f t="shared" si="0"/>
        <v>0.53974076735119847</v>
      </c>
      <c r="F8" s="155" t="str">
        <f t="shared" si="5"/>
        <v>B</v>
      </c>
      <c r="G8" s="75">
        <f>'2017-2018 исходные'!I7</f>
        <v>24990.024120000002</v>
      </c>
      <c r="H8" s="94">
        <f t="shared" ref="H8:H16" si="16">G8/$G$129</f>
        <v>0.17131393061810485</v>
      </c>
      <c r="I8" s="94">
        <f t="shared" ref="I8:I16" si="17">$H$128</f>
        <v>0.13610177759622669</v>
      </c>
      <c r="J8" s="84" t="str">
        <f t="shared" si="6"/>
        <v>B</v>
      </c>
      <c r="K8" s="81">
        <f>'2017-2018 исходные'!L7</f>
        <v>110738.46740000001</v>
      </c>
      <c r="L8" s="27">
        <f t="shared" ref="L8:L16" si="18">K8/$K$129</f>
        <v>0.55853216575007103</v>
      </c>
      <c r="M8" s="94">
        <f t="shared" ref="M8:M16" si="19">$L$128</f>
        <v>0.25551373180414277</v>
      </c>
      <c r="N8" s="70" t="str">
        <f t="shared" ref="N8:N39" si="20">IF(K8&gt;=$K$131,"A",IF(K8&gt;=$K$128,"B",IF(K8&gt;=$K$132,"C","D")))</f>
        <v>B</v>
      </c>
      <c r="O8" s="64">
        <f>'2017-2018 исходные'!P7</f>
        <v>2573.8429599999999</v>
      </c>
      <c r="P8" s="94">
        <f t="shared" ref="P8:P16" si="21">O8/$O$129</f>
        <v>0.12042376019867941</v>
      </c>
      <c r="Q8" s="94">
        <f t="shared" ref="Q8:Q16" si="22">$P$128</f>
        <v>9.7559017797546888E-2</v>
      </c>
      <c r="R8" s="67" t="str">
        <f t="shared" si="7"/>
        <v>B</v>
      </c>
      <c r="S8" s="97">
        <f>'2017-2018 исходные'!S7</f>
        <v>868036.86269230768</v>
      </c>
      <c r="T8" s="108">
        <f t="shared" ref="T8:T16" si="23">S8/$S$129</f>
        <v>0.90535206944139779</v>
      </c>
      <c r="U8" s="108">
        <f t="shared" ref="U8:U16" si="24">$T$128</f>
        <v>0.58980226022526316</v>
      </c>
      <c r="V8" s="70" t="str">
        <f t="shared" si="8"/>
        <v>A</v>
      </c>
      <c r="W8" s="235" t="str">
        <f t="shared" si="9"/>
        <v>B</v>
      </c>
      <c r="X8" s="246">
        <f t="shared" si="10"/>
        <v>2.5</v>
      </c>
      <c r="Y8" s="228">
        <f t="shared" si="11"/>
        <v>2.5</v>
      </c>
      <c r="Z8" s="228">
        <f t="shared" si="12"/>
        <v>2.5</v>
      </c>
      <c r="AA8" s="228">
        <f t="shared" si="13"/>
        <v>2.5</v>
      </c>
      <c r="AB8" s="228">
        <f t="shared" si="14"/>
        <v>4.2</v>
      </c>
      <c r="AC8" s="247">
        <f t="shared" si="15"/>
        <v>2.84</v>
      </c>
    </row>
    <row r="9" spans="1:29" x14ac:dyDescent="0.25">
      <c r="A9" s="28">
        <v>2</v>
      </c>
      <c r="B9" s="19">
        <f>'2017-2018 исходные'!B8</f>
        <v>10002</v>
      </c>
      <c r="C9" s="53" t="str">
        <f>'2017-2018 исходные'!C8</f>
        <v>МБОУ Гимназия № 8</v>
      </c>
      <c r="D9" s="91">
        <f>'2017-2018 исходные'!F8</f>
        <v>0.72078143859973254</v>
      </c>
      <c r="E9" s="78">
        <f t="shared" si="0"/>
        <v>0.53974076735119847</v>
      </c>
      <c r="F9" s="158" t="str">
        <f t="shared" si="5"/>
        <v>B</v>
      </c>
      <c r="G9" s="76">
        <f>'2017-2018 исходные'!I8</f>
        <v>14751.702386363637</v>
      </c>
      <c r="H9" s="78">
        <f t="shared" si="16"/>
        <v>0.10112723809233488</v>
      </c>
      <c r="I9" s="78">
        <f t="shared" si="17"/>
        <v>0.13610177759622669</v>
      </c>
      <c r="J9" s="85" t="str">
        <f t="shared" si="6"/>
        <v>C</v>
      </c>
      <c r="K9" s="82">
        <f>'2017-2018 исходные'!L8</f>
        <v>48647.260410839161</v>
      </c>
      <c r="L9" s="29">
        <f t="shared" si="18"/>
        <v>0.24536243234185923</v>
      </c>
      <c r="M9" s="78">
        <f t="shared" si="19"/>
        <v>0.25551373180414277</v>
      </c>
      <c r="N9" s="96" t="str">
        <f t="shared" si="20"/>
        <v>C</v>
      </c>
      <c r="O9" s="62">
        <f>'2017-2018 исходные'!P8</f>
        <v>1924.6550437062938</v>
      </c>
      <c r="P9" s="78">
        <f t="shared" si="21"/>
        <v>9.0049859704131111E-2</v>
      </c>
      <c r="Q9" s="78">
        <f t="shared" si="22"/>
        <v>9.7559017797546888E-2</v>
      </c>
      <c r="R9" s="65" t="str">
        <f t="shared" si="7"/>
        <v>C</v>
      </c>
      <c r="S9" s="98">
        <f>'2017-2018 исходные'!S8</f>
        <v>576430.77511904761</v>
      </c>
      <c r="T9" s="107">
        <f t="shared" si="23"/>
        <v>0.60121040657777525</v>
      </c>
      <c r="U9" s="107">
        <f t="shared" si="24"/>
        <v>0.58980226022526316</v>
      </c>
      <c r="V9" s="96" t="str">
        <f t="shared" si="8"/>
        <v>B</v>
      </c>
      <c r="W9" s="236" t="str">
        <f t="shared" si="9"/>
        <v>C</v>
      </c>
      <c r="X9" s="248">
        <f t="shared" si="10"/>
        <v>2.5</v>
      </c>
      <c r="Y9" s="227">
        <f t="shared" si="11"/>
        <v>2</v>
      </c>
      <c r="Z9" s="227">
        <f t="shared" si="12"/>
        <v>2</v>
      </c>
      <c r="AA9" s="227">
        <f t="shared" si="13"/>
        <v>2</v>
      </c>
      <c r="AB9" s="227">
        <f t="shared" si="14"/>
        <v>2.5</v>
      </c>
      <c r="AC9" s="249">
        <f t="shared" si="15"/>
        <v>2.2000000000000002</v>
      </c>
    </row>
    <row r="10" spans="1:29" x14ac:dyDescent="0.25">
      <c r="A10" s="28">
        <v>3</v>
      </c>
      <c r="B10" s="19">
        <f>'2017-2018 исходные'!B9</f>
        <v>10090</v>
      </c>
      <c r="C10" s="53" t="str">
        <f>'2017-2018 исходные'!C9</f>
        <v>МАОУ Гимназия №  9</v>
      </c>
      <c r="D10" s="91">
        <f>'2017-2018 исходные'!F9</f>
        <v>0.9116646690443031</v>
      </c>
      <c r="E10" s="78">
        <f t="shared" si="0"/>
        <v>0.53974076735119847</v>
      </c>
      <c r="F10" s="158" t="str">
        <f t="shared" si="5"/>
        <v>A</v>
      </c>
      <c r="G10" s="76">
        <f>'2017-2018 исходные'!I9</f>
        <v>29801.10712491738</v>
      </c>
      <c r="H10" s="78">
        <f t="shared" si="16"/>
        <v>0.20429531295469616</v>
      </c>
      <c r="I10" s="78">
        <f t="shared" si="17"/>
        <v>0.13610177759622669</v>
      </c>
      <c r="J10" s="85" t="str">
        <f t="shared" si="6"/>
        <v>B</v>
      </c>
      <c r="K10" s="82">
        <f>'2017-2018 исходные'!L9</f>
        <v>46505.926774619955</v>
      </c>
      <c r="L10" s="29">
        <f t="shared" si="18"/>
        <v>0.23456217709621918</v>
      </c>
      <c r="M10" s="78">
        <f t="shared" si="19"/>
        <v>0.25551373180414277</v>
      </c>
      <c r="N10" s="96" t="str">
        <f t="shared" si="20"/>
        <v>C</v>
      </c>
      <c r="O10" s="62">
        <f>'2017-2018 исходные'!P9</f>
        <v>2127.5292729676139</v>
      </c>
      <c r="P10" s="78">
        <f t="shared" si="21"/>
        <v>9.9541844224840623E-2</v>
      </c>
      <c r="Q10" s="78">
        <f t="shared" si="22"/>
        <v>9.7559017797546888E-2</v>
      </c>
      <c r="R10" s="65" t="str">
        <f t="shared" si="7"/>
        <v>B</v>
      </c>
      <c r="S10" s="162">
        <f>'2017-2018 исходные'!S9</f>
        <v>595540.24823529413</v>
      </c>
      <c r="T10" s="107">
        <f t="shared" si="23"/>
        <v>0.62114135856300345</v>
      </c>
      <c r="U10" s="107">
        <f t="shared" si="24"/>
        <v>0.58980226022526316</v>
      </c>
      <c r="V10" s="163" t="str">
        <f t="shared" si="8"/>
        <v>B</v>
      </c>
      <c r="W10" s="237" t="str">
        <f t="shared" si="9"/>
        <v>B</v>
      </c>
      <c r="X10" s="248">
        <f t="shared" si="10"/>
        <v>4.2</v>
      </c>
      <c r="Y10" s="227">
        <f t="shared" si="11"/>
        <v>2.5</v>
      </c>
      <c r="Z10" s="227">
        <f t="shared" si="12"/>
        <v>2</v>
      </c>
      <c r="AA10" s="227">
        <f t="shared" si="13"/>
        <v>2.5</v>
      </c>
      <c r="AB10" s="227">
        <f t="shared" si="14"/>
        <v>2.5</v>
      </c>
      <c r="AC10" s="249">
        <f t="shared" si="15"/>
        <v>2.7399999999999998</v>
      </c>
    </row>
    <row r="11" spans="1:29" x14ac:dyDescent="0.25">
      <c r="A11" s="28">
        <v>4</v>
      </c>
      <c r="B11" s="19">
        <f>'2017-2018 исходные'!B10</f>
        <v>10004</v>
      </c>
      <c r="C11" s="53" t="str">
        <f>'2017-2018 исходные'!C10</f>
        <v>МАОУ Лицей № 7</v>
      </c>
      <c r="D11" s="91">
        <f>'2017-2018 исходные'!F10</f>
        <v>0.61843406892958797</v>
      </c>
      <c r="E11" s="78">
        <f t="shared" si="0"/>
        <v>0.53974076735119847</v>
      </c>
      <c r="F11" s="158" t="str">
        <f t="shared" si="5"/>
        <v>B</v>
      </c>
      <c r="G11" s="76">
        <f>'2017-2018 исходные'!I10</f>
        <v>23575.745522633744</v>
      </c>
      <c r="H11" s="78">
        <f t="shared" si="16"/>
        <v>0.16161863683445588</v>
      </c>
      <c r="I11" s="78">
        <f t="shared" si="17"/>
        <v>0.13610177759622669</v>
      </c>
      <c r="J11" s="85" t="str">
        <f t="shared" si="6"/>
        <v>B</v>
      </c>
      <c r="K11" s="82">
        <f>'2017-2018 исходные'!L10</f>
        <v>55739.995580246912</v>
      </c>
      <c r="L11" s="29">
        <f t="shared" si="18"/>
        <v>0.2811360964377469</v>
      </c>
      <c r="M11" s="78">
        <f t="shared" si="19"/>
        <v>0.25551373180414277</v>
      </c>
      <c r="N11" s="96" t="str">
        <f t="shared" si="20"/>
        <v>B</v>
      </c>
      <c r="O11" s="62">
        <f>'2017-2018 исходные'!P10</f>
        <v>2596.4041316872431</v>
      </c>
      <c r="P11" s="78">
        <f t="shared" si="21"/>
        <v>0.12147934174397532</v>
      </c>
      <c r="Q11" s="78">
        <f t="shared" si="22"/>
        <v>9.7559017797546888E-2</v>
      </c>
      <c r="R11" s="65" t="str">
        <f t="shared" si="7"/>
        <v>B</v>
      </c>
      <c r="S11" s="98">
        <f>'2017-2018 исходные'!S10</f>
        <v>539712.92081081087</v>
      </c>
      <c r="T11" s="107">
        <f t="shared" si="23"/>
        <v>0.56291412353709358</v>
      </c>
      <c r="U11" s="107">
        <f t="shared" si="24"/>
        <v>0.58980226022526316</v>
      </c>
      <c r="V11" s="96" t="str">
        <f t="shared" si="8"/>
        <v>C</v>
      </c>
      <c r="W11" s="235" t="str">
        <f t="shared" si="9"/>
        <v>C</v>
      </c>
      <c r="X11" s="248">
        <f t="shared" si="10"/>
        <v>2.5</v>
      </c>
      <c r="Y11" s="227">
        <f t="shared" si="11"/>
        <v>2.5</v>
      </c>
      <c r="Z11" s="227">
        <f t="shared" si="12"/>
        <v>2.5</v>
      </c>
      <c r="AA11" s="227">
        <f t="shared" si="13"/>
        <v>2.5</v>
      </c>
      <c r="AB11" s="227">
        <f t="shared" si="14"/>
        <v>2</v>
      </c>
      <c r="AC11" s="249">
        <f t="shared" si="15"/>
        <v>2.4</v>
      </c>
    </row>
    <row r="12" spans="1:29" x14ac:dyDescent="0.25">
      <c r="A12" s="28">
        <v>5</v>
      </c>
      <c r="B12" s="19">
        <f>'2017-2018 исходные'!B11</f>
        <v>10001</v>
      </c>
      <c r="C12" s="53" t="str">
        <f>'2017-2018 исходные'!C11</f>
        <v>МБОУ Лицей № 28</v>
      </c>
      <c r="D12" s="91">
        <f>'2017-2018 исходные'!F11</f>
        <v>6.0902746920833764E-2</v>
      </c>
      <c r="E12" s="78">
        <f t="shared" si="0"/>
        <v>0.53974076735119847</v>
      </c>
      <c r="F12" s="55" t="str">
        <f t="shared" si="5"/>
        <v>D</v>
      </c>
      <c r="G12" s="76">
        <f>'2017-2018 исходные'!I11</f>
        <v>15193.707070707071</v>
      </c>
      <c r="H12" s="78">
        <f t="shared" si="16"/>
        <v>0.10415730959058074</v>
      </c>
      <c r="I12" s="78">
        <f t="shared" si="17"/>
        <v>0.13610177759622669</v>
      </c>
      <c r="J12" s="85" t="str">
        <f t="shared" si="6"/>
        <v>C</v>
      </c>
      <c r="K12" s="82">
        <f>'2017-2018 исходные'!L11</f>
        <v>45778.551464646465</v>
      </c>
      <c r="L12" s="29">
        <f t="shared" si="18"/>
        <v>0.23089351058194321</v>
      </c>
      <c r="M12" s="78">
        <f t="shared" si="19"/>
        <v>0.25551373180414277</v>
      </c>
      <c r="N12" s="96" t="str">
        <f t="shared" si="20"/>
        <v>C</v>
      </c>
      <c r="O12" s="62">
        <f>'2017-2018 исходные'!P11</f>
        <v>1778.6105555555555</v>
      </c>
      <c r="P12" s="78">
        <f t="shared" si="21"/>
        <v>8.3216798521795657E-2</v>
      </c>
      <c r="Q12" s="78">
        <f t="shared" si="22"/>
        <v>9.7559017797546888E-2</v>
      </c>
      <c r="R12" s="65" t="str">
        <f t="shared" si="7"/>
        <v>C</v>
      </c>
      <c r="S12" s="98">
        <f>'2017-2018 исходные'!S11</f>
        <v>602727.17052631581</v>
      </c>
      <c r="T12" s="107">
        <f t="shared" si="23"/>
        <v>0.62863723258488524</v>
      </c>
      <c r="U12" s="107">
        <f t="shared" si="24"/>
        <v>0.58980226022526316</v>
      </c>
      <c r="V12" s="96" t="str">
        <f t="shared" si="8"/>
        <v>B</v>
      </c>
      <c r="W12" s="235" t="str">
        <f t="shared" si="9"/>
        <v>C</v>
      </c>
      <c r="X12" s="248">
        <f t="shared" si="10"/>
        <v>1</v>
      </c>
      <c r="Y12" s="227">
        <f t="shared" si="11"/>
        <v>2</v>
      </c>
      <c r="Z12" s="227">
        <f t="shared" si="12"/>
        <v>2</v>
      </c>
      <c r="AA12" s="227">
        <f t="shared" si="13"/>
        <v>2</v>
      </c>
      <c r="AB12" s="227">
        <f t="shared" si="14"/>
        <v>2.5</v>
      </c>
      <c r="AC12" s="249">
        <f t="shared" si="15"/>
        <v>1.9</v>
      </c>
    </row>
    <row r="13" spans="1:29" x14ac:dyDescent="0.25">
      <c r="A13" s="28">
        <v>6</v>
      </c>
      <c r="B13" s="19">
        <f>'2017-2018 исходные'!B12</f>
        <v>10120</v>
      </c>
      <c r="C13" s="53" t="str">
        <f>'2017-2018 исходные'!C12</f>
        <v>МБОУ СШ  № 12</v>
      </c>
      <c r="D13" s="91">
        <f>'2017-2018 исходные'!F12</f>
        <v>0.47330926571217724</v>
      </c>
      <c r="E13" s="78">
        <f t="shared" si="0"/>
        <v>0.53974076735119847</v>
      </c>
      <c r="F13" s="55" t="str">
        <f t="shared" si="5"/>
        <v>C</v>
      </c>
      <c r="G13" s="76">
        <f>'2017-2018 исходные'!I12</f>
        <v>19427.925783475785</v>
      </c>
      <c r="H13" s="78">
        <f t="shared" si="16"/>
        <v>0.13318411834026114</v>
      </c>
      <c r="I13" s="78">
        <f t="shared" si="17"/>
        <v>0.13610177759622669</v>
      </c>
      <c r="J13" s="85" t="str">
        <f t="shared" si="6"/>
        <v>C</v>
      </c>
      <c r="K13" s="82">
        <f>'2017-2018 исходные'!L12</f>
        <v>52014.053490028484</v>
      </c>
      <c r="L13" s="29">
        <f t="shared" si="18"/>
        <v>0.2623435435519279</v>
      </c>
      <c r="M13" s="78">
        <f t="shared" si="19"/>
        <v>0.25551373180414277</v>
      </c>
      <c r="N13" s="96" t="str">
        <f t="shared" si="20"/>
        <v>B</v>
      </c>
      <c r="O13" s="62">
        <f>'2017-2018 исходные'!P12</f>
        <v>1714.9898005698003</v>
      </c>
      <c r="P13" s="78">
        <f t="shared" si="21"/>
        <v>8.0240140403515001E-2</v>
      </c>
      <c r="Q13" s="78">
        <f t="shared" si="22"/>
        <v>9.7559017797546888E-2</v>
      </c>
      <c r="R13" s="65" t="str">
        <f t="shared" si="7"/>
        <v>C</v>
      </c>
      <c r="S13" s="98">
        <f>'2017-2018 исходные'!S12</f>
        <v>530706.87910714292</v>
      </c>
      <c r="T13" s="107">
        <f t="shared" si="23"/>
        <v>0.55352092971741884</v>
      </c>
      <c r="U13" s="107">
        <f t="shared" si="24"/>
        <v>0.58980226022526316</v>
      </c>
      <c r="V13" s="96" t="str">
        <f t="shared" si="8"/>
        <v>C</v>
      </c>
      <c r="W13" s="235" t="str">
        <f t="shared" si="9"/>
        <v>C</v>
      </c>
      <c r="X13" s="248">
        <f t="shared" si="10"/>
        <v>2</v>
      </c>
      <c r="Y13" s="227">
        <f t="shared" si="11"/>
        <v>2</v>
      </c>
      <c r="Z13" s="227">
        <f t="shared" si="12"/>
        <v>2.5</v>
      </c>
      <c r="AA13" s="227">
        <f t="shared" si="13"/>
        <v>2</v>
      </c>
      <c r="AB13" s="227">
        <f t="shared" si="14"/>
        <v>2</v>
      </c>
      <c r="AC13" s="249">
        <f t="shared" si="15"/>
        <v>2.1</v>
      </c>
    </row>
    <row r="14" spans="1:29" x14ac:dyDescent="0.25">
      <c r="A14" s="28">
        <v>7</v>
      </c>
      <c r="B14" s="19">
        <f>'2017-2018 исходные'!B13</f>
        <v>10190</v>
      </c>
      <c r="C14" s="53" t="str">
        <f>'2017-2018 исходные'!C13</f>
        <v>МБОУ СШ № 19</v>
      </c>
      <c r="D14" s="91">
        <f>'2017-2018 исходные'!F13</f>
        <v>0.60416730672370211</v>
      </c>
      <c r="E14" s="78">
        <f t="shared" si="0"/>
        <v>0.53974076735119847</v>
      </c>
      <c r="F14" s="55" t="str">
        <f t="shared" si="5"/>
        <v>B</v>
      </c>
      <c r="G14" s="76">
        <f>'2017-2018 исходные'!I13</f>
        <v>10480.775019379846</v>
      </c>
      <c r="H14" s="78">
        <f t="shared" si="16"/>
        <v>7.1848780772365464E-2</v>
      </c>
      <c r="I14" s="78">
        <f t="shared" si="17"/>
        <v>0.13610177759622669</v>
      </c>
      <c r="J14" s="85" t="str">
        <f t="shared" si="6"/>
        <v>D</v>
      </c>
      <c r="K14" s="82">
        <f>'2017-2018 исходные'!L13</f>
        <v>47356.824932170544</v>
      </c>
      <c r="L14" s="29">
        <f t="shared" si="18"/>
        <v>0.23885385641893192</v>
      </c>
      <c r="M14" s="78">
        <f t="shared" si="19"/>
        <v>0.25551373180414277</v>
      </c>
      <c r="N14" s="96" t="str">
        <f t="shared" si="20"/>
        <v>C</v>
      </c>
      <c r="O14" s="62">
        <f>'2017-2018 исходные'!P13</f>
        <v>1884.3256589147288</v>
      </c>
      <c r="P14" s="78">
        <f t="shared" si="21"/>
        <v>8.8162947317254298E-2</v>
      </c>
      <c r="Q14" s="78">
        <f t="shared" si="22"/>
        <v>9.7559017797546888E-2</v>
      </c>
      <c r="R14" s="65" t="str">
        <f t="shared" si="7"/>
        <v>C</v>
      </c>
      <c r="S14" s="98">
        <f>'2017-2018 исходные'!S13</f>
        <v>486736.90616279072</v>
      </c>
      <c r="T14" s="107">
        <f t="shared" si="23"/>
        <v>0.50766077364641748</v>
      </c>
      <c r="U14" s="107">
        <f t="shared" si="24"/>
        <v>0.58980226022526316</v>
      </c>
      <c r="V14" s="96" t="str">
        <f t="shared" si="8"/>
        <v>C</v>
      </c>
      <c r="W14" s="235" t="str">
        <f t="shared" si="9"/>
        <v>C</v>
      </c>
      <c r="X14" s="248">
        <f t="shared" si="10"/>
        <v>2.5</v>
      </c>
      <c r="Y14" s="227">
        <f t="shared" si="11"/>
        <v>1</v>
      </c>
      <c r="Z14" s="227">
        <f t="shared" si="12"/>
        <v>2</v>
      </c>
      <c r="AA14" s="227">
        <f t="shared" si="13"/>
        <v>2</v>
      </c>
      <c r="AB14" s="227">
        <f t="shared" si="14"/>
        <v>2</v>
      </c>
      <c r="AC14" s="249">
        <f t="shared" si="15"/>
        <v>1.9</v>
      </c>
    </row>
    <row r="15" spans="1:29" x14ac:dyDescent="0.25">
      <c r="A15" s="28">
        <v>8</v>
      </c>
      <c r="B15" s="19">
        <f>'2017-2018 исходные'!B14</f>
        <v>10320</v>
      </c>
      <c r="C15" s="53" t="str">
        <f>'2017-2018 исходные'!C14</f>
        <v>МАОУ СШ № 32</v>
      </c>
      <c r="D15" s="91">
        <f>'2017-2018 исходные'!F14</f>
        <v>0.60738091292649821</v>
      </c>
      <c r="E15" s="78">
        <f t="shared" si="0"/>
        <v>0.53974076735119847</v>
      </c>
      <c r="F15" s="55" t="str">
        <f t="shared" si="5"/>
        <v>B</v>
      </c>
      <c r="G15" s="76">
        <f>'2017-2018 исходные'!I14</f>
        <v>16560.15031685678</v>
      </c>
      <c r="H15" s="78">
        <f t="shared" si="16"/>
        <v>0.11352467803890176</v>
      </c>
      <c r="I15" s="78">
        <f t="shared" si="17"/>
        <v>0.13610177759622669</v>
      </c>
      <c r="J15" s="85" t="str">
        <f t="shared" si="6"/>
        <v>C</v>
      </c>
      <c r="K15" s="82">
        <f>'2017-2018 исходные'!L14</f>
        <v>50660.531128010145</v>
      </c>
      <c r="L15" s="29">
        <f t="shared" si="18"/>
        <v>0.25551677599771794</v>
      </c>
      <c r="M15" s="78">
        <f t="shared" si="19"/>
        <v>0.25551373180414277</v>
      </c>
      <c r="N15" s="96" t="str">
        <f t="shared" si="20"/>
        <v>B</v>
      </c>
      <c r="O15" s="62">
        <f>'2017-2018 исходные'!P14</f>
        <v>2084.1496577946768</v>
      </c>
      <c r="P15" s="78">
        <f t="shared" si="21"/>
        <v>9.7512219085979485E-2</v>
      </c>
      <c r="Q15" s="78">
        <f t="shared" si="22"/>
        <v>9.7559017797546888E-2</v>
      </c>
      <c r="R15" s="65" t="str">
        <f t="shared" si="7"/>
        <v>C</v>
      </c>
      <c r="S15" s="98">
        <f>'2017-2018 исходные'!S14</f>
        <v>511467.49884057976</v>
      </c>
      <c r="T15" s="107">
        <f t="shared" si="23"/>
        <v>0.53345448612759483</v>
      </c>
      <c r="U15" s="107">
        <f t="shared" si="24"/>
        <v>0.58980226022526316</v>
      </c>
      <c r="V15" s="96" t="str">
        <f t="shared" si="8"/>
        <v>C</v>
      </c>
      <c r="W15" s="235" t="str">
        <f t="shared" si="9"/>
        <v>C</v>
      </c>
      <c r="X15" s="248">
        <f t="shared" si="10"/>
        <v>2.5</v>
      </c>
      <c r="Y15" s="227">
        <f t="shared" si="11"/>
        <v>2</v>
      </c>
      <c r="Z15" s="227">
        <f t="shared" si="12"/>
        <v>2.5</v>
      </c>
      <c r="AA15" s="227">
        <f t="shared" si="13"/>
        <v>2</v>
      </c>
      <c r="AB15" s="227">
        <f t="shared" si="14"/>
        <v>2</v>
      </c>
      <c r="AC15" s="249">
        <f t="shared" si="15"/>
        <v>2.2000000000000002</v>
      </c>
    </row>
    <row r="16" spans="1:29" ht="15.75" thickBot="1" x14ac:dyDescent="0.3">
      <c r="A16" s="23">
        <v>9</v>
      </c>
      <c r="B16" s="19">
        <f>'2017-2018 исходные'!B15</f>
        <v>10860</v>
      </c>
      <c r="C16" s="53" t="str">
        <f>'2017-2018 исходные'!C15</f>
        <v>МБОУ СШ № 86</v>
      </c>
      <c r="D16" s="91">
        <f>'2017-2018 исходные'!F15</f>
        <v>0.44154345388348509</v>
      </c>
      <c r="E16" s="78">
        <f t="shared" si="0"/>
        <v>0.53974076735119847</v>
      </c>
      <c r="F16" s="55" t="str">
        <f t="shared" si="5"/>
        <v>C</v>
      </c>
      <c r="G16" s="76">
        <f>'2017-2018 исходные'!I15</f>
        <v>18148.180228426394</v>
      </c>
      <c r="H16" s="78">
        <f t="shared" si="16"/>
        <v>0.12441108794325971</v>
      </c>
      <c r="I16" s="78">
        <f t="shared" si="17"/>
        <v>0.13610177759622669</v>
      </c>
      <c r="J16" s="85" t="str">
        <f t="shared" si="6"/>
        <v>C</v>
      </c>
      <c r="K16" s="82">
        <f>'2017-2018 исходные'!L15</f>
        <v>48004.197918781727</v>
      </c>
      <c r="L16" s="29">
        <f t="shared" si="18"/>
        <v>0.24211901481194065</v>
      </c>
      <c r="M16" s="78">
        <f t="shared" si="19"/>
        <v>0.25551373180414277</v>
      </c>
      <c r="N16" s="96" t="str">
        <f t="shared" si="20"/>
        <v>C</v>
      </c>
      <c r="O16" s="62">
        <f>'2017-2018 исходные'!P15</f>
        <v>1820.7468527918782</v>
      </c>
      <c r="P16" s="78">
        <f t="shared" si="21"/>
        <v>8.5188251882744773E-2</v>
      </c>
      <c r="Q16" s="78">
        <f t="shared" si="22"/>
        <v>9.7559017797546888E-2</v>
      </c>
      <c r="R16" s="65" t="str">
        <f t="shared" si="7"/>
        <v>C</v>
      </c>
      <c r="S16" s="98">
        <f>'2017-2018 исходные'!S15</f>
        <v>574255.19473684218</v>
      </c>
      <c r="T16" s="107">
        <f t="shared" si="23"/>
        <v>0.59894130225061948</v>
      </c>
      <c r="U16" s="107">
        <f t="shared" si="24"/>
        <v>0.58980226022526316</v>
      </c>
      <c r="V16" s="96" t="str">
        <f t="shared" si="8"/>
        <v>B</v>
      </c>
      <c r="W16" s="235" t="str">
        <f t="shared" si="9"/>
        <v>C</v>
      </c>
      <c r="X16" s="244">
        <f t="shared" si="10"/>
        <v>2</v>
      </c>
      <c r="Y16" s="229">
        <f t="shared" si="11"/>
        <v>2</v>
      </c>
      <c r="Z16" s="229">
        <f t="shared" si="12"/>
        <v>2</v>
      </c>
      <c r="AA16" s="229">
        <f t="shared" si="13"/>
        <v>2</v>
      </c>
      <c r="AB16" s="229">
        <f t="shared" si="14"/>
        <v>2.5</v>
      </c>
      <c r="AC16" s="245">
        <f t="shared" si="15"/>
        <v>2.1</v>
      </c>
    </row>
    <row r="17" spans="1:29" ht="15.75" thickBot="1" x14ac:dyDescent="0.3">
      <c r="A17" s="30"/>
      <c r="B17" s="168"/>
      <c r="C17" s="169" t="s">
        <v>234</v>
      </c>
      <c r="D17" s="89">
        <f>AVERAGE(D18:D30)</f>
        <v>0.70413418344455259</v>
      </c>
      <c r="E17" s="36"/>
      <c r="F17" s="61" t="str">
        <f t="shared" si="5"/>
        <v>B</v>
      </c>
      <c r="G17" s="80">
        <f>AVERAGE(G18:G30)</f>
        <v>26833.472656884947</v>
      </c>
      <c r="H17" s="256">
        <f>AVERAGE(H18:H30)</f>
        <v>0.18395130996713907</v>
      </c>
      <c r="I17" s="256"/>
      <c r="J17" s="69" t="str">
        <f t="shared" si="6"/>
        <v>B</v>
      </c>
      <c r="K17" s="80">
        <f>AVERAGE(K18:K30)</f>
        <v>51789.67735496661</v>
      </c>
      <c r="L17" s="257">
        <f>AVERAGE(L18:L30)</f>
        <v>0.26121185650946538</v>
      </c>
      <c r="M17" s="256"/>
      <c r="N17" s="69" t="str">
        <f t="shared" si="20"/>
        <v>B</v>
      </c>
      <c r="O17" s="68">
        <f>AVERAGE(O18:O30)</f>
        <v>2981.1323483021429</v>
      </c>
      <c r="P17" s="256">
        <f>AVERAGE(P18:P30)</f>
        <v>0.13947982554167299</v>
      </c>
      <c r="Q17" s="256"/>
      <c r="R17" s="61" t="str">
        <f t="shared" si="7"/>
        <v>B</v>
      </c>
      <c r="S17" s="80">
        <f>AVERAGE(S18:S30)</f>
        <v>576806.49341550854</v>
      </c>
      <c r="T17" s="258">
        <f>AVERAGE(T18:T30)</f>
        <v>0.60160227626885354</v>
      </c>
      <c r="U17" s="109"/>
      <c r="V17" s="69" t="str">
        <f t="shared" si="8"/>
        <v>B</v>
      </c>
      <c r="W17" s="234" t="str">
        <f t="shared" si="9"/>
        <v>B</v>
      </c>
      <c r="X17" s="230">
        <f t="shared" si="10"/>
        <v>2.5</v>
      </c>
      <c r="Y17" s="231">
        <f t="shared" si="11"/>
        <v>2.5</v>
      </c>
      <c r="Z17" s="231">
        <f t="shared" si="12"/>
        <v>2.5</v>
      </c>
      <c r="AA17" s="231">
        <f t="shared" si="13"/>
        <v>2.5</v>
      </c>
      <c r="AB17" s="231">
        <f t="shared" si="14"/>
        <v>2.5</v>
      </c>
      <c r="AC17" s="232">
        <f t="shared" si="15"/>
        <v>2.5</v>
      </c>
    </row>
    <row r="18" spans="1:29" x14ac:dyDescent="0.25">
      <c r="A18" s="194">
        <v>1</v>
      </c>
      <c r="B18" s="11">
        <f>'2017-2018 исходные'!B17</f>
        <v>20040</v>
      </c>
      <c r="C18" s="51" t="str">
        <f>'2017-2018 исходные'!C17</f>
        <v>МАОУ Гимназия № 4</v>
      </c>
      <c r="D18" s="90">
        <f>'2017-2018 исходные'!F17</f>
        <v>0.88231804353742149</v>
      </c>
      <c r="E18" s="94">
        <f t="shared" ref="E18:E30" si="25">$D$128</f>
        <v>0.53974076735119847</v>
      </c>
      <c r="F18" s="56" t="str">
        <f t="shared" si="5"/>
        <v>A</v>
      </c>
      <c r="G18" s="75">
        <f>'2017-2018 исходные'!I17</f>
        <v>13277.86146389713</v>
      </c>
      <c r="H18" s="94">
        <f t="shared" ref="H18:H30" si="26">G18/$G$129</f>
        <v>9.1023627134573612E-2</v>
      </c>
      <c r="I18" s="94">
        <f t="shared" ref="I18:I30" si="27">$H$128</f>
        <v>0.13610177759622669</v>
      </c>
      <c r="J18" s="84" t="str">
        <f t="shared" si="6"/>
        <v>C</v>
      </c>
      <c r="K18" s="81">
        <f>'2017-2018 исходные'!L17</f>
        <v>52744.195054401585</v>
      </c>
      <c r="L18" s="27">
        <f t="shared" ref="L18:L30" si="28">K18/$K$129</f>
        <v>0.26602616223745118</v>
      </c>
      <c r="M18" s="94">
        <f t="shared" ref="M18:M30" si="29">$L$128</f>
        <v>0.25551373180414277</v>
      </c>
      <c r="N18" s="70" t="str">
        <f t="shared" si="20"/>
        <v>B</v>
      </c>
      <c r="O18" s="64">
        <f>'2017-2018 исходные'!P17</f>
        <v>2047.3278239366962</v>
      </c>
      <c r="P18" s="94">
        <f t="shared" ref="P18:P30" si="30">O18/$O$129</f>
        <v>9.5789416351119122E-2</v>
      </c>
      <c r="Q18" s="94">
        <f t="shared" ref="Q18:Q30" si="31">$P$128</f>
        <v>9.7559017797546888E-2</v>
      </c>
      <c r="R18" s="67" t="str">
        <f t="shared" si="7"/>
        <v>C</v>
      </c>
      <c r="S18" s="97">
        <f>'2017-2018 исходные'!S17</f>
        <v>578429.19475609751</v>
      </c>
      <c r="T18" s="108">
        <f t="shared" ref="T18:T30" si="32">S18/$S$129</f>
        <v>0.60329473436588754</v>
      </c>
      <c r="U18" s="108">
        <f t="shared" ref="U18:U30" si="33">$T$128</f>
        <v>0.58980226022526316</v>
      </c>
      <c r="V18" s="70" t="str">
        <f t="shared" si="8"/>
        <v>B</v>
      </c>
      <c r="W18" s="238" t="str">
        <f t="shared" si="9"/>
        <v>B</v>
      </c>
      <c r="X18" s="246">
        <f t="shared" si="10"/>
        <v>4.2</v>
      </c>
      <c r="Y18" s="228">
        <f t="shared" si="11"/>
        <v>2</v>
      </c>
      <c r="Z18" s="228">
        <f t="shared" si="12"/>
        <v>2.5</v>
      </c>
      <c r="AA18" s="228">
        <f t="shared" si="13"/>
        <v>2</v>
      </c>
      <c r="AB18" s="228">
        <f t="shared" si="14"/>
        <v>2.5</v>
      </c>
      <c r="AC18" s="247">
        <f t="shared" si="15"/>
        <v>2.6399999999999997</v>
      </c>
    </row>
    <row r="19" spans="1:29" s="45" customFormat="1" x14ac:dyDescent="0.25">
      <c r="A19" s="194">
        <v>2</v>
      </c>
      <c r="B19" s="12">
        <f>'2017-2018 исходные'!B18</f>
        <v>20061</v>
      </c>
      <c r="C19" s="52" t="str">
        <f>'2017-2018 исходные'!C18</f>
        <v>МАОУ Гимназия № 6</v>
      </c>
      <c r="D19" s="91">
        <f>'2017-2018 исходные'!F18</f>
        <v>0.89331340996249986</v>
      </c>
      <c r="E19" s="78">
        <f t="shared" si="25"/>
        <v>0.53974076735119847</v>
      </c>
      <c r="F19" s="55" t="str">
        <f t="shared" si="5"/>
        <v>A</v>
      </c>
      <c r="G19" s="76">
        <f>'2017-2018 исходные'!I18</f>
        <v>23255.145496062993</v>
      </c>
      <c r="H19" s="78">
        <f t="shared" si="26"/>
        <v>0.15942082980376365</v>
      </c>
      <c r="I19" s="78">
        <f t="shared" si="27"/>
        <v>0.13610177759622669</v>
      </c>
      <c r="J19" s="85" t="str">
        <f t="shared" si="6"/>
        <v>B</v>
      </c>
      <c r="K19" s="82">
        <f>'2017-2018 исходные'!L18</f>
        <v>50528.869905511812</v>
      </c>
      <c r="L19" s="29">
        <f t="shared" si="28"/>
        <v>0.25485271562670275</v>
      </c>
      <c r="M19" s="78">
        <f t="shared" si="29"/>
        <v>0.25551373180414277</v>
      </c>
      <c r="N19" s="96" t="str">
        <f t="shared" si="20"/>
        <v>C</v>
      </c>
      <c r="O19" s="62">
        <f>'2017-2018 исходные'!P18</f>
        <v>2085.2481102362203</v>
      </c>
      <c r="P19" s="78">
        <f t="shared" si="30"/>
        <v>9.756361296488579E-2</v>
      </c>
      <c r="Q19" s="78">
        <f t="shared" si="31"/>
        <v>9.7559017797546888E-2</v>
      </c>
      <c r="R19" s="65" t="str">
        <f t="shared" si="7"/>
        <v>B</v>
      </c>
      <c r="S19" s="98">
        <f>'2017-2018 исходные'!S18</f>
        <v>563159.17079999996</v>
      </c>
      <c r="T19" s="107">
        <f t="shared" si="32"/>
        <v>0.58736828194980728</v>
      </c>
      <c r="U19" s="107">
        <f t="shared" si="33"/>
        <v>0.58980226022526316</v>
      </c>
      <c r="V19" s="96" t="str">
        <f t="shared" si="8"/>
        <v>C</v>
      </c>
      <c r="W19" s="235" t="str">
        <f t="shared" si="9"/>
        <v>B</v>
      </c>
      <c r="X19" s="248">
        <f t="shared" si="10"/>
        <v>4.2</v>
      </c>
      <c r="Y19" s="227">
        <f t="shared" si="11"/>
        <v>2.5</v>
      </c>
      <c r="Z19" s="227">
        <f t="shared" si="12"/>
        <v>2</v>
      </c>
      <c r="AA19" s="227">
        <f t="shared" si="13"/>
        <v>2.5</v>
      </c>
      <c r="AB19" s="227">
        <f t="shared" si="14"/>
        <v>2</v>
      </c>
      <c r="AC19" s="249">
        <f t="shared" si="15"/>
        <v>2.6399999999999997</v>
      </c>
    </row>
    <row r="20" spans="1:29" s="45" customFormat="1" x14ac:dyDescent="0.25">
      <c r="A20" s="194">
        <v>3</v>
      </c>
      <c r="B20" s="12">
        <f>'2017-2018 исходные'!B19</f>
        <v>21020</v>
      </c>
      <c r="C20" s="52" t="str">
        <f>'2017-2018 исходные'!C19</f>
        <v>МАОУ Гимназия № 10</v>
      </c>
      <c r="D20" s="91">
        <f>'2017-2018 исходные'!F19</f>
        <v>0.83030287737554787</v>
      </c>
      <c r="E20" s="78">
        <f t="shared" si="25"/>
        <v>0.53974076735119847</v>
      </c>
      <c r="F20" s="55" t="str">
        <f t="shared" si="5"/>
        <v>A</v>
      </c>
      <c r="G20" s="76">
        <f>'2017-2018 исходные'!I19</f>
        <v>14325.042521459229</v>
      </c>
      <c r="H20" s="78">
        <f t="shared" si="26"/>
        <v>9.8202359823199234E-2</v>
      </c>
      <c r="I20" s="78">
        <f t="shared" si="27"/>
        <v>0.13610177759622669</v>
      </c>
      <c r="J20" s="85" t="str">
        <f t="shared" si="6"/>
        <v>C</v>
      </c>
      <c r="K20" s="82">
        <f>'2017-2018 исходные'!L19</f>
        <v>56789.326244635195</v>
      </c>
      <c r="L20" s="29">
        <f t="shared" si="28"/>
        <v>0.28642861079458498</v>
      </c>
      <c r="M20" s="78">
        <f t="shared" si="29"/>
        <v>0.25551373180414277</v>
      </c>
      <c r="N20" s="96" t="str">
        <f t="shared" si="20"/>
        <v>B</v>
      </c>
      <c r="O20" s="62">
        <f>'2017-2018 исходные'!P19</f>
        <v>2344.0811480686693</v>
      </c>
      <c r="P20" s="78">
        <f t="shared" si="30"/>
        <v>0.1096737720397932</v>
      </c>
      <c r="Q20" s="78">
        <f t="shared" si="31"/>
        <v>9.7559017797546888E-2</v>
      </c>
      <c r="R20" s="65" t="str">
        <f t="shared" si="7"/>
        <v>B</v>
      </c>
      <c r="S20" s="98">
        <f>'2017-2018 исходные'!S19</f>
        <v>599966.18181818177</v>
      </c>
      <c r="T20" s="107">
        <f t="shared" si="32"/>
        <v>0.62575755437299396</v>
      </c>
      <c r="U20" s="107">
        <f t="shared" si="33"/>
        <v>0.58980226022526316</v>
      </c>
      <c r="V20" s="96" t="str">
        <f t="shared" si="8"/>
        <v>B</v>
      </c>
      <c r="W20" s="235" t="str">
        <f t="shared" si="9"/>
        <v>B</v>
      </c>
      <c r="X20" s="248">
        <f t="shared" si="10"/>
        <v>4.2</v>
      </c>
      <c r="Y20" s="227">
        <f t="shared" si="11"/>
        <v>2</v>
      </c>
      <c r="Z20" s="227">
        <f t="shared" si="12"/>
        <v>2.5</v>
      </c>
      <c r="AA20" s="227">
        <f t="shared" si="13"/>
        <v>2.5</v>
      </c>
      <c r="AB20" s="227">
        <f t="shared" si="14"/>
        <v>2.5</v>
      </c>
      <c r="AC20" s="249">
        <f t="shared" si="15"/>
        <v>2.7399999999999998</v>
      </c>
    </row>
    <row r="21" spans="1:29" x14ac:dyDescent="0.25">
      <c r="A21" s="194">
        <v>4</v>
      </c>
      <c r="B21" s="12">
        <f>'2017-2018 исходные'!B20</f>
        <v>20060</v>
      </c>
      <c r="C21" s="52" t="str">
        <f>'2017-2018 исходные'!C20</f>
        <v>МАОУ Лицей № 6 "Перспектива"</v>
      </c>
      <c r="D21" s="91">
        <f>'2017-2018 исходные'!F20</f>
        <v>0.54437653035384603</v>
      </c>
      <c r="E21" s="78">
        <f t="shared" si="25"/>
        <v>0.53974076735119847</v>
      </c>
      <c r="F21" s="55" t="str">
        <f t="shared" si="5"/>
        <v>B</v>
      </c>
      <c r="G21" s="76">
        <f>'2017-2018 исходные'!I20</f>
        <v>18228.355309734514</v>
      </c>
      <c r="H21" s="78">
        <f t="shared" si="26"/>
        <v>0.12496071159510436</v>
      </c>
      <c r="I21" s="78">
        <f t="shared" si="27"/>
        <v>0.13610177759622669</v>
      </c>
      <c r="J21" s="85" t="str">
        <f t="shared" si="6"/>
        <v>C</v>
      </c>
      <c r="K21" s="82">
        <f>'2017-2018 исходные'!L20</f>
        <v>50832.56111251581</v>
      </c>
      <c r="L21" s="29">
        <f t="shared" si="28"/>
        <v>0.25638444449698328</v>
      </c>
      <c r="M21" s="78">
        <f t="shared" si="29"/>
        <v>0.25551373180414277</v>
      </c>
      <c r="N21" s="96" t="str">
        <f t="shared" si="20"/>
        <v>B</v>
      </c>
      <c r="O21" s="62">
        <f>'2017-2018 исходные'!P20</f>
        <v>1874.4696839443743</v>
      </c>
      <c r="P21" s="78">
        <f t="shared" si="30"/>
        <v>8.7701810571617675E-2</v>
      </c>
      <c r="Q21" s="78">
        <f t="shared" si="31"/>
        <v>9.7559017797546888E-2</v>
      </c>
      <c r="R21" s="65" t="str">
        <f t="shared" si="7"/>
        <v>C</v>
      </c>
      <c r="S21" s="98">
        <f>'2017-2018 исходные'!S20</f>
        <v>566892.85245901637</v>
      </c>
      <c r="T21" s="107">
        <f t="shared" si="32"/>
        <v>0.59126246727984222</v>
      </c>
      <c r="U21" s="107">
        <f t="shared" si="33"/>
        <v>0.58980226022526316</v>
      </c>
      <c r="V21" s="96" t="str">
        <f t="shared" si="8"/>
        <v>B</v>
      </c>
      <c r="W21" s="238" t="str">
        <f t="shared" si="9"/>
        <v>C</v>
      </c>
      <c r="X21" s="248">
        <f t="shared" si="10"/>
        <v>2.5</v>
      </c>
      <c r="Y21" s="227">
        <f t="shared" si="11"/>
        <v>2</v>
      </c>
      <c r="Z21" s="227">
        <f t="shared" si="12"/>
        <v>2.5</v>
      </c>
      <c r="AA21" s="227">
        <f t="shared" si="13"/>
        <v>2</v>
      </c>
      <c r="AB21" s="227">
        <f t="shared" si="14"/>
        <v>2.5</v>
      </c>
      <c r="AC21" s="249">
        <f t="shared" si="15"/>
        <v>2.2999999999999998</v>
      </c>
    </row>
    <row r="22" spans="1:29" x14ac:dyDescent="0.25">
      <c r="A22" s="194">
        <v>5</v>
      </c>
      <c r="B22" s="12">
        <f>'2017-2018 исходные'!B21</f>
        <v>20400</v>
      </c>
      <c r="C22" s="52" t="str">
        <f>'2017-2018 исходные'!C21</f>
        <v>МАОУ Лицей № 11</v>
      </c>
      <c r="D22" s="159">
        <f>'2017-2018 исходные'!F21</f>
        <v>0.75063596662082277</v>
      </c>
      <c r="E22" s="78">
        <f t="shared" si="25"/>
        <v>0.53974076735119847</v>
      </c>
      <c r="F22" s="55" t="str">
        <f t="shared" si="5"/>
        <v>B</v>
      </c>
      <c r="G22" s="76">
        <f>'2017-2018 исходные'!I21</f>
        <v>14928.946815255078</v>
      </c>
      <c r="H22" s="78">
        <f t="shared" si="26"/>
        <v>0.10234230053676258</v>
      </c>
      <c r="I22" s="78">
        <f t="shared" si="27"/>
        <v>0.13610177759622669</v>
      </c>
      <c r="J22" s="85" t="str">
        <f t="shared" si="6"/>
        <v>C</v>
      </c>
      <c r="K22" s="82">
        <f>'2017-2018 исходные'!L21</f>
        <v>36329.370633977218</v>
      </c>
      <c r="L22" s="29">
        <f t="shared" si="28"/>
        <v>0.18323462963631665</v>
      </c>
      <c r="M22" s="78">
        <f t="shared" si="29"/>
        <v>0.25551373180414277</v>
      </c>
      <c r="N22" s="96" t="str">
        <f t="shared" si="20"/>
        <v>D</v>
      </c>
      <c r="O22" s="62">
        <f>'2017-2018 исходные'!P21</f>
        <v>1370.7377662209014</v>
      </c>
      <c r="P22" s="78">
        <f t="shared" si="30"/>
        <v>6.4133437284246475E-2</v>
      </c>
      <c r="Q22" s="78">
        <f t="shared" si="31"/>
        <v>9.7559017797546888E-2</v>
      </c>
      <c r="R22" s="65" t="str">
        <f t="shared" si="7"/>
        <v>C</v>
      </c>
      <c r="S22" s="98">
        <f>'2017-2018 исходные'!S21</f>
        <v>464487.17647058825</v>
      </c>
      <c r="T22" s="107">
        <f t="shared" si="32"/>
        <v>0.4844545715977292</v>
      </c>
      <c r="U22" s="107">
        <f t="shared" si="33"/>
        <v>0.58980226022526316</v>
      </c>
      <c r="V22" s="96" t="str">
        <f t="shared" si="8"/>
        <v>D</v>
      </c>
      <c r="W22" s="238" t="str">
        <f t="shared" si="9"/>
        <v>C</v>
      </c>
      <c r="X22" s="248">
        <f t="shared" si="10"/>
        <v>2.5</v>
      </c>
      <c r="Y22" s="227">
        <f t="shared" si="11"/>
        <v>2</v>
      </c>
      <c r="Z22" s="227">
        <f t="shared" si="12"/>
        <v>1</v>
      </c>
      <c r="AA22" s="227">
        <f t="shared" si="13"/>
        <v>2</v>
      </c>
      <c r="AB22" s="227">
        <f t="shared" si="14"/>
        <v>1</v>
      </c>
      <c r="AC22" s="249">
        <f t="shared" si="15"/>
        <v>1.7</v>
      </c>
    </row>
    <row r="23" spans="1:29" x14ac:dyDescent="0.25">
      <c r="A23" s="194">
        <v>6</v>
      </c>
      <c r="B23" s="12">
        <f>'2017-2018 исходные'!B22</f>
        <v>20080</v>
      </c>
      <c r="C23" s="52" t="str">
        <f>'2017-2018 исходные'!C22</f>
        <v>МБОУ СШ № 8 "Созидание"</v>
      </c>
      <c r="D23" s="91">
        <f>'2017-2018 исходные'!F22</f>
        <v>9.0763429390001052E-2</v>
      </c>
      <c r="E23" s="78">
        <f t="shared" si="25"/>
        <v>0.53974076735119847</v>
      </c>
      <c r="F23" s="156" t="str">
        <f t="shared" si="5"/>
        <v>D</v>
      </c>
      <c r="G23" s="76">
        <f>'2017-2018 исходные'!I22</f>
        <v>22586.200234375003</v>
      </c>
      <c r="H23" s="78">
        <f t="shared" si="26"/>
        <v>0.15483501421599838</v>
      </c>
      <c r="I23" s="78">
        <f t="shared" si="27"/>
        <v>0.13610177759622669</v>
      </c>
      <c r="J23" s="85" t="str">
        <f t="shared" si="6"/>
        <v>B</v>
      </c>
      <c r="K23" s="82">
        <f>'2017-2018 исходные'!L22</f>
        <v>50850.068789062498</v>
      </c>
      <c r="L23" s="29">
        <f t="shared" si="28"/>
        <v>0.25647274805335768</v>
      </c>
      <c r="M23" s="78">
        <f t="shared" si="29"/>
        <v>0.25551373180414277</v>
      </c>
      <c r="N23" s="96" t="str">
        <f t="shared" si="20"/>
        <v>B</v>
      </c>
      <c r="O23" s="62">
        <f>'2017-2018 исходные'!P22</f>
        <v>2157.1115364583334</v>
      </c>
      <c r="P23" s="78">
        <f t="shared" si="30"/>
        <v>0.10092592532850693</v>
      </c>
      <c r="Q23" s="78">
        <f t="shared" si="31"/>
        <v>9.7559017797546888E-2</v>
      </c>
      <c r="R23" s="65" t="str">
        <f t="shared" si="7"/>
        <v>B</v>
      </c>
      <c r="S23" s="98">
        <f>'2017-2018 исходные'!S22</f>
        <v>648770.79104166664</v>
      </c>
      <c r="T23" s="107">
        <f t="shared" si="32"/>
        <v>0.67666017827967373</v>
      </c>
      <c r="U23" s="107">
        <f t="shared" si="33"/>
        <v>0.58980226022526316</v>
      </c>
      <c r="V23" s="96" t="str">
        <f t="shared" si="8"/>
        <v>B</v>
      </c>
      <c r="W23" s="235" t="str">
        <f t="shared" si="9"/>
        <v>C</v>
      </c>
      <c r="X23" s="248">
        <f t="shared" si="10"/>
        <v>1</v>
      </c>
      <c r="Y23" s="227">
        <f t="shared" si="11"/>
        <v>2.5</v>
      </c>
      <c r="Z23" s="227">
        <f t="shared" si="12"/>
        <v>2.5</v>
      </c>
      <c r="AA23" s="227">
        <f t="shared" si="13"/>
        <v>2.5</v>
      </c>
      <c r="AB23" s="227">
        <f t="shared" si="14"/>
        <v>2.5</v>
      </c>
      <c r="AC23" s="249">
        <f t="shared" si="15"/>
        <v>2.2000000000000002</v>
      </c>
    </row>
    <row r="24" spans="1:29" x14ac:dyDescent="0.25">
      <c r="A24" s="194">
        <v>7</v>
      </c>
      <c r="B24" s="12">
        <f>'2017-2018 исходные'!B23</f>
        <v>20460</v>
      </c>
      <c r="C24" s="52" t="str">
        <f>'2017-2018 исходные'!C23</f>
        <v>МБОУ СШ № 46</v>
      </c>
      <c r="D24" s="91">
        <f>'2017-2018 исходные'!F23</f>
        <v>0.8955853886392221</v>
      </c>
      <c r="E24" s="78">
        <f t="shared" si="25"/>
        <v>0.53974076735119847</v>
      </c>
      <c r="F24" s="55" t="str">
        <f t="shared" si="5"/>
        <v>A</v>
      </c>
      <c r="G24" s="76">
        <f>'2017-2018 исходные'!I23</f>
        <v>139358.08542797496</v>
      </c>
      <c r="H24" s="78">
        <f t="shared" si="26"/>
        <v>0.95534046959855556</v>
      </c>
      <c r="I24" s="78">
        <f t="shared" si="27"/>
        <v>0.13610177759622669</v>
      </c>
      <c r="J24" s="85" t="str">
        <f t="shared" si="6"/>
        <v>A</v>
      </c>
      <c r="K24" s="82">
        <f>'2017-2018 исходные'!L23</f>
        <v>43990.443757828805</v>
      </c>
      <c r="L24" s="29">
        <f t="shared" si="28"/>
        <v>0.22187482273541753</v>
      </c>
      <c r="M24" s="78">
        <f t="shared" si="29"/>
        <v>0.25551373180414277</v>
      </c>
      <c r="N24" s="96" t="str">
        <f t="shared" si="20"/>
        <v>C</v>
      </c>
      <c r="O24" s="62">
        <f>'2017-2018 исходные'!P23</f>
        <v>1787.2008350730689</v>
      </c>
      <c r="P24" s="78">
        <f t="shared" si="30"/>
        <v>8.3618716500760734E-2</v>
      </c>
      <c r="Q24" s="78">
        <f t="shared" si="31"/>
        <v>9.7559017797546888E-2</v>
      </c>
      <c r="R24" s="65" t="str">
        <f t="shared" si="7"/>
        <v>C</v>
      </c>
      <c r="S24" s="98">
        <f>'2017-2018 исходные'!S23</f>
        <v>578834.3055932204</v>
      </c>
      <c r="T24" s="107">
        <f t="shared" si="32"/>
        <v>0.6037172601254559</v>
      </c>
      <c r="U24" s="107">
        <f t="shared" si="33"/>
        <v>0.58980226022526316</v>
      </c>
      <c r="V24" s="96" t="str">
        <f t="shared" si="8"/>
        <v>B</v>
      </c>
      <c r="W24" s="235" t="str">
        <f t="shared" si="9"/>
        <v>B</v>
      </c>
      <c r="X24" s="248">
        <f t="shared" si="10"/>
        <v>4.2</v>
      </c>
      <c r="Y24" s="227">
        <f t="shared" si="11"/>
        <v>4.2</v>
      </c>
      <c r="Z24" s="227">
        <f t="shared" si="12"/>
        <v>2</v>
      </c>
      <c r="AA24" s="227">
        <f t="shared" si="13"/>
        <v>2</v>
      </c>
      <c r="AB24" s="227">
        <f t="shared" si="14"/>
        <v>2.5</v>
      </c>
      <c r="AC24" s="249">
        <f t="shared" si="15"/>
        <v>2.98</v>
      </c>
    </row>
    <row r="25" spans="1:29" x14ac:dyDescent="0.25">
      <c r="A25" s="194">
        <v>8</v>
      </c>
      <c r="B25" s="12">
        <f>'2017-2018 исходные'!B24</f>
        <v>20490</v>
      </c>
      <c r="C25" s="52" t="str">
        <f>'2017-2018 исходные'!C24</f>
        <v>МБОУ СШ № 49</v>
      </c>
      <c r="D25" s="91">
        <f>'2017-2018 исходные'!F24</f>
        <v>0.65081729040162384</v>
      </c>
      <c r="E25" s="78">
        <f t="shared" si="25"/>
        <v>0.53974076735119847</v>
      </c>
      <c r="F25" s="55" t="str">
        <f t="shared" si="5"/>
        <v>B</v>
      </c>
      <c r="G25" s="76">
        <f>'2017-2018 исходные'!I24</f>
        <v>15937.580578158459</v>
      </c>
      <c r="H25" s="78">
        <f t="shared" si="26"/>
        <v>0.10925678023663682</v>
      </c>
      <c r="I25" s="78">
        <f t="shared" si="27"/>
        <v>0.13610177759622669</v>
      </c>
      <c r="J25" s="85" t="str">
        <f t="shared" si="6"/>
        <v>C</v>
      </c>
      <c r="K25" s="82">
        <f>'2017-2018 исходные'!L24</f>
        <v>44692.338693790152</v>
      </c>
      <c r="L25" s="29">
        <f t="shared" si="28"/>
        <v>0.22541497375895878</v>
      </c>
      <c r="M25" s="78">
        <f t="shared" si="29"/>
        <v>0.25551373180414277</v>
      </c>
      <c r="N25" s="96" t="str">
        <f t="shared" si="20"/>
        <v>C</v>
      </c>
      <c r="O25" s="62">
        <f>'2017-2018 исходные'!P24</f>
        <v>1784.7919057815848</v>
      </c>
      <c r="P25" s="78">
        <f t="shared" si="30"/>
        <v>8.3506008644127064E-2</v>
      </c>
      <c r="Q25" s="78">
        <f t="shared" si="31"/>
        <v>9.7559017797546888E-2</v>
      </c>
      <c r="R25" s="65" t="str">
        <f t="shared" si="7"/>
        <v>C</v>
      </c>
      <c r="S25" s="98">
        <f>'2017-2018 исходные'!S24</f>
        <v>565409.58064516133</v>
      </c>
      <c r="T25" s="107">
        <f t="shared" si="32"/>
        <v>0.58971543251215663</v>
      </c>
      <c r="U25" s="107">
        <f t="shared" si="33"/>
        <v>0.58980226022526316</v>
      </c>
      <c r="V25" s="96" t="str">
        <f t="shared" si="8"/>
        <v>C</v>
      </c>
      <c r="W25" s="235" t="str">
        <f t="shared" si="9"/>
        <v>C</v>
      </c>
      <c r="X25" s="248">
        <f t="shared" si="10"/>
        <v>2.5</v>
      </c>
      <c r="Y25" s="227">
        <f t="shared" si="11"/>
        <v>2</v>
      </c>
      <c r="Z25" s="227">
        <f t="shared" si="12"/>
        <v>2</v>
      </c>
      <c r="AA25" s="227">
        <f t="shared" si="13"/>
        <v>2</v>
      </c>
      <c r="AB25" s="227">
        <f t="shared" si="14"/>
        <v>2</v>
      </c>
      <c r="AC25" s="249">
        <f t="shared" si="15"/>
        <v>2.1</v>
      </c>
    </row>
    <row r="26" spans="1:29" x14ac:dyDescent="0.25">
      <c r="A26" s="194">
        <v>9</v>
      </c>
      <c r="B26" s="12">
        <f>'2017-2018 исходные'!B25</f>
        <v>20550</v>
      </c>
      <c r="C26" s="52" t="str">
        <f>'2017-2018 исходные'!C25</f>
        <v>МАОУ СШ № 55</v>
      </c>
      <c r="D26" s="91">
        <f>'2017-2018 исходные'!F25</f>
        <v>0.89780673717286263</v>
      </c>
      <c r="E26" s="78">
        <f t="shared" si="25"/>
        <v>0.53974076735119847</v>
      </c>
      <c r="F26" s="55" t="str">
        <f t="shared" si="5"/>
        <v>A</v>
      </c>
      <c r="G26" s="76">
        <f>'2017-2018 исходные'!I25</f>
        <v>30664.115123966938</v>
      </c>
      <c r="H26" s="78">
        <f t="shared" si="26"/>
        <v>0.21021148541463877</v>
      </c>
      <c r="I26" s="78">
        <f t="shared" si="27"/>
        <v>0.13610177759622669</v>
      </c>
      <c r="J26" s="85" t="str">
        <f t="shared" si="6"/>
        <v>B</v>
      </c>
      <c r="K26" s="82">
        <f>'2017-2018 исходные'!L25</f>
        <v>72434.998809917364</v>
      </c>
      <c r="L26" s="29">
        <f t="shared" si="28"/>
        <v>0.3653407683101722</v>
      </c>
      <c r="M26" s="78">
        <f t="shared" si="29"/>
        <v>0.25551373180414277</v>
      </c>
      <c r="N26" s="96" t="str">
        <f t="shared" si="20"/>
        <v>B</v>
      </c>
      <c r="O26" s="62">
        <f>'2017-2018 исходные'!P25</f>
        <v>8695.4961322314048</v>
      </c>
      <c r="P26" s="78">
        <f t="shared" si="30"/>
        <v>0.40684080470720674</v>
      </c>
      <c r="Q26" s="78">
        <f t="shared" si="31"/>
        <v>9.7559017797546888E-2</v>
      </c>
      <c r="R26" s="65" t="str">
        <f t="shared" si="7"/>
        <v>B</v>
      </c>
      <c r="S26" s="98">
        <f>'2017-2018 исходные'!S25</f>
        <v>509395.70422535209</v>
      </c>
      <c r="T26" s="107">
        <f t="shared" si="32"/>
        <v>0.5312936291145226</v>
      </c>
      <c r="U26" s="107">
        <f t="shared" si="33"/>
        <v>0.58980226022526316</v>
      </c>
      <c r="V26" s="96" t="str">
        <f t="shared" si="8"/>
        <v>C</v>
      </c>
      <c r="W26" s="235" t="str">
        <f t="shared" si="9"/>
        <v>B</v>
      </c>
      <c r="X26" s="248">
        <f t="shared" si="10"/>
        <v>4.2</v>
      </c>
      <c r="Y26" s="227">
        <f t="shared" si="11"/>
        <v>2.5</v>
      </c>
      <c r="Z26" s="227">
        <f t="shared" si="12"/>
        <v>2.5</v>
      </c>
      <c r="AA26" s="227">
        <f t="shared" si="13"/>
        <v>2.5</v>
      </c>
      <c r="AB26" s="227">
        <f t="shared" si="14"/>
        <v>2</v>
      </c>
      <c r="AC26" s="249">
        <f t="shared" si="15"/>
        <v>2.7399999999999998</v>
      </c>
    </row>
    <row r="27" spans="1:29" x14ac:dyDescent="0.25">
      <c r="A27" s="194">
        <v>10</v>
      </c>
      <c r="B27" s="12">
        <f>'2017-2018 исходные'!B26</f>
        <v>20630</v>
      </c>
      <c r="C27" s="52" t="str">
        <f>'2017-2018 исходные'!C26</f>
        <v>МБОУ СШ № 63</v>
      </c>
      <c r="D27" s="91">
        <f>'2017-2018 исходные'!F26</f>
        <v>0.10328923858623684</v>
      </c>
      <c r="E27" s="78">
        <f t="shared" si="25"/>
        <v>0.53974076735119847</v>
      </c>
      <c r="F27" s="55" t="str">
        <f t="shared" si="5"/>
        <v>D</v>
      </c>
      <c r="G27" s="76">
        <f>'2017-2018 исходные'!I26</f>
        <v>14470.779803094232</v>
      </c>
      <c r="H27" s="78">
        <f t="shared" si="26"/>
        <v>9.9201431550165226E-2</v>
      </c>
      <c r="I27" s="78">
        <f t="shared" si="27"/>
        <v>0.13610177759622669</v>
      </c>
      <c r="J27" s="85" t="str">
        <f t="shared" si="6"/>
        <v>C</v>
      </c>
      <c r="K27" s="82">
        <f>'2017-2018 исходные'!L26</f>
        <v>52487.227116736984</v>
      </c>
      <c r="L27" s="29">
        <f t="shared" si="28"/>
        <v>0.2647300917560555</v>
      </c>
      <c r="M27" s="78">
        <f t="shared" si="29"/>
        <v>0.25551373180414277</v>
      </c>
      <c r="N27" s="96" t="str">
        <f t="shared" si="20"/>
        <v>B</v>
      </c>
      <c r="O27" s="62">
        <f>'2017-2018 исходные'!P26</f>
        <v>2231.4618846694793</v>
      </c>
      <c r="P27" s="78">
        <f t="shared" si="30"/>
        <v>0.10440459463460451</v>
      </c>
      <c r="Q27" s="78">
        <f t="shared" si="31"/>
        <v>9.7559017797546888E-2</v>
      </c>
      <c r="R27" s="65" t="str">
        <f t="shared" si="7"/>
        <v>B</v>
      </c>
      <c r="S27" s="98">
        <f>'2017-2018 исходные'!S26</f>
        <v>501869.61538461538</v>
      </c>
      <c r="T27" s="107">
        <f t="shared" si="32"/>
        <v>0.5234440084364016</v>
      </c>
      <c r="U27" s="107">
        <f t="shared" si="33"/>
        <v>0.58980226022526316</v>
      </c>
      <c r="V27" s="96" t="str">
        <f t="shared" si="8"/>
        <v>C</v>
      </c>
      <c r="W27" s="235" t="str">
        <f t="shared" si="9"/>
        <v>C</v>
      </c>
      <c r="X27" s="248">
        <f t="shared" si="10"/>
        <v>1</v>
      </c>
      <c r="Y27" s="227">
        <f t="shared" si="11"/>
        <v>2</v>
      </c>
      <c r="Z27" s="227">
        <f t="shared" si="12"/>
        <v>2.5</v>
      </c>
      <c r="AA27" s="227">
        <f t="shared" si="13"/>
        <v>2.5</v>
      </c>
      <c r="AB27" s="227">
        <f t="shared" si="14"/>
        <v>2</v>
      </c>
      <c r="AC27" s="249">
        <f t="shared" si="15"/>
        <v>2</v>
      </c>
    </row>
    <row r="28" spans="1:29" x14ac:dyDescent="0.25">
      <c r="A28" s="28">
        <v>11</v>
      </c>
      <c r="B28" s="12">
        <f>'2017-2018 исходные'!B27</f>
        <v>20810</v>
      </c>
      <c r="C28" s="52" t="str">
        <f>'2017-2018 исходные'!C27</f>
        <v>МБОУ СШ № 81</v>
      </c>
      <c r="D28" s="91">
        <f>'2017-2018 исходные'!F27</f>
        <v>0.84244806121562565</v>
      </c>
      <c r="E28" s="78">
        <f t="shared" si="25"/>
        <v>0.53974076735119847</v>
      </c>
      <c r="F28" s="55" t="str">
        <f t="shared" si="5"/>
        <v>A</v>
      </c>
      <c r="G28" s="76">
        <f>'2017-2018 исходные'!I27</f>
        <v>16905.745872170439</v>
      </c>
      <c r="H28" s="78">
        <f t="shared" si="26"/>
        <v>0.11589383673601347</v>
      </c>
      <c r="I28" s="78">
        <f t="shared" si="27"/>
        <v>0.13610177759622669</v>
      </c>
      <c r="J28" s="85" t="str">
        <f t="shared" si="6"/>
        <v>C</v>
      </c>
      <c r="K28" s="82">
        <f>'2017-2018 исходные'!L27</f>
        <v>63854.436790945409</v>
      </c>
      <c r="L28" s="29">
        <f t="shared" si="28"/>
        <v>0.32206294443982664</v>
      </c>
      <c r="M28" s="78">
        <f t="shared" si="29"/>
        <v>0.25551373180414277</v>
      </c>
      <c r="N28" s="96" t="str">
        <f t="shared" si="20"/>
        <v>B</v>
      </c>
      <c r="O28" s="62">
        <f>'2017-2018 исходные'!P27</f>
        <v>8189.2449001331561</v>
      </c>
      <c r="P28" s="78">
        <f t="shared" si="30"/>
        <v>0.38315455891757028</v>
      </c>
      <c r="Q28" s="78">
        <f t="shared" si="31"/>
        <v>9.7559017797546888E-2</v>
      </c>
      <c r="R28" s="65" t="str">
        <f t="shared" si="7"/>
        <v>B</v>
      </c>
      <c r="S28" s="98">
        <f>'2017-2018 исходные'!S27</f>
        <v>596281.33645161288</v>
      </c>
      <c r="T28" s="107">
        <f t="shared" si="32"/>
        <v>0.62191430471208953</v>
      </c>
      <c r="U28" s="107">
        <f t="shared" si="33"/>
        <v>0.58980226022526316</v>
      </c>
      <c r="V28" s="96" t="str">
        <f t="shared" si="8"/>
        <v>B</v>
      </c>
      <c r="W28" s="235" t="str">
        <f t="shared" si="9"/>
        <v>B</v>
      </c>
      <c r="X28" s="248">
        <f t="shared" si="10"/>
        <v>4.2</v>
      </c>
      <c r="Y28" s="227">
        <f t="shared" si="11"/>
        <v>2</v>
      </c>
      <c r="Z28" s="227">
        <f t="shared" si="12"/>
        <v>2.5</v>
      </c>
      <c r="AA28" s="227">
        <f t="shared" si="13"/>
        <v>2.5</v>
      </c>
      <c r="AB28" s="227">
        <f t="shared" si="14"/>
        <v>2.5</v>
      </c>
      <c r="AC28" s="249">
        <f t="shared" si="15"/>
        <v>2.7399999999999998</v>
      </c>
    </row>
    <row r="29" spans="1:29" x14ac:dyDescent="0.25">
      <c r="A29" s="28">
        <v>12</v>
      </c>
      <c r="B29" s="12">
        <f>'2017-2018 исходные'!B28</f>
        <v>20900</v>
      </c>
      <c r="C29" s="52" t="str">
        <f>'2017-2018 исходные'!C28</f>
        <v>МБОУ СШ № 90</v>
      </c>
      <c r="D29" s="91">
        <f>'2017-2018 исходные'!F28</f>
        <v>0.91135478655200231</v>
      </c>
      <c r="E29" s="78">
        <f t="shared" si="25"/>
        <v>0.53974076735119847</v>
      </c>
      <c r="F29" s="55" t="str">
        <f t="shared" si="5"/>
        <v>A</v>
      </c>
      <c r="G29" s="76">
        <f>'2017-2018 исходные'!I28</f>
        <v>10117.143272450532</v>
      </c>
      <c r="H29" s="78">
        <f t="shared" si="26"/>
        <v>6.9355978702033222E-2</v>
      </c>
      <c r="I29" s="78">
        <f t="shared" si="27"/>
        <v>0.13610177759622669</v>
      </c>
      <c r="J29" s="85" t="str">
        <f t="shared" si="6"/>
        <v>D</v>
      </c>
      <c r="K29" s="82">
        <f>'2017-2018 исходные'!L28</f>
        <v>47442.282496194828</v>
      </c>
      <c r="L29" s="29">
        <f t="shared" si="28"/>
        <v>0.2392848791650008</v>
      </c>
      <c r="M29" s="78">
        <f t="shared" si="29"/>
        <v>0.25551373180414277</v>
      </c>
      <c r="N29" s="96" t="str">
        <f t="shared" si="20"/>
        <v>C</v>
      </c>
      <c r="O29" s="62">
        <f>'2017-2018 исходные'!P28</f>
        <v>2130.1936529680365</v>
      </c>
      <c r="P29" s="78">
        <f t="shared" si="30"/>
        <v>9.9666503989727387E-2</v>
      </c>
      <c r="Q29" s="78">
        <f t="shared" si="31"/>
        <v>9.7559017797546888E-2</v>
      </c>
      <c r="R29" s="65" t="str">
        <f t="shared" si="7"/>
        <v>B</v>
      </c>
      <c r="S29" s="98">
        <f>'2017-2018 исходные'!S28</f>
        <v>679875.46500000008</v>
      </c>
      <c r="T29" s="107">
        <f t="shared" si="32"/>
        <v>0.7091019813272238</v>
      </c>
      <c r="U29" s="107">
        <f t="shared" si="33"/>
        <v>0.58980226022526316</v>
      </c>
      <c r="V29" s="96" t="str">
        <f t="shared" si="8"/>
        <v>B</v>
      </c>
      <c r="W29" s="235" t="str">
        <f t="shared" si="9"/>
        <v>C</v>
      </c>
      <c r="X29" s="248">
        <f t="shared" si="10"/>
        <v>4.2</v>
      </c>
      <c r="Y29" s="227">
        <f t="shared" si="11"/>
        <v>1</v>
      </c>
      <c r="Z29" s="227">
        <f t="shared" si="12"/>
        <v>2</v>
      </c>
      <c r="AA29" s="227">
        <f t="shared" si="13"/>
        <v>2.5</v>
      </c>
      <c r="AB29" s="227">
        <f t="shared" si="14"/>
        <v>2.5</v>
      </c>
      <c r="AC29" s="249">
        <f t="shared" si="15"/>
        <v>2.44</v>
      </c>
    </row>
    <row r="30" spans="1:29" ht="15.75" thickBot="1" x14ac:dyDescent="0.3">
      <c r="A30" s="28">
        <v>13</v>
      </c>
      <c r="B30" s="12">
        <f>'2017-2018 исходные'!B29</f>
        <v>21350</v>
      </c>
      <c r="C30" s="52" t="str">
        <f>'2017-2018 исходные'!C29</f>
        <v>МБОУ СШ № 135</v>
      </c>
      <c r="D30" s="92">
        <f>'2017-2018 исходные'!F29</f>
        <v>0.86073262497147218</v>
      </c>
      <c r="E30" s="79">
        <f t="shared" si="25"/>
        <v>0.53974076735119847</v>
      </c>
      <c r="F30" s="58" t="str">
        <f t="shared" si="5"/>
        <v>A</v>
      </c>
      <c r="G30" s="77">
        <f>'2017-2018 исходные'!I29</f>
        <v>14780.142620904837</v>
      </c>
      <c r="H30" s="79">
        <f t="shared" si="26"/>
        <v>0.10132220422536292</v>
      </c>
      <c r="I30" s="79">
        <f t="shared" si="27"/>
        <v>0.13610177759622669</v>
      </c>
      <c r="J30" s="86" t="str">
        <f t="shared" si="6"/>
        <v>C</v>
      </c>
      <c r="K30" s="95">
        <f>'2017-2018 исходные'!L29</f>
        <v>50289.686209048363</v>
      </c>
      <c r="L30" s="24">
        <f t="shared" si="28"/>
        <v>0.2536463436122221</v>
      </c>
      <c r="M30" s="79">
        <f t="shared" si="29"/>
        <v>0.25551373180414277</v>
      </c>
      <c r="N30" s="71" t="str">
        <f t="shared" si="20"/>
        <v>C</v>
      </c>
      <c r="O30" s="63">
        <f>'2017-2018 исходные'!P29</f>
        <v>2057.3551482059283</v>
      </c>
      <c r="P30" s="79">
        <f t="shared" si="30"/>
        <v>9.6258570107583125E-2</v>
      </c>
      <c r="Q30" s="79">
        <f t="shared" si="31"/>
        <v>9.7559017797546888E-2</v>
      </c>
      <c r="R30" s="66" t="str">
        <f t="shared" si="7"/>
        <v>C</v>
      </c>
      <c r="S30" s="99">
        <f>'2017-2018 исходные'!S29</f>
        <v>645113.03975609748</v>
      </c>
      <c r="T30" s="110">
        <f t="shared" si="32"/>
        <v>0.67284518742131216</v>
      </c>
      <c r="U30" s="110">
        <f t="shared" si="33"/>
        <v>0.58980226022526316</v>
      </c>
      <c r="V30" s="71" t="str">
        <f t="shared" si="8"/>
        <v>B</v>
      </c>
      <c r="W30" s="233" t="str">
        <f t="shared" si="9"/>
        <v>B</v>
      </c>
      <c r="X30" s="244">
        <f t="shared" si="10"/>
        <v>4.2</v>
      </c>
      <c r="Y30" s="229">
        <f t="shared" si="11"/>
        <v>2</v>
      </c>
      <c r="Z30" s="229">
        <f t="shared" si="12"/>
        <v>2</v>
      </c>
      <c r="AA30" s="229">
        <f t="shared" si="13"/>
        <v>2</v>
      </c>
      <c r="AB30" s="229">
        <f t="shared" si="14"/>
        <v>2.5</v>
      </c>
      <c r="AC30" s="245">
        <f t="shared" si="15"/>
        <v>2.54</v>
      </c>
    </row>
    <row r="31" spans="1:29" ht="15.75" thickBot="1" x14ac:dyDescent="0.3">
      <c r="A31" s="25"/>
      <c r="B31" s="168"/>
      <c r="C31" s="169" t="s">
        <v>235</v>
      </c>
      <c r="D31" s="166">
        <f>AVERAGE(D32:D50)</f>
        <v>0.538689292885416</v>
      </c>
      <c r="E31" s="36"/>
      <c r="F31" s="167" t="s">
        <v>158</v>
      </c>
      <c r="G31" s="80">
        <f>AVERAGE(G32:G50)</f>
        <v>14211.753272409447</v>
      </c>
      <c r="H31" s="256">
        <f>AVERAGE(H32:H50)</f>
        <v>9.7425728858047081E-2</v>
      </c>
      <c r="I31" s="256"/>
      <c r="J31" s="69" t="str">
        <f t="shared" si="6"/>
        <v>C</v>
      </c>
      <c r="K31" s="80">
        <f>AVERAGE(K32:K50)</f>
        <v>47074.47977243604</v>
      </c>
      <c r="L31" s="257">
        <f>AVERAGE(L32:L50)</f>
        <v>0.23742979071477208</v>
      </c>
      <c r="M31" s="256"/>
      <c r="N31" s="69" t="str">
        <f t="shared" si="20"/>
        <v>C</v>
      </c>
      <c r="O31" s="68">
        <f>AVERAGE(O32:O50)</f>
        <v>2163.8786347025475</v>
      </c>
      <c r="P31" s="256">
        <f>AVERAGE(P32:P50)</f>
        <v>0.10124254115506154</v>
      </c>
      <c r="Q31" s="256"/>
      <c r="R31" s="61" t="str">
        <f t="shared" si="7"/>
        <v>B</v>
      </c>
      <c r="S31" s="80">
        <f>AVERAGE(S32:S50)</f>
        <v>526013.2652684584</v>
      </c>
      <c r="T31" s="258">
        <f>AVERAGE(T32:T50)</f>
        <v>0.54862554660104745</v>
      </c>
      <c r="U31" s="109"/>
      <c r="V31" s="69" t="str">
        <f t="shared" si="8"/>
        <v>C</v>
      </c>
      <c r="W31" s="234" t="str">
        <f t="shared" si="9"/>
        <v>C</v>
      </c>
      <c r="X31" s="230">
        <f t="shared" si="10"/>
        <v>2.5</v>
      </c>
      <c r="Y31" s="231">
        <f t="shared" si="11"/>
        <v>2</v>
      </c>
      <c r="Z31" s="231">
        <f t="shared" si="12"/>
        <v>2</v>
      </c>
      <c r="AA31" s="231">
        <f t="shared" si="13"/>
        <v>2.5</v>
      </c>
      <c r="AB31" s="231">
        <f t="shared" si="14"/>
        <v>2</v>
      </c>
      <c r="AC31" s="232">
        <f t="shared" si="15"/>
        <v>2.2000000000000002</v>
      </c>
    </row>
    <row r="32" spans="1:29" x14ac:dyDescent="0.25">
      <c r="A32" s="194">
        <v>1</v>
      </c>
      <c r="B32" s="12">
        <f>'2017-2018 исходные'!B31</f>
        <v>30070</v>
      </c>
      <c r="C32" s="52" t="str">
        <f>'2017-2018 исходные'!C31</f>
        <v>МБОУ Гимназия № 7</v>
      </c>
      <c r="D32" s="91">
        <f>'2017-2018 исходные'!F31</f>
        <v>0.38848763176172613</v>
      </c>
      <c r="E32" s="78">
        <f t="shared" ref="E32:E50" si="34">$D$128</f>
        <v>0.53974076735119847</v>
      </c>
      <c r="F32" s="55" t="str">
        <f t="shared" ref="F32:F62" si="35">IF(D32&gt;=$D$131,"A",IF(D32&gt;=$D$128,"B",IF(D32&gt;=$D$132,"C","D")))</f>
        <v>C</v>
      </c>
      <c r="G32" s="76">
        <f>'2017-2018 исходные'!I31</f>
        <v>13008.121557692308</v>
      </c>
      <c r="H32" s="78">
        <f t="shared" ref="H32:H50" si="36">G32/$G$129</f>
        <v>8.9174481117162432E-2</v>
      </c>
      <c r="I32" s="78">
        <f t="shared" ref="I32:I50" si="37">$H$128</f>
        <v>0.13610177759622669</v>
      </c>
      <c r="J32" s="85" t="str">
        <f t="shared" si="6"/>
        <v>C</v>
      </c>
      <c r="K32" s="82">
        <f>'2017-2018 исходные'!L31</f>
        <v>46081.889259615382</v>
      </c>
      <c r="L32" s="29">
        <f t="shared" ref="L32:L50" si="38">K32/$K$129</f>
        <v>0.23242345694616245</v>
      </c>
      <c r="M32" s="78">
        <f t="shared" ref="M32:M50" si="39">$L$128</f>
        <v>0.25551373180414277</v>
      </c>
      <c r="N32" s="96" t="str">
        <f t="shared" si="20"/>
        <v>C</v>
      </c>
      <c r="O32" s="62">
        <f>'2017-2018 исходные'!P31</f>
        <v>1989.1390576923077</v>
      </c>
      <c r="P32" s="78">
        <f t="shared" ref="P32:P50" si="40">O32/$O$129</f>
        <v>9.3066907580626287E-2</v>
      </c>
      <c r="Q32" s="78">
        <f t="shared" ref="Q32:Q50" si="41">$P$128</f>
        <v>9.7559017797546888E-2</v>
      </c>
      <c r="R32" s="65" t="str">
        <f t="shared" si="7"/>
        <v>C</v>
      </c>
      <c r="S32" s="98">
        <f>'2017-2018 исходные'!S31</f>
        <v>511711.50762499997</v>
      </c>
      <c r="T32" s="107">
        <f t="shared" ref="T32:T50" si="42">S32/$S$129</f>
        <v>0.53370898437234859</v>
      </c>
      <c r="U32" s="107">
        <f t="shared" ref="U32:U50" si="43">$T$128</f>
        <v>0.58980226022526316</v>
      </c>
      <c r="V32" s="96" t="str">
        <f t="shared" si="8"/>
        <v>C</v>
      </c>
      <c r="W32" s="235" t="str">
        <f t="shared" si="9"/>
        <v>C</v>
      </c>
      <c r="X32" s="246">
        <f t="shared" si="10"/>
        <v>2</v>
      </c>
      <c r="Y32" s="228">
        <f t="shared" si="11"/>
        <v>2</v>
      </c>
      <c r="Z32" s="228">
        <f t="shared" si="12"/>
        <v>2</v>
      </c>
      <c r="AA32" s="228">
        <f t="shared" si="13"/>
        <v>2</v>
      </c>
      <c r="AB32" s="228">
        <f t="shared" si="14"/>
        <v>2</v>
      </c>
      <c r="AC32" s="247">
        <f t="shared" si="15"/>
        <v>2</v>
      </c>
    </row>
    <row r="33" spans="1:29" s="45" customFormat="1" x14ac:dyDescent="0.25">
      <c r="A33" s="194">
        <v>2</v>
      </c>
      <c r="B33" s="12">
        <f>'2017-2018 исходные'!B32</f>
        <v>30480</v>
      </c>
      <c r="C33" s="52" t="str">
        <f>'2017-2018 исходные'!C32</f>
        <v xml:space="preserve">МАОУ Гимназия № 11 </v>
      </c>
      <c r="D33" s="91">
        <f>'2017-2018 исходные'!F32</f>
        <v>0.67823127902646163</v>
      </c>
      <c r="E33" s="78">
        <f t="shared" si="34"/>
        <v>0.53974076735119847</v>
      </c>
      <c r="F33" s="55" t="str">
        <f t="shared" si="35"/>
        <v>B</v>
      </c>
      <c r="G33" s="76">
        <f>'2017-2018 исходные'!I32</f>
        <v>20900.748340389498</v>
      </c>
      <c r="H33" s="78">
        <f t="shared" si="36"/>
        <v>0.14328074810405411</v>
      </c>
      <c r="I33" s="78">
        <f t="shared" si="37"/>
        <v>0.13610177759622669</v>
      </c>
      <c r="J33" s="85" t="str">
        <f t="shared" si="6"/>
        <v>B</v>
      </c>
      <c r="K33" s="82">
        <f>'2017-2018 исходные'!L32</f>
        <v>48115.402286198136</v>
      </c>
      <c r="L33" s="29">
        <f t="shared" si="38"/>
        <v>0.24267989683994995</v>
      </c>
      <c r="M33" s="78">
        <f t="shared" si="39"/>
        <v>0.25551373180414277</v>
      </c>
      <c r="N33" s="96" t="str">
        <f t="shared" si="20"/>
        <v>C</v>
      </c>
      <c r="O33" s="62">
        <f>'2017-2018 исходные'!P32</f>
        <v>2781.9903810330229</v>
      </c>
      <c r="P33" s="78">
        <f t="shared" si="40"/>
        <v>0.13016246434885581</v>
      </c>
      <c r="Q33" s="78">
        <f t="shared" si="41"/>
        <v>9.7559017797546888E-2</v>
      </c>
      <c r="R33" s="65" t="str">
        <f t="shared" si="7"/>
        <v>B</v>
      </c>
      <c r="S33" s="98">
        <f>'2017-2018 исходные'!S32</f>
        <v>475840.76439999999</v>
      </c>
      <c r="T33" s="107">
        <f t="shared" si="42"/>
        <v>0.49629622806332724</v>
      </c>
      <c r="U33" s="107">
        <f t="shared" si="43"/>
        <v>0.58980226022526316</v>
      </c>
      <c r="V33" s="96" t="str">
        <f t="shared" si="8"/>
        <v>D</v>
      </c>
      <c r="W33" s="238" t="str">
        <f t="shared" si="9"/>
        <v>C</v>
      </c>
      <c r="X33" s="248">
        <f t="shared" si="10"/>
        <v>2.5</v>
      </c>
      <c r="Y33" s="227">
        <f t="shared" si="11"/>
        <v>2.5</v>
      </c>
      <c r="Z33" s="227">
        <f t="shared" si="12"/>
        <v>2</v>
      </c>
      <c r="AA33" s="227">
        <f t="shared" si="13"/>
        <v>2.5</v>
      </c>
      <c r="AB33" s="227">
        <f t="shared" si="14"/>
        <v>1</v>
      </c>
      <c r="AC33" s="249">
        <f t="shared" si="15"/>
        <v>2.1</v>
      </c>
    </row>
    <row r="34" spans="1:29" s="45" customFormat="1" x14ac:dyDescent="0.25">
      <c r="A34" s="194">
        <v>3</v>
      </c>
      <c r="B34" s="12">
        <f>'2017-2018 исходные'!B33</f>
        <v>30460</v>
      </c>
      <c r="C34" s="52" t="str">
        <f>'2017-2018 исходные'!C33</f>
        <v>МАОУ Гимназия № 15</v>
      </c>
      <c r="D34" s="91">
        <f>'2017-2018 исходные'!F33</f>
        <v>0.72762921627974775</v>
      </c>
      <c r="E34" s="78">
        <f t="shared" si="34"/>
        <v>0.53974076735119847</v>
      </c>
      <c r="F34" s="55" t="str">
        <f t="shared" si="35"/>
        <v>B</v>
      </c>
      <c r="G34" s="76">
        <f>'2017-2018 исходные'!I33</f>
        <v>15816.2663853211</v>
      </c>
      <c r="H34" s="78">
        <f t="shared" si="36"/>
        <v>0.10842513593269644</v>
      </c>
      <c r="I34" s="78">
        <f t="shared" si="37"/>
        <v>0.13610177759622669</v>
      </c>
      <c r="J34" s="85" t="str">
        <f t="shared" si="6"/>
        <v>C</v>
      </c>
      <c r="K34" s="82">
        <f>'2017-2018 исходные'!L33</f>
        <v>50411.694825688071</v>
      </c>
      <c r="L34" s="29">
        <f t="shared" si="38"/>
        <v>0.25426171908645362</v>
      </c>
      <c r="M34" s="78">
        <f t="shared" si="39"/>
        <v>0.25551373180414277</v>
      </c>
      <c r="N34" s="96" t="str">
        <f t="shared" si="20"/>
        <v>C</v>
      </c>
      <c r="O34" s="62">
        <f>'2017-2018 исходные'!P33</f>
        <v>2222.7430550458712</v>
      </c>
      <c r="P34" s="78">
        <f t="shared" si="40"/>
        <v>0.10399666211341972</v>
      </c>
      <c r="Q34" s="78">
        <f t="shared" si="41"/>
        <v>9.7559017797546888E-2</v>
      </c>
      <c r="R34" s="65" t="str">
        <f t="shared" si="7"/>
        <v>B</v>
      </c>
      <c r="S34" s="98">
        <f>'2017-2018 исходные'!S33</f>
        <v>546655.34258823527</v>
      </c>
      <c r="T34" s="107">
        <f t="shared" si="42"/>
        <v>0.57015498644656915</v>
      </c>
      <c r="U34" s="107">
        <f t="shared" si="43"/>
        <v>0.58980226022526316</v>
      </c>
      <c r="V34" s="96" t="str">
        <f t="shared" si="8"/>
        <v>C</v>
      </c>
      <c r="W34" s="235" t="str">
        <f t="shared" si="9"/>
        <v>C</v>
      </c>
      <c r="X34" s="248">
        <f t="shared" si="10"/>
        <v>2.5</v>
      </c>
      <c r="Y34" s="227">
        <f t="shared" si="11"/>
        <v>2</v>
      </c>
      <c r="Z34" s="227">
        <f t="shared" si="12"/>
        <v>2</v>
      </c>
      <c r="AA34" s="227">
        <f t="shared" si="13"/>
        <v>2.5</v>
      </c>
      <c r="AB34" s="227">
        <f t="shared" si="14"/>
        <v>2</v>
      </c>
      <c r="AC34" s="249">
        <f t="shared" si="15"/>
        <v>2.2000000000000002</v>
      </c>
    </row>
    <row r="35" spans="1:29" s="45" customFormat="1" x14ac:dyDescent="0.25">
      <c r="A35" s="194">
        <v>4</v>
      </c>
      <c r="B35" s="12">
        <f>'2017-2018 исходные'!B34</f>
        <v>30030</v>
      </c>
      <c r="C35" s="52" t="str">
        <f>'2017-2018 исходные'!C34</f>
        <v>МБОУ Лицей № 3</v>
      </c>
      <c r="D35" s="90">
        <f>'2017-2018 исходные'!F34</f>
        <v>0.47528733637575943</v>
      </c>
      <c r="E35" s="94">
        <f t="shared" si="34"/>
        <v>0.53974076735119847</v>
      </c>
      <c r="F35" s="56" t="str">
        <f t="shared" si="35"/>
        <v>C</v>
      </c>
      <c r="G35" s="75">
        <f>'2017-2018 исходные'!I34</f>
        <v>14051.645439624854</v>
      </c>
      <c r="H35" s="94">
        <f t="shared" si="36"/>
        <v>9.63281427962904E-2</v>
      </c>
      <c r="I35" s="94">
        <f t="shared" si="37"/>
        <v>0.13610177759622669</v>
      </c>
      <c r="J35" s="84" t="str">
        <f t="shared" si="6"/>
        <v>C</v>
      </c>
      <c r="K35" s="81">
        <f>'2017-2018 исходные'!L34</f>
        <v>46142.636799531065</v>
      </c>
      <c r="L35" s="27">
        <f t="shared" si="38"/>
        <v>0.23272984961918489</v>
      </c>
      <c r="M35" s="94">
        <f t="shared" si="39"/>
        <v>0.25551373180414277</v>
      </c>
      <c r="N35" s="70" t="str">
        <f t="shared" si="20"/>
        <v>C</v>
      </c>
      <c r="O35" s="64">
        <f>'2017-2018 исходные'!P34</f>
        <v>2213.8123094958969</v>
      </c>
      <c r="P35" s="94">
        <f t="shared" si="40"/>
        <v>0.10357881456902038</v>
      </c>
      <c r="Q35" s="94">
        <f t="shared" si="41"/>
        <v>9.7559017797546888E-2</v>
      </c>
      <c r="R35" s="67" t="str">
        <f t="shared" si="7"/>
        <v>B</v>
      </c>
      <c r="S35" s="97">
        <f>'2017-2018 исходные'!S34</f>
        <v>493540.10147058824</v>
      </c>
      <c r="T35" s="108">
        <f t="shared" si="42"/>
        <v>0.5147564250126796</v>
      </c>
      <c r="U35" s="108">
        <f t="shared" si="43"/>
        <v>0.58980226022526316</v>
      </c>
      <c r="V35" s="70" t="str">
        <f t="shared" si="8"/>
        <v>C</v>
      </c>
      <c r="W35" s="238" t="str">
        <f t="shared" si="9"/>
        <v>C</v>
      </c>
      <c r="X35" s="248">
        <f t="shared" si="10"/>
        <v>2</v>
      </c>
      <c r="Y35" s="227">
        <f t="shared" si="11"/>
        <v>2</v>
      </c>
      <c r="Z35" s="227">
        <f t="shared" si="12"/>
        <v>2</v>
      </c>
      <c r="AA35" s="227">
        <f t="shared" si="13"/>
        <v>2.5</v>
      </c>
      <c r="AB35" s="227">
        <f t="shared" si="14"/>
        <v>2</v>
      </c>
      <c r="AC35" s="249">
        <f t="shared" si="15"/>
        <v>2.1</v>
      </c>
    </row>
    <row r="36" spans="1:29" s="45" customFormat="1" x14ac:dyDescent="0.25">
      <c r="A36" s="194">
        <v>5</v>
      </c>
      <c r="B36" s="12">
        <f>'2017-2018 исходные'!B35</f>
        <v>31000</v>
      </c>
      <c r="C36" s="52" t="str">
        <f>'2017-2018 исходные'!C35</f>
        <v>МАОУ Лицей № 12</v>
      </c>
      <c r="D36" s="91">
        <f>'2017-2018 исходные'!F35</f>
        <v>0.56540285519537958</v>
      </c>
      <c r="E36" s="78">
        <f t="shared" si="34"/>
        <v>0.53974076735119847</v>
      </c>
      <c r="F36" s="55" t="str">
        <f t="shared" si="35"/>
        <v>B</v>
      </c>
      <c r="G36" s="76">
        <f>'2017-2018 исходные'!I35</f>
        <v>10839.681822474033</v>
      </c>
      <c r="H36" s="78">
        <f t="shared" si="36"/>
        <v>7.4309191969585367E-2</v>
      </c>
      <c r="I36" s="78">
        <f t="shared" si="37"/>
        <v>0.13610177759622669</v>
      </c>
      <c r="J36" s="85" t="str">
        <f t="shared" si="6"/>
        <v>C</v>
      </c>
      <c r="K36" s="82">
        <f>'2017-2018 исходные'!L35</f>
        <v>45703.401803588291</v>
      </c>
      <c r="L36" s="29">
        <f t="shared" si="38"/>
        <v>0.23051447785797935</v>
      </c>
      <c r="M36" s="78">
        <f t="shared" si="39"/>
        <v>0.25551373180414277</v>
      </c>
      <c r="N36" s="96" t="str">
        <f t="shared" si="20"/>
        <v>C</v>
      </c>
      <c r="O36" s="62">
        <f>'2017-2018 исходные'!P35</f>
        <v>2233.0007554296503</v>
      </c>
      <c r="P36" s="78">
        <f t="shared" si="40"/>
        <v>0.10447659459974597</v>
      </c>
      <c r="Q36" s="78">
        <f t="shared" si="41"/>
        <v>9.7559017797546888E-2</v>
      </c>
      <c r="R36" s="65" t="str">
        <f t="shared" si="7"/>
        <v>B</v>
      </c>
      <c r="S36" s="98">
        <f>'2017-2018 исходные'!S35</f>
        <v>563983.01527027029</v>
      </c>
      <c r="T36" s="107">
        <f t="shared" si="42"/>
        <v>0.58822754188232185</v>
      </c>
      <c r="U36" s="107">
        <f t="shared" si="43"/>
        <v>0.58980226022526316</v>
      </c>
      <c r="V36" s="96" t="str">
        <f t="shared" si="8"/>
        <v>C</v>
      </c>
      <c r="W36" s="235" t="str">
        <f t="shared" si="9"/>
        <v>C</v>
      </c>
      <c r="X36" s="248">
        <f t="shared" si="10"/>
        <v>2.5</v>
      </c>
      <c r="Y36" s="227">
        <f t="shared" si="11"/>
        <v>2</v>
      </c>
      <c r="Z36" s="227">
        <f t="shared" si="12"/>
        <v>2</v>
      </c>
      <c r="AA36" s="227">
        <f t="shared" si="13"/>
        <v>2.5</v>
      </c>
      <c r="AB36" s="227">
        <f t="shared" si="14"/>
        <v>2</v>
      </c>
      <c r="AC36" s="249">
        <f t="shared" si="15"/>
        <v>2.2000000000000002</v>
      </c>
    </row>
    <row r="37" spans="1:29" x14ac:dyDescent="0.25">
      <c r="A37" s="194">
        <v>6</v>
      </c>
      <c r="B37" s="12">
        <f>'2017-2018 исходные'!B36</f>
        <v>30130</v>
      </c>
      <c r="C37" s="52" t="str">
        <f>'2017-2018 исходные'!C36</f>
        <v>МБОУ СШ № 13</v>
      </c>
      <c r="D37" s="91">
        <f>'2017-2018 исходные'!F36</f>
        <v>0.52957209558402274</v>
      </c>
      <c r="E37" s="78">
        <f t="shared" si="34"/>
        <v>0.53974076735119847</v>
      </c>
      <c r="F37" s="55" t="str">
        <f t="shared" si="35"/>
        <v>C</v>
      </c>
      <c r="G37" s="76">
        <f>'2017-2018 исходные'!I36</f>
        <v>24926.446921296298</v>
      </c>
      <c r="H37" s="78">
        <f t="shared" si="36"/>
        <v>0.17087809031017562</v>
      </c>
      <c r="I37" s="78">
        <f t="shared" si="37"/>
        <v>0.13610177759622669</v>
      </c>
      <c r="J37" s="85" t="str">
        <f t="shared" si="6"/>
        <v>B</v>
      </c>
      <c r="K37" s="82">
        <f>'2017-2018 исходные'!L36</f>
        <v>67542.369166666671</v>
      </c>
      <c r="L37" s="29">
        <f t="shared" si="38"/>
        <v>0.34066378753720367</v>
      </c>
      <c r="M37" s="78">
        <f t="shared" si="39"/>
        <v>0.25551373180414277</v>
      </c>
      <c r="N37" s="96" t="str">
        <f t="shared" si="20"/>
        <v>B</v>
      </c>
      <c r="O37" s="62">
        <f>'2017-2018 исходные'!P36</f>
        <v>4218.0321064814816</v>
      </c>
      <c r="P37" s="78">
        <f t="shared" si="40"/>
        <v>0.19735131272393422</v>
      </c>
      <c r="Q37" s="78">
        <f t="shared" si="41"/>
        <v>9.7559017797546888E-2</v>
      </c>
      <c r="R37" s="65" t="str">
        <f t="shared" si="7"/>
        <v>B</v>
      </c>
      <c r="S37" s="98">
        <f>'2017-2018 исходные'!S36</f>
        <v>545036.74883720931</v>
      </c>
      <c r="T37" s="107">
        <f t="shared" si="42"/>
        <v>0.56846681251633857</v>
      </c>
      <c r="U37" s="107">
        <f t="shared" si="43"/>
        <v>0.58980226022526316</v>
      </c>
      <c r="V37" s="96" t="str">
        <f t="shared" si="8"/>
        <v>C</v>
      </c>
      <c r="W37" s="235" t="str">
        <f t="shared" si="9"/>
        <v>C</v>
      </c>
      <c r="X37" s="248">
        <f t="shared" si="10"/>
        <v>2</v>
      </c>
      <c r="Y37" s="227">
        <f t="shared" si="11"/>
        <v>2.5</v>
      </c>
      <c r="Z37" s="227">
        <f t="shared" si="12"/>
        <v>2.5</v>
      </c>
      <c r="AA37" s="227">
        <f t="shared" si="13"/>
        <v>2.5</v>
      </c>
      <c r="AB37" s="227">
        <f t="shared" si="14"/>
        <v>2</v>
      </c>
      <c r="AC37" s="249">
        <f t="shared" si="15"/>
        <v>2.2999999999999998</v>
      </c>
    </row>
    <row r="38" spans="1:29" x14ac:dyDescent="0.25">
      <c r="A38" s="194">
        <v>7</v>
      </c>
      <c r="B38" s="12">
        <f>'2017-2018 исходные'!B37</f>
        <v>30160</v>
      </c>
      <c r="C38" s="52" t="str">
        <f>'2017-2018 исходные'!C37</f>
        <v>МБОУ СШ № 16</v>
      </c>
      <c r="D38" s="91">
        <f>'2017-2018 исходные'!F37</f>
        <v>0.35237422975225324</v>
      </c>
      <c r="E38" s="78">
        <f t="shared" si="34"/>
        <v>0.53974076735119847</v>
      </c>
      <c r="F38" s="55" t="str">
        <f t="shared" si="35"/>
        <v>C</v>
      </c>
      <c r="G38" s="76">
        <f>'2017-2018 исходные'!I37</f>
        <v>13026.376274038463</v>
      </c>
      <c r="H38" s="78">
        <f t="shared" si="36"/>
        <v>8.9299622541378812E-2</v>
      </c>
      <c r="I38" s="78">
        <f t="shared" si="37"/>
        <v>0.13610177759622669</v>
      </c>
      <c r="J38" s="85" t="str">
        <f t="shared" ref="J38:J69" si="44">IF(G38&gt;=$G$131,"A",IF(G38&gt;=$G$128,"B",IF(G38&gt;=$G$132,"C","D")))</f>
        <v>C</v>
      </c>
      <c r="K38" s="82">
        <f>'2017-2018 исходные'!L37</f>
        <v>40908.907572115386</v>
      </c>
      <c r="L38" s="29">
        <f t="shared" si="38"/>
        <v>0.20633246315564491</v>
      </c>
      <c r="M38" s="78">
        <f t="shared" si="39"/>
        <v>0.25551373180414277</v>
      </c>
      <c r="N38" s="96" t="str">
        <f t="shared" si="20"/>
        <v>D</v>
      </c>
      <c r="O38" s="62">
        <f>'2017-2018 исходные'!P37</f>
        <v>1777.3509495192307</v>
      </c>
      <c r="P38" s="78">
        <f t="shared" si="40"/>
        <v>8.3157864663895034E-2</v>
      </c>
      <c r="Q38" s="78">
        <f t="shared" si="41"/>
        <v>9.7559017797546888E-2</v>
      </c>
      <c r="R38" s="65" t="str">
        <f t="shared" ref="R38:R69" si="45">IF(O38&gt;=$O$131,"A",IF(O38&gt;=$O$128,"B",IF(O38&gt;=$O$132,"C","D")))</f>
        <v>C</v>
      </c>
      <c r="S38" s="98">
        <f>'2017-2018 исходные'!S37</f>
        <v>605771.6841666667</v>
      </c>
      <c r="T38" s="107">
        <f t="shared" si="42"/>
        <v>0.6318126239112225</v>
      </c>
      <c r="U38" s="107">
        <f t="shared" si="43"/>
        <v>0.58980226022526316</v>
      </c>
      <c r="V38" s="96" t="str">
        <f t="shared" ref="V38:V69" si="46">IF(S38&gt;=$S$131,"A",IF(S38&gt;=$S$128,"B",IF(S38&gt;=$S$132,"C","D")))</f>
        <v>B</v>
      </c>
      <c r="W38" s="235" t="str">
        <f t="shared" si="9"/>
        <v>C</v>
      </c>
      <c r="X38" s="248">
        <f t="shared" si="10"/>
        <v>2</v>
      </c>
      <c r="Y38" s="227">
        <f t="shared" si="11"/>
        <v>2</v>
      </c>
      <c r="Z38" s="227">
        <f t="shared" si="12"/>
        <v>1</v>
      </c>
      <c r="AA38" s="227">
        <f t="shared" si="13"/>
        <v>2</v>
      </c>
      <c r="AB38" s="227">
        <f t="shared" si="14"/>
        <v>2.5</v>
      </c>
      <c r="AC38" s="249">
        <f t="shared" si="15"/>
        <v>1.9</v>
      </c>
    </row>
    <row r="39" spans="1:29" x14ac:dyDescent="0.25">
      <c r="A39" s="194">
        <v>8</v>
      </c>
      <c r="B39" s="12">
        <f>'2017-2018 исходные'!B38</f>
        <v>30310</v>
      </c>
      <c r="C39" s="52" t="str">
        <f>'2017-2018 исходные'!C38</f>
        <v>МБОУ СШ № 31</v>
      </c>
      <c r="D39" s="91">
        <f>'2017-2018 исходные'!F38</f>
        <v>0.59702888821310074</v>
      </c>
      <c r="E39" s="78">
        <f t="shared" si="34"/>
        <v>0.53974076735119847</v>
      </c>
      <c r="F39" s="55" t="str">
        <f t="shared" si="35"/>
        <v>B</v>
      </c>
      <c r="G39" s="76">
        <f>'2017-2018 исходные'!I38</f>
        <v>11148.466429980277</v>
      </c>
      <c r="H39" s="78">
        <f t="shared" si="36"/>
        <v>7.6426000843888425E-2</v>
      </c>
      <c r="I39" s="78">
        <f t="shared" si="37"/>
        <v>0.13610177759622669</v>
      </c>
      <c r="J39" s="85" t="str">
        <f t="shared" si="44"/>
        <v>C</v>
      </c>
      <c r="K39" s="82">
        <f>'2017-2018 исходные'!L38</f>
        <v>49292.92313609468</v>
      </c>
      <c r="L39" s="29">
        <f t="shared" si="38"/>
        <v>0.24861896468105482</v>
      </c>
      <c r="M39" s="78">
        <f t="shared" si="39"/>
        <v>0.25551373180414277</v>
      </c>
      <c r="N39" s="96" t="str">
        <f t="shared" si="20"/>
        <v>C</v>
      </c>
      <c r="O39" s="62">
        <f>'2017-2018 исходные'!P38</f>
        <v>1706.6064891518738</v>
      </c>
      <c r="P39" s="78">
        <f t="shared" si="40"/>
        <v>7.9847905951160064E-2</v>
      </c>
      <c r="Q39" s="78">
        <f t="shared" si="41"/>
        <v>9.7559017797546888E-2</v>
      </c>
      <c r="R39" s="65" t="str">
        <f t="shared" si="45"/>
        <v>C</v>
      </c>
      <c r="S39" s="98">
        <f>'2017-2018 исходные'!S38</f>
        <v>557465.52305555553</v>
      </c>
      <c r="T39" s="107">
        <f t="shared" si="42"/>
        <v>0.58142987542624669</v>
      </c>
      <c r="U39" s="107">
        <f t="shared" si="43"/>
        <v>0.58980226022526316</v>
      </c>
      <c r="V39" s="96" t="str">
        <f t="shared" si="46"/>
        <v>C</v>
      </c>
      <c r="W39" s="235" t="str">
        <f t="shared" si="9"/>
        <v>C</v>
      </c>
      <c r="X39" s="248">
        <f t="shared" si="10"/>
        <v>2.5</v>
      </c>
      <c r="Y39" s="227">
        <f t="shared" si="11"/>
        <v>2</v>
      </c>
      <c r="Z39" s="227">
        <f t="shared" si="12"/>
        <v>2</v>
      </c>
      <c r="AA39" s="227">
        <f t="shared" si="13"/>
        <v>2</v>
      </c>
      <c r="AB39" s="227">
        <f t="shared" si="14"/>
        <v>2</v>
      </c>
      <c r="AC39" s="249">
        <f t="shared" si="15"/>
        <v>2.1</v>
      </c>
    </row>
    <row r="40" spans="1:29" x14ac:dyDescent="0.25">
      <c r="A40" s="194">
        <v>9</v>
      </c>
      <c r="B40" s="12">
        <f>'2017-2018 исходные'!B39</f>
        <v>30440</v>
      </c>
      <c r="C40" s="52" t="str">
        <f>'2017-2018 исходные'!C39</f>
        <v>МБОУ СШ № 44</v>
      </c>
      <c r="D40" s="91">
        <f>'2017-2018 исходные'!F39</f>
        <v>0.65784958572989549</v>
      </c>
      <c r="E40" s="78">
        <f t="shared" si="34"/>
        <v>0.53974076735119847</v>
      </c>
      <c r="F40" s="55" t="str">
        <f t="shared" si="35"/>
        <v>B</v>
      </c>
      <c r="G40" s="76">
        <f>'2017-2018 исходные'!I39</f>
        <v>10617.440343406593</v>
      </c>
      <c r="H40" s="78">
        <f t="shared" si="36"/>
        <v>7.2785661574312419E-2</v>
      </c>
      <c r="I40" s="78">
        <f t="shared" si="37"/>
        <v>0.13610177759622669</v>
      </c>
      <c r="J40" s="85" t="str">
        <f t="shared" si="44"/>
        <v>D</v>
      </c>
      <c r="K40" s="82">
        <f>'2017-2018 исходные'!L39</f>
        <v>44232.801662087913</v>
      </c>
      <c r="L40" s="29">
        <f t="shared" si="38"/>
        <v>0.22309720451774376</v>
      </c>
      <c r="M40" s="78">
        <f t="shared" si="39"/>
        <v>0.25551373180414277</v>
      </c>
      <c r="N40" s="96" t="str">
        <f t="shared" ref="N40:N71" si="47">IF(K40&gt;=$K$131,"A",IF(K40&gt;=$K$128,"B",IF(K40&gt;=$K$132,"C","D")))</f>
        <v>C</v>
      </c>
      <c r="O40" s="62">
        <f>'2017-2018 исходные'!P39</f>
        <v>2078.3701923076924</v>
      </c>
      <c r="P40" s="78">
        <f t="shared" si="40"/>
        <v>9.724181215879027E-2</v>
      </c>
      <c r="Q40" s="78">
        <f t="shared" si="41"/>
        <v>9.7559017797546888E-2</v>
      </c>
      <c r="R40" s="65" t="str">
        <f t="shared" si="45"/>
        <v>C</v>
      </c>
      <c r="S40" s="98">
        <f>'2017-2018 исходные'!S39</f>
        <v>531320.03940000001</v>
      </c>
      <c r="T40" s="107">
        <f t="shared" si="42"/>
        <v>0.55416044857185509</v>
      </c>
      <c r="U40" s="107">
        <f t="shared" si="43"/>
        <v>0.58980226022526316</v>
      </c>
      <c r="V40" s="96" t="str">
        <f t="shared" si="46"/>
        <v>C</v>
      </c>
      <c r="W40" s="235" t="str">
        <f t="shared" si="9"/>
        <v>C</v>
      </c>
      <c r="X40" s="248">
        <f t="shared" si="10"/>
        <v>2.5</v>
      </c>
      <c r="Y40" s="227">
        <f t="shared" si="11"/>
        <v>1</v>
      </c>
      <c r="Z40" s="227">
        <f t="shared" si="12"/>
        <v>2</v>
      </c>
      <c r="AA40" s="227">
        <f t="shared" si="13"/>
        <v>2</v>
      </c>
      <c r="AB40" s="227">
        <f t="shared" si="14"/>
        <v>2</v>
      </c>
      <c r="AC40" s="249">
        <f t="shared" si="15"/>
        <v>1.9</v>
      </c>
    </row>
    <row r="41" spans="1:29" x14ac:dyDescent="0.25">
      <c r="A41" s="194">
        <v>10</v>
      </c>
      <c r="B41" s="12">
        <f>'2017-2018 исходные'!B40</f>
        <v>30470</v>
      </c>
      <c r="C41" s="52" t="str">
        <f>'2017-2018 исходные'!C40</f>
        <v>МБОУ СШ № 47</v>
      </c>
      <c r="D41" s="91">
        <f>'2017-2018 исходные'!F40</f>
        <v>0.44973429996023462</v>
      </c>
      <c r="E41" s="78">
        <f t="shared" si="34"/>
        <v>0.53974076735119847</v>
      </c>
      <c r="F41" s="55" t="str">
        <f t="shared" si="35"/>
        <v>C</v>
      </c>
      <c r="G41" s="76">
        <f>'2017-2018 исходные'!I40</f>
        <v>18192.64025477707</v>
      </c>
      <c r="H41" s="78">
        <f t="shared" si="36"/>
        <v>0.12471587443858058</v>
      </c>
      <c r="I41" s="78">
        <f t="shared" si="37"/>
        <v>0.13610177759622669</v>
      </c>
      <c r="J41" s="85" t="str">
        <f t="shared" si="44"/>
        <v>C</v>
      </c>
      <c r="K41" s="82">
        <f>'2017-2018 исходные'!L40</f>
        <v>48251.225175159234</v>
      </c>
      <c r="L41" s="29">
        <f t="shared" si="38"/>
        <v>0.24336494742906326</v>
      </c>
      <c r="M41" s="78">
        <f t="shared" si="39"/>
        <v>0.25551373180414277</v>
      </c>
      <c r="N41" s="96" t="str">
        <f t="shared" si="47"/>
        <v>C</v>
      </c>
      <c r="O41" s="62">
        <f>'2017-2018 исходные'!P40</f>
        <v>1763.638694267516</v>
      </c>
      <c r="P41" s="78">
        <f t="shared" si="40"/>
        <v>8.251630208067684E-2</v>
      </c>
      <c r="Q41" s="78">
        <f t="shared" si="41"/>
        <v>9.7559017797546888E-2</v>
      </c>
      <c r="R41" s="65" t="str">
        <f t="shared" si="45"/>
        <v>C</v>
      </c>
      <c r="S41" s="98">
        <f>'2017-2018 исходные'!S40</f>
        <v>556992.30644444446</v>
      </c>
      <c r="T41" s="107">
        <f t="shared" si="42"/>
        <v>0.58093631615868901</v>
      </c>
      <c r="U41" s="107">
        <f t="shared" si="43"/>
        <v>0.58980226022526316</v>
      </c>
      <c r="V41" s="96" t="str">
        <f t="shared" si="46"/>
        <v>C</v>
      </c>
      <c r="W41" s="235" t="str">
        <f t="shared" si="9"/>
        <v>C</v>
      </c>
      <c r="X41" s="248">
        <f t="shared" si="10"/>
        <v>2</v>
      </c>
      <c r="Y41" s="227">
        <f t="shared" si="11"/>
        <v>2</v>
      </c>
      <c r="Z41" s="227">
        <f t="shared" si="12"/>
        <v>2</v>
      </c>
      <c r="AA41" s="227">
        <f t="shared" si="13"/>
        <v>2</v>
      </c>
      <c r="AB41" s="227">
        <f t="shared" si="14"/>
        <v>2</v>
      </c>
      <c r="AC41" s="249">
        <f t="shared" si="15"/>
        <v>2</v>
      </c>
    </row>
    <row r="42" spans="1:29" x14ac:dyDescent="0.25">
      <c r="A42" s="28">
        <v>11</v>
      </c>
      <c r="B42" s="12">
        <f>'2017-2018 исходные'!B41</f>
        <v>30500</v>
      </c>
      <c r="C42" s="52" t="str">
        <f>'2017-2018 исходные'!C41</f>
        <v>МБОУ СШ № 50</v>
      </c>
      <c r="D42" s="91">
        <f>'2017-2018 исходные'!F41</f>
        <v>0.43119581054240574</v>
      </c>
      <c r="E42" s="78">
        <f t="shared" si="34"/>
        <v>0.53974076735119847</v>
      </c>
      <c r="F42" s="55" t="str">
        <f t="shared" si="35"/>
        <v>C</v>
      </c>
      <c r="G42" s="76">
        <f>'2017-2018 исходные'!I41</f>
        <v>21765.067036144577</v>
      </c>
      <c r="H42" s="78">
        <f t="shared" si="36"/>
        <v>0.14920590577359047</v>
      </c>
      <c r="I42" s="78">
        <f t="shared" si="37"/>
        <v>0.13610177759622669</v>
      </c>
      <c r="J42" s="85" t="str">
        <f t="shared" si="44"/>
        <v>B</v>
      </c>
      <c r="K42" s="82">
        <f>'2017-2018 исходные'!L41</f>
        <v>48233.663421686746</v>
      </c>
      <c r="L42" s="29">
        <f t="shared" si="38"/>
        <v>0.2432763711246258</v>
      </c>
      <c r="M42" s="78">
        <f t="shared" si="39"/>
        <v>0.25551373180414277</v>
      </c>
      <c r="N42" s="96" t="str">
        <f t="shared" si="47"/>
        <v>C</v>
      </c>
      <c r="O42" s="62">
        <f>'2017-2018 исходные'!P41</f>
        <v>1949.9832771084336</v>
      </c>
      <c r="P42" s="78">
        <f t="shared" si="40"/>
        <v>9.123490523832932E-2</v>
      </c>
      <c r="Q42" s="78">
        <f t="shared" si="41"/>
        <v>9.7559017797546888E-2</v>
      </c>
      <c r="R42" s="65" t="str">
        <f t="shared" si="45"/>
        <v>C</v>
      </c>
      <c r="S42" s="98">
        <f>'2017-2018 исходные'!S41</f>
        <v>578531.48758620687</v>
      </c>
      <c r="T42" s="107">
        <f t="shared" si="42"/>
        <v>0.60340142456466705</v>
      </c>
      <c r="U42" s="107">
        <f t="shared" si="43"/>
        <v>0.58980226022526316</v>
      </c>
      <c r="V42" s="96" t="str">
        <f t="shared" si="46"/>
        <v>B</v>
      </c>
      <c r="W42" s="239" t="str">
        <f t="shared" si="9"/>
        <v>C</v>
      </c>
      <c r="X42" s="248">
        <f t="shared" si="10"/>
        <v>2</v>
      </c>
      <c r="Y42" s="227">
        <f t="shared" si="11"/>
        <v>2.5</v>
      </c>
      <c r="Z42" s="227">
        <f t="shared" si="12"/>
        <v>2</v>
      </c>
      <c r="AA42" s="227">
        <f t="shared" si="13"/>
        <v>2</v>
      </c>
      <c r="AB42" s="227">
        <f t="shared" si="14"/>
        <v>2.5</v>
      </c>
      <c r="AC42" s="249">
        <f t="shared" si="15"/>
        <v>2.2000000000000002</v>
      </c>
    </row>
    <row r="43" spans="1:29" x14ac:dyDescent="0.25">
      <c r="A43" s="28">
        <v>12</v>
      </c>
      <c r="B43" s="12">
        <f>'2017-2018 исходные'!B42</f>
        <v>30530</v>
      </c>
      <c r="C43" s="52" t="str">
        <f>'2017-2018 исходные'!C42</f>
        <v>МБОУ СШ № 53</v>
      </c>
      <c r="D43" s="91">
        <f>'2017-2018 исходные'!F42</f>
        <v>0.57707424816696717</v>
      </c>
      <c r="E43" s="78">
        <f t="shared" si="34"/>
        <v>0.53974076735119847</v>
      </c>
      <c r="F43" s="55" t="str">
        <f t="shared" si="35"/>
        <v>B</v>
      </c>
      <c r="G43" s="76">
        <f>'2017-2018 исходные'!I42</f>
        <v>10724.743816793894</v>
      </c>
      <c r="H43" s="78">
        <f t="shared" si="36"/>
        <v>7.3521258295095163E-2</v>
      </c>
      <c r="I43" s="78">
        <f t="shared" si="37"/>
        <v>0.13610177759622669</v>
      </c>
      <c r="J43" s="85" t="str">
        <f t="shared" si="44"/>
        <v>D</v>
      </c>
      <c r="K43" s="82">
        <f>'2017-2018 исходные'!L42</f>
        <v>42681.58951653944</v>
      </c>
      <c r="L43" s="29">
        <f t="shared" si="38"/>
        <v>0.21527334800669543</v>
      </c>
      <c r="M43" s="78">
        <f t="shared" si="39"/>
        <v>0.25551373180414277</v>
      </c>
      <c r="N43" s="96" t="str">
        <f t="shared" si="47"/>
        <v>D</v>
      </c>
      <c r="O43" s="62">
        <f>'2017-2018 исходные'!P42</f>
        <v>2035.4417175572519</v>
      </c>
      <c r="P43" s="78">
        <f t="shared" si="40"/>
        <v>9.5233294766943602E-2</v>
      </c>
      <c r="Q43" s="78">
        <f t="shared" si="41"/>
        <v>9.7559017797546888E-2</v>
      </c>
      <c r="R43" s="65" t="str">
        <f t="shared" si="45"/>
        <v>C</v>
      </c>
      <c r="S43" s="98">
        <f>'2017-2018 исходные'!S42</f>
        <v>474205.71254237287</v>
      </c>
      <c r="T43" s="107">
        <f t="shared" si="42"/>
        <v>0.49459088852468663</v>
      </c>
      <c r="U43" s="107">
        <f t="shared" si="43"/>
        <v>0.58980226022526316</v>
      </c>
      <c r="V43" s="96" t="str">
        <f t="shared" si="46"/>
        <v>D</v>
      </c>
      <c r="W43" s="238" t="str">
        <f t="shared" si="9"/>
        <v>C</v>
      </c>
      <c r="X43" s="248">
        <f t="shared" si="10"/>
        <v>2.5</v>
      </c>
      <c r="Y43" s="227">
        <f t="shared" si="11"/>
        <v>1</v>
      </c>
      <c r="Z43" s="227">
        <f t="shared" si="12"/>
        <v>1</v>
      </c>
      <c r="AA43" s="227">
        <f t="shared" si="13"/>
        <v>2</v>
      </c>
      <c r="AB43" s="227">
        <f t="shared" si="14"/>
        <v>1</v>
      </c>
      <c r="AC43" s="249">
        <f t="shared" si="15"/>
        <v>1.5</v>
      </c>
    </row>
    <row r="44" spans="1:29" x14ac:dyDescent="0.25">
      <c r="A44" s="28">
        <v>13</v>
      </c>
      <c r="B44" s="12">
        <f>'2017-2018 исходные'!B43</f>
        <v>30640</v>
      </c>
      <c r="C44" s="52" t="str">
        <f>'2017-2018 исходные'!C43</f>
        <v>МБОУ СШ № 64</v>
      </c>
      <c r="D44" s="159">
        <f>'2017-2018 исходные'!F43</f>
        <v>0.53977567129942206</v>
      </c>
      <c r="E44" s="78">
        <f t="shared" si="34"/>
        <v>0.53974076735119847</v>
      </c>
      <c r="F44" s="55" t="str">
        <f t="shared" si="35"/>
        <v>B</v>
      </c>
      <c r="G44" s="76">
        <f>'2017-2018 исходные'!I43</f>
        <v>9053.9091252955077</v>
      </c>
      <c r="H44" s="78">
        <f t="shared" si="36"/>
        <v>6.2067197385062021E-2</v>
      </c>
      <c r="I44" s="78">
        <f t="shared" si="37"/>
        <v>0.13610177759622669</v>
      </c>
      <c r="J44" s="85" t="str">
        <f t="shared" si="44"/>
        <v>D</v>
      </c>
      <c r="K44" s="82">
        <f>'2017-2018 исходные'!L43</f>
        <v>42785.229078014178</v>
      </c>
      <c r="L44" s="29">
        <f t="shared" si="38"/>
        <v>0.21579607538487725</v>
      </c>
      <c r="M44" s="78">
        <f t="shared" si="39"/>
        <v>0.25551373180414277</v>
      </c>
      <c r="N44" s="96" t="str">
        <f t="shared" si="47"/>
        <v>D</v>
      </c>
      <c r="O44" s="62">
        <f>'2017-2018 исходные'!P43</f>
        <v>1900.8200236406619</v>
      </c>
      <c r="P44" s="78">
        <f t="shared" si="40"/>
        <v>8.8934677936897591E-2</v>
      </c>
      <c r="Q44" s="78">
        <f t="shared" si="41"/>
        <v>9.7559017797546888E-2</v>
      </c>
      <c r="R44" s="65" t="str">
        <f t="shared" si="45"/>
        <v>C</v>
      </c>
      <c r="S44" s="98">
        <f>'2017-2018 исходные'!S43</f>
        <v>547296.5534482759</v>
      </c>
      <c r="T44" s="107">
        <f t="shared" si="42"/>
        <v>0.57082376170720206</v>
      </c>
      <c r="U44" s="107">
        <f t="shared" si="43"/>
        <v>0.58980226022526316</v>
      </c>
      <c r="V44" s="96" t="str">
        <f t="shared" si="46"/>
        <v>C</v>
      </c>
      <c r="W44" s="235" t="str">
        <f t="shared" si="9"/>
        <v>C</v>
      </c>
      <c r="X44" s="248">
        <f t="shared" si="10"/>
        <v>2.5</v>
      </c>
      <c r="Y44" s="227">
        <f t="shared" si="11"/>
        <v>1</v>
      </c>
      <c r="Z44" s="227">
        <f t="shared" si="12"/>
        <v>1</v>
      </c>
      <c r="AA44" s="227">
        <f t="shared" si="13"/>
        <v>2</v>
      </c>
      <c r="AB44" s="227">
        <f t="shared" si="14"/>
        <v>2</v>
      </c>
      <c r="AC44" s="249">
        <f t="shared" si="15"/>
        <v>1.7</v>
      </c>
    </row>
    <row r="45" spans="1:29" x14ac:dyDescent="0.25">
      <c r="A45" s="28">
        <v>14</v>
      </c>
      <c r="B45" s="12">
        <f>'2017-2018 исходные'!B44</f>
        <v>30650</v>
      </c>
      <c r="C45" s="52" t="str">
        <f>'2017-2018 исходные'!C44</f>
        <v>МБОУ СШ № 65</v>
      </c>
      <c r="D45" s="91">
        <f>'2017-2018 исходные'!F44</f>
        <v>0.51328722527630954</v>
      </c>
      <c r="E45" s="78">
        <f t="shared" si="34"/>
        <v>0.53974076735119847</v>
      </c>
      <c r="F45" s="55" t="str">
        <f t="shared" si="35"/>
        <v>C</v>
      </c>
      <c r="G45" s="76">
        <f>'2017-2018 исходные'!I44</f>
        <v>19584.338328877006</v>
      </c>
      <c r="H45" s="78">
        <f t="shared" si="36"/>
        <v>0.13425637212529135</v>
      </c>
      <c r="I45" s="78">
        <f t="shared" si="37"/>
        <v>0.13610177759622669</v>
      </c>
      <c r="J45" s="85" t="str">
        <f t="shared" si="44"/>
        <v>C</v>
      </c>
      <c r="K45" s="82">
        <f>'2017-2018 исходные'!L44</f>
        <v>53270.461310160434</v>
      </c>
      <c r="L45" s="29">
        <f t="shared" si="38"/>
        <v>0.26868049400211647</v>
      </c>
      <c r="M45" s="78">
        <f t="shared" si="39"/>
        <v>0.25551373180414277</v>
      </c>
      <c r="N45" s="96" t="str">
        <f t="shared" si="47"/>
        <v>B</v>
      </c>
      <c r="O45" s="62">
        <f>'2017-2018 исходные'!P44</f>
        <v>2147.8095855614974</v>
      </c>
      <c r="P45" s="78">
        <f t="shared" si="40"/>
        <v>0.10049071000201301</v>
      </c>
      <c r="Q45" s="78">
        <f t="shared" si="41"/>
        <v>9.7559017797546888E-2</v>
      </c>
      <c r="R45" s="65" t="str">
        <f t="shared" si="45"/>
        <v>B</v>
      </c>
      <c r="S45" s="98">
        <f>'2017-2018 исходные'!S44</f>
        <v>470995.36028169014</v>
      </c>
      <c r="T45" s="107">
        <f t="shared" si="42"/>
        <v>0.49124252950012842</v>
      </c>
      <c r="U45" s="107">
        <f t="shared" si="43"/>
        <v>0.58980226022526316</v>
      </c>
      <c r="V45" s="96" t="str">
        <f t="shared" si="46"/>
        <v>D</v>
      </c>
      <c r="W45" s="235" t="str">
        <f t="shared" si="9"/>
        <v>C</v>
      </c>
      <c r="X45" s="248">
        <f t="shared" si="10"/>
        <v>2</v>
      </c>
      <c r="Y45" s="227">
        <f t="shared" si="11"/>
        <v>2</v>
      </c>
      <c r="Z45" s="227">
        <f t="shared" si="12"/>
        <v>2.5</v>
      </c>
      <c r="AA45" s="227">
        <f t="shared" si="13"/>
        <v>2.5</v>
      </c>
      <c r="AB45" s="227">
        <f t="shared" si="14"/>
        <v>1</v>
      </c>
      <c r="AC45" s="249">
        <f t="shared" si="15"/>
        <v>2</v>
      </c>
    </row>
    <row r="46" spans="1:29" x14ac:dyDescent="0.25">
      <c r="A46" s="28">
        <v>15</v>
      </c>
      <c r="B46" s="12">
        <f>'2017-2018 исходные'!B45</f>
        <v>30790</v>
      </c>
      <c r="C46" s="52" t="str">
        <f>'2017-2018 исходные'!C45</f>
        <v>МБОУ СШ № 79</v>
      </c>
      <c r="D46" s="91">
        <f>'2017-2018 исходные'!F45</f>
        <v>0.43766531093752248</v>
      </c>
      <c r="E46" s="78">
        <f t="shared" si="34"/>
        <v>0.53974076735119847</v>
      </c>
      <c r="F46" s="55" t="str">
        <f t="shared" si="35"/>
        <v>C</v>
      </c>
      <c r="G46" s="76">
        <f>'2017-2018 исходные'!I45</f>
        <v>13796.145896057347</v>
      </c>
      <c r="H46" s="78">
        <f t="shared" si="36"/>
        <v>9.4576618633308476E-2</v>
      </c>
      <c r="I46" s="78">
        <f t="shared" si="37"/>
        <v>0.13610177759622669</v>
      </c>
      <c r="J46" s="85" t="str">
        <f t="shared" si="44"/>
        <v>C</v>
      </c>
      <c r="K46" s="82">
        <f>'2017-2018 исходные'!L45</f>
        <v>38369.62363799283</v>
      </c>
      <c r="L46" s="29">
        <f t="shared" si="38"/>
        <v>0.19352506398822758</v>
      </c>
      <c r="M46" s="78">
        <f t="shared" si="39"/>
        <v>0.25551373180414277</v>
      </c>
      <c r="N46" s="96" t="str">
        <f t="shared" si="47"/>
        <v>D</v>
      </c>
      <c r="O46" s="62">
        <f>'2017-2018 исходные'!P45</f>
        <v>1697.5844086021505</v>
      </c>
      <c r="P46" s="78">
        <f t="shared" si="40"/>
        <v>7.9425785067525012E-2</v>
      </c>
      <c r="Q46" s="78">
        <f t="shared" si="41"/>
        <v>9.7559017797546888E-2</v>
      </c>
      <c r="R46" s="65" t="str">
        <f t="shared" si="45"/>
        <v>C</v>
      </c>
      <c r="S46" s="98">
        <f>'2017-2018 исходные'!S45</f>
        <v>473722.63736842101</v>
      </c>
      <c r="T46" s="107">
        <f t="shared" si="42"/>
        <v>0.49408704689395616</v>
      </c>
      <c r="U46" s="107">
        <f t="shared" si="43"/>
        <v>0.58980226022526316</v>
      </c>
      <c r="V46" s="96" t="str">
        <f t="shared" si="46"/>
        <v>D</v>
      </c>
      <c r="W46" s="238" t="str">
        <f t="shared" si="9"/>
        <v>C</v>
      </c>
      <c r="X46" s="248">
        <f t="shared" si="10"/>
        <v>2</v>
      </c>
      <c r="Y46" s="227">
        <f t="shared" si="11"/>
        <v>2</v>
      </c>
      <c r="Z46" s="227">
        <f t="shared" si="12"/>
        <v>1</v>
      </c>
      <c r="AA46" s="227">
        <f t="shared" si="13"/>
        <v>2</v>
      </c>
      <c r="AB46" s="227">
        <f t="shared" si="14"/>
        <v>1</v>
      </c>
      <c r="AC46" s="249">
        <f t="shared" si="15"/>
        <v>1.6</v>
      </c>
    </row>
    <row r="47" spans="1:29" x14ac:dyDescent="0.25">
      <c r="A47" s="28">
        <v>16</v>
      </c>
      <c r="B47" s="12">
        <f>'2017-2018 исходные'!B46</f>
        <v>30880</v>
      </c>
      <c r="C47" s="52" t="str">
        <f>'2017-2018 исходные'!C46</f>
        <v>МБОУ СШ № 88</v>
      </c>
      <c r="D47" s="91">
        <f>'2017-2018 исходные'!F46</f>
        <v>0.46853854033570658</v>
      </c>
      <c r="E47" s="78">
        <f t="shared" si="34"/>
        <v>0.53974076735119847</v>
      </c>
      <c r="F47" s="55" t="str">
        <f t="shared" si="35"/>
        <v>C</v>
      </c>
      <c r="G47" s="76">
        <f>'2017-2018 исходные'!I46</f>
        <v>9443.4046227929375</v>
      </c>
      <c r="H47" s="78">
        <f t="shared" si="36"/>
        <v>6.473730303657825E-2</v>
      </c>
      <c r="I47" s="78">
        <f t="shared" si="37"/>
        <v>0.13610177759622669</v>
      </c>
      <c r="J47" s="85" t="str">
        <f t="shared" si="44"/>
        <v>D</v>
      </c>
      <c r="K47" s="82">
        <f>'2017-2018 исходные'!L46</f>
        <v>41774.866902086673</v>
      </c>
      <c r="L47" s="29">
        <f t="shared" si="38"/>
        <v>0.21070010658955018</v>
      </c>
      <c r="M47" s="78">
        <f t="shared" si="39"/>
        <v>0.25551373180414277</v>
      </c>
      <c r="N47" s="96" t="str">
        <f t="shared" si="47"/>
        <v>D</v>
      </c>
      <c r="O47" s="62">
        <f>'2017-2018 исходные'!P46</f>
        <v>2107.8239486356342</v>
      </c>
      <c r="P47" s="78">
        <f t="shared" si="40"/>
        <v>9.8619880729448689E-2</v>
      </c>
      <c r="Q47" s="78">
        <f t="shared" si="41"/>
        <v>9.7559017797546888E-2</v>
      </c>
      <c r="R47" s="65" t="str">
        <f t="shared" si="45"/>
        <v>B</v>
      </c>
      <c r="S47" s="98">
        <f>'2017-2018 исходные'!S46</f>
        <v>487363.96666666667</v>
      </c>
      <c r="T47" s="107">
        <f t="shared" si="42"/>
        <v>0.50831479025475401</v>
      </c>
      <c r="U47" s="107">
        <f t="shared" si="43"/>
        <v>0.58980226022526316</v>
      </c>
      <c r="V47" s="96" t="str">
        <f t="shared" si="46"/>
        <v>C</v>
      </c>
      <c r="W47" s="238" t="str">
        <f t="shared" si="9"/>
        <v>C</v>
      </c>
      <c r="X47" s="248">
        <f t="shared" si="10"/>
        <v>2</v>
      </c>
      <c r="Y47" s="227">
        <f t="shared" si="11"/>
        <v>1</v>
      </c>
      <c r="Z47" s="227">
        <f t="shared" si="12"/>
        <v>1</v>
      </c>
      <c r="AA47" s="227">
        <f t="shared" si="13"/>
        <v>2.5</v>
      </c>
      <c r="AB47" s="227">
        <f t="shared" si="14"/>
        <v>2</v>
      </c>
      <c r="AC47" s="249">
        <f t="shared" si="15"/>
        <v>1.7</v>
      </c>
    </row>
    <row r="48" spans="1:29" x14ac:dyDescent="0.25">
      <c r="A48" s="28">
        <v>17</v>
      </c>
      <c r="B48" s="12">
        <f>'2017-2018 исходные'!B47</f>
        <v>30890</v>
      </c>
      <c r="C48" s="52" t="str">
        <f>'2017-2018 исходные'!C47</f>
        <v>МБОУ СШ № 89</v>
      </c>
      <c r="D48" s="91">
        <f>'2017-2018 исходные'!F47</f>
        <v>0.66479545534067686</v>
      </c>
      <c r="E48" s="78">
        <f t="shared" si="34"/>
        <v>0.53974076735119847</v>
      </c>
      <c r="F48" s="55" t="str">
        <f t="shared" si="35"/>
        <v>B</v>
      </c>
      <c r="G48" s="76">
        <f>'2017-2018 исходные'!I47</f>
        <v>8660.3636661211131</v>
      </c>
      <c r="H48" s="78">
        <f t="shared" si="36"/>
        <v>5.9369328060713711E-2</v>
      </c>
      <c r="I48" s="78">
        <f t="shared" si="37"/>
        <v>0.13610177759622669</v>
      </c>
      <c r="J48" s="85" t="str">
        <f t="shared" si="44"/>
        <v>D</v>
      </c>
      <c r="K48" s="82">
        <f>'2017-2018 исходные'!L47</f>
        <v>46479.931145662849</v>
      </c>
      <c r="L48" s="29">
        <f t="shared" si="38"/>
        <v>0.23443106281152351</v>
      </c>
      <c r="M48" s="78">
        <f t="shared" si="39"/>
        <v>0.25551373180414277</v>
      </c>
      <c r="N48" s="96" t="str">
        <f t="shared" si="47"/>
        <v>C</v>
      </c>
      <c r="O48" s="62">
        <f>'2017-2018 исходные'!P47</f>
        <v>2015.4279541734861</v>
      </c>
      <c r="P48" s="78">
        <f t="shared" si="40"/>
        <v>9.4296900169504871E-2</v>
      </c>
      <c r="Q48" s="78">
        <f t="shared" si="41"/>
        <v>9.7559017797546888E-2</v>
      </c>
      <c r="R48" s="65" t="str">
        <f t="shared" si="45"/>
        <v>C</v>
      </c>
      <c r="S48" s="98">
        <f>'2017-2018 исходные'!S47</f>
        <v>614936.47486486484</v>
      </c>
      <c r="T48" s="107">
        <f t="shared" si="42"/>
        <v>0.64137139103417151</v>
      </c>
      <c r="U48" s="107">
        <f t="shared" si="43"/>
        <v>0.58980226022526316</v>
      </c>
      <c r="V48" s="96" t="str">
        <f t="shared" si="46"/>
        <v>B</v>
      </c>
      <c r="W48" s="235" t="str">
        <f t="shared" si="9"/>
        <v>C</v>
      </c>
      <c r="X48" s="248">
        <f t="shared" si="10"/>
        <v>2.5</v>
      </c>
      <c r="Y48" s="227">
        <f t="shared" si="11"/>
        <v>1</v>
      </c>
      <c r="Z48" s="227">
        <f t="shared" si="12"/>
        <v>2</v>
      </c>
      <c r="AA48" s="227">
        <f t="shared" si="13"/>
        <v>2</v>
      </c>
      <c r="AB48" s="227">
        <f t="shared" si="14"/>
        <v>2.5</v>
      </c>
      <c r="AC48" s="249">
        <f t="shared" si="15"/>
        <v>2</v>
      </c>
    </row>
    <row r="49" spans="1:29" x14ac:dyDescent="0.25">
      <c r="A49" s="28">
        <v>18</v>
      </c>
      <c r="B49" s="12">
        <f>'2017-2018 исходные'!B48</f>
        <v>30940</v>
      </c>
      <c r="C49" s="52" t="str">
        <f>'2017-2018 исходные'!C48</f>
        <v>МБОУ СШ № 94</v>
      </c>
      <c r="D49" s="91">
        <f>'2017-2018 исходные'!F48</f>
        <v>0.46918816728243362</v>
      </c>
      <c r="E49" s="78">
        <f t="shared" si="34"/>
        <v>0.53974076735119847</v>
      </c>
      <c r="F49" s="55" t="str">
        <f t="shared" si="35"/>
        <v>C</v>
      </c>
      <c r="G49" s="76">
        <f>'2017-2018 исходные'!I48</f>
        <v>11381.498882733147</v>
      </c>
      <c r="H49" s="78">
        <f t="shared" si="36"/>
        <v>7.8023506522593308E-2</v>
      </c>
      <c r="I49" s="78">
        <f t="shared" si="37"/>
        <v>0.13610177759622669</v>
      </c>
      <c r="J49" s="85" t="str">
        <f t="shared" si="44"/>
        <v>C</v>
      </c>
      <c r="K49" s="82">
        <f>'2017-2018 исходные'!L48</f>
        <v>40697.002520775619</v>
      </c>
      <c r="L49" s="29">
        <f t="shared" si="38"/>
        <v>0.20526367658096109</v>
      </c>
      <c r="M49" s="78">
        <f t="shared" si="39"/>
        <v>0.25551373180414277</v>
      </c>
      <c r="N49" s="96" t="str">
        <f t="shared" si="47"/>
        <v>D</v>
      </c>
      <c r="O49" s="62">
        <f>'2017-2018 исходные'!P48</f>
        <v>1821.0827700831026</v>
      </c>
      <c r="P49" s="78">
        <f t="shared" si="40"/>
        <v>8.5203968623802279E-2</v>
      </c>
      <c r="Q49" s="78">
        <f t="shared" si="41"/>
        <v>9.7559017797546888E-2</v>
      </c>
      <c r="R49" s="65" t="str">
        <f t="shared" si="45"/>
        <v>C</v>
      </c>
      <c r="S49" s="98">
        <f>'2017-2018 исходные'!S48</f>
        <v>558317.63925373135</v>
      </c>
      <c r="T49" s="107">
        <f t="shared" si="42"/>
        <v>0.58231862243294663</v>
      </c>
      <c r="U49" s="107">
        <f t="shared" si="43"/>
        <v>0.58980226022526316</v>
      </c>
      <c r="V49" s="96" t="str">
        <f t="shared" si="46"/>
        <v>C</v>
      </c>
      <c r="W49" s="235" t="str">
        <f t="shared" si="9"/>
        <v>C</v>
      </c>
      <c r="X49" s="248">
        <f t="shared" si="10"/>
        <v>2</v>
      </c>
      <c r="Y49" s="227">
        <f t="shared" si="11"/>
        <v>2</v>
      </c>
      <c r="Z49" s="227">
        <f t="shared" si="12"/>
        <v>1</v>
      </c>
      <c r="AA49" s="227">
        <f t="shared" si="13"/>
        <v>2</v>
      </c>
      <c r="AB49" s="227">
        <f t="shared" si="14"/>
        <v>2</v>
      </c>
      <c r="AC49" s="249">
        <f t="shared" si="15"/>
        <v>1.8</v>
      </c>
    </row>
    <row r="50" spans="1:29" ht="15.75" thickBot="1" x14ac:dyDescent="0.3">
      <c r="A50" s="23">
        <v>19</v>
      </c>
      <c r="B50" s="12">
        <f>'2017-2018 исходные'!B49</f>
        <v>31480</v>
      </c>
      <c r="C50" s="52" t="str">
        <f>'2017-2018 исходные'!C49</f>
        <v>МАОУ СШ № 148</v>
      </c>
      <c r="D50" s="92">
        <f>'2017-2018 исходные'!F49</f>
        <v>0.71197871776287636</v>
      </c>
      <c r="E50" s="79">
        <f t="shared" si="34"/>
        <v>0.53974076735119847</v>
      </c>
      <c r="F50" s="58" t="str">
        <f t="shared" si="35"/>
        <v>B</v>
      </c>
      <c r="G50" s="77">
        <f>'2017-2018 исходные'!I49</f>
        <v>13086.007031963469</v>
      </c>
      <c r="H50" s="79">
        <f t="shared" si="36"/>
        <v>8.970840884253703E-2</v>
      </c>
      <c r="I50" s="79">
        <f t="shared" si="37"/>
        <v>0.13610177759622669</v>
      </c>
      <c r="J50" s="86" t="str">
        <f t="shared" si="44"/>
        <v>C</v>
      </c>
      <c r="K50" s="95">
        <f>'2017-2018 исходные'!L49</f>
        <v>53439.496456621004</v>
      </c>
      <c r="L50" s="24">
        <f t="shared" si="38"/>
        <v>0.26953305742165051</v>
      </c>
      <c r="M50" s="79">
        <f t="shared" si="39"/>
        <v>0.25551373180414277</v>
      </c>
      <c r="N50" s="71" t="str">
        <f t="shared" si="47"/>
        <v>B</v>
      </c>
      <c r="O50" s="63">
        <f>'2017-2018 исходные'!P49</f>
        <v>2453.0363835616436</v>
      </c>
      <c r="P50" s="79">
        <f t="shared" si="40"/>
        <v>0.11477151862158021</v>
      </c>
      <c r="Q50" s="79">
        <f t="shared" si="41"/>
        <v>9.7559017797546888E-2</v>
      </c>
      <c r="R50" s="66" t="str">
        <f t="shared" si="45"/>
        <v>B</v>
      </c>
      <c r="S50" s="99">
        <f>'2017-2018 исходные'!S49</f>
        <v>400565.17483050848</v>
      </c>
      <c r="T50" s="110">
        <f t="shared" si="42"/>
        <v>0.41778468814579051</v>
      </c>
      <c r="U50" s="110">
        <f t="shared" si="43"/>
        <v>0.58980226022526316</v>
      </c>
      <c r="V50" s="71" t="str">
        <f t="shared" si="46"/>
        <v>D</v>
      </c>
      <c r="W50" s="238" t="str">
        <f t="shared" si="9"/>
        <v>C</v>
      </c>
      <c r="X50" s="244">
        <f t="shared" si="10"/>
        <v>2.5</v>
      </c>
      <c r="Y50" s="229">
        <f t="shared" si="11"/>
        <v>2</v>
      </c>
      <c r="Z50" s="229">
        <f t="shared" si="12"/>
        <v>2.5</v>
      </c>
      <c r="AA50" s="229">
        <f t="shared" si="13"/>
        <v>2.5</v>
      </c>
      <c r="AB50" s="229">
        <f t="shared" si="14"/>
        <v>1</v>
      </c>
      <c r="AC50" s="245">
        <f t="shared" si="15"/>
        <v>2.1</v>
      </c>
    </row>
    <row r="51" spans="1:29" ht="15.75" thickBot="1" x14ac:dyDescent="0.3">
      <c r="A51" s="9"/>
      <c r="B51" s="168"/>
      <c r="C51" s="170" t="s">
        <v>236</v>
      </c>
      <c r="D51" s="89">
        <f>AVERAGE(D52:D70)</f>
        <v>0.45749860988581331</v>
      </c>
      <c r="E51" s="36"/>
      <c r="F51" s="61" t="str">
        <f t="shared" si="35"/>
        <v>C</v>
      </c>
      <c r="G51" s="80">
        <f>AVERAGE(G52:G70)</f>
        <v>24867.770033874946</v>
      </c>
      <c r="H51" s="256">
        <f>AVERAGE(H52:H70)</f>
        <v>0.17047584307054434</v>
      </c>
      <c r="I51" s="256"/>
      <c r="J51" s="69" t="str">
        <f t="shared" si="44"/>
        <v>B</v>
      </c>
      <c r="K51" s="80">
        <f>AVERAGE(K52:K70)</f>
        <v>57959.913607237504</v>
      </c>
      <c r="L51" s="257">
        <f>AVERAGE(L52:L70)</f>
        <v>0.29233270817090407</v>
      </c>
      <c r="M51" s="256"/>
      <c r="N51" s="69" t="str">
        <f t="shared" si="47"/>
        <v>B</v>
      </c>
      <c r="O51" s="68">
        <f>AVERAGE(O52:O70)</f>
        <v>3132.0728735619873</v>
      </c>
      <c r="P51" s="256">
        <f>AVERAGE(P52:P70)</f>
        <v>0.14654196021757962</v>
      </c>
      <c r="Q51" s="256"/>
      <c r="R51" s="61" t="str">
        <f t="shared" si="45"/>
        <v>B</v>
      </c>
      <c r="S51" s="80">
        <f>AVERAGE(S52:S70)</f>
        <v>562034.29367335548</v>
      </c>
      <c r="T51" s="258">
        <f>AVERAGE(T52:T70)</f>
        <v>0.5861950485558749</v>
      </c>
      <c r="U51" s="109"/>
      <c r="V51" s="69" t="str">
        <f t="shared" si="46"/>
        <v>C</v>
      </c>
      <c r="W51" s="234" t="str">
        <f t="shared" si="9"/>
        <v>C</v>
      </c>
      <c r="X51" s="230">
        <f t="shared" si="10"/>
        <v>2</v>
      </c>
      <c r="Y51" s="231">
        <f t="shared" si="11"/>
        <v>2.5</v>
      </c>
      <c r="Z51" s="231">
        <f t="shared" si="12"/>
        <v>2.5</v>
      </c>
      <c r="AA51" s="231">
        <f t="shared" si="13"/>
        <v>2.5</v>
      </c>
      <c r="AB51" s="231">
        <f t="shared" si="14"/>
        <v>2</v>
      </c>
      <c r="AC51" s="232">
        <f t="shared" si="15"/>
        <v>2.2999999999999998</v>
      </c>
    </row>
    <row r="52" spans="1:29" x14ac:dyDescent="0.25">
      <c r="A52" s="194">
        <v>1</v>
      </c>
      <c r="B52" s="19">
        <f>'2017-2018 исходные'!B51</f>
        <v>40010</v>
      </c>
      <c r="C52" s="53" t="str">
        <f>'2017-2018 исходные'!C51</f>
        <v>МАОУ «КУГ № 1 – Универс»</v>
      </c>
      <c r="D52" s="90">
        <f>'2017-2018 исходные'!F51</f>
        <v>0.63202305659364</v>
      </c>
      <c r="E52" s="94">
        <f t="shared" ref="E52:E70" si="48">$D$128</f>
        <v>0.53974076735119847</v>
      </c>
      <c r="F52" s="56" t="str">
        <f t="shared" si="35"/>
        <v>B</v>
      </c>
      <c r="G52" s="75">
        <f>'2017-2018 исходные'!I51</f>
        <v>37254.993858858863</v>
      </c>
      <c r="H52" s="94">
        <f t="shared" ref="H52:H70" si="49">G52/$G$129</f>
        <v>0.25539388847594552</v>
      </c>
      <c r="I52" s="94">
        <f t="shared" ref="I52:I70" si="50">$H$128</f>
        <v>0.13610177759622669</v>
      </c>
      <c r="J52" s="84" t="str">
        <f t="shared" si="44"/>
        <v>B</v>
      </c>
      <c r="K52" s="81">
        <f>'2017-2018 исходные'!L51</f>
        <v>79009.555890890886</v>
      </c>
      <c r="L52" s="27">
        <f t="shared" ref="L52:L70" si="51">K52/$K$129</f>
        <v>0.39850089497166513</v>
      </c>
      <c r="M52" s="94">
        <f t="shared" ref="M52:M70" si="52">$L$128</f>
        <v>0.25551373180414277</v>
      </c>
      <c r="N52" s="70" t="str">
        <f t="shared" si="47"/>
        <v>B</v>
      </c>
      <c r="O52" s="64">
        <f>'2017-2018 исходные'!P51</f>
        <v>3750.9693693693694</v>
      </c>
      <c r="P52" s="94">
        <f t="shared" ref="P52:P70" si="53">O52/$O$129</f>
        <v>0.1754985999027418</v>
      </c>
      <c r="Q52" s="94">
        <f t="shared" ref="Q52:Q70" si="54">$P$128</f>
        <v>9.7559017797546888E-2</v>
      </c>
      <c r="R52" s="67" t="str">
        <f t="shared" si="45"/>
        <v>B</v>
      </c>
      <c r="S52" s="97">
        <f>'2017-2018 исходные'!S51</f>
        <v>785120.82170588232</v>
      </c>
      <c r="T52" s="108">
        <f t="shared" ref="T52:T70" si="55">S52/$S$129</f>
        <v>0.81887163004609842</v>
      </c>
      <c r="U52" s="108">
        <f t="shared" ref="U52:U70" si="56">$T$128</f>
        <v>0.58980226022526316</v>
      </c>
      <c r="V52" s="70" t="str">
        <f t="shared" si="46"/>
        <v>A</v>
      </c>
      <c r="W52" s="235" t="str">
        <f t="shared" si="9"/>
        <v>B</v>
      </c>
      <c r="X52" s="246">
        <f t="shared" si="10"/>
        <v>2.5</v>
      </c>
      <c r="Y52" s="228">
        <f t="shared" si="11"/>
        <v>2.5</v>
      </c>
      <c r="Z52" s="228">
        <f t="shared" si="12"/>
        <v>2.5</v>
      </c>
      <c r="AA52" s="228">
        <f t="shared" si="13"/>
        <v>2.5</v>
      </c>
      <c r="AB52" s="228">
        <f t="shared" si="14"/>
        <v>4.2</v>
      </c>
      <c r="AC52" s="247">
        <f t="shared" si="15"/>
        <v>2.84</v>
      </c>
    </row>
    <row r="53" spans="1:29" s="45" customFormat="1" x14ac:dyDescent="0.25">
      <c r="A53" s="194">
        <v>2</v>
      </c>
      <c r="B53" s="12">
        <f>'2017-2018 исходные'!B52</f>
        <v>40030</v>
      </c>
      <c r="C53" s="52" t="str">
        <f>'2017-2018 исходные'!C52</f>
        <v>МБОУ Гимназия № 3</v>
      </c>
      <c r="D53" s="91">
        <f>'2017-2018 исходные'!F52</f>
        <v>0.33642332827532734</v>
      </c>
      <c r="E53" s="78">
        <f t="shared" si="48"/>
        <v>0.53974076735119847</v>
      </c>
      <c r="F53" s="55" t="str">
        <f t="shared" si="35"/>
        <v>C</v>
      </c>
      <c r="G53" s="76">
        <f>'2017-2018 исходные'!I52</f>
        <v>12634.000483091788</v>
      </c>
      <c r="H53" s="78">
        <f t="shared" si="49"/>
        <v>8.6609771635125954E-2</v>
      </c>
      <c r="I53" s="78">
        <f t="shared" si="50"/>
        <v>0.13610177759622669</v>
      </c>
      <c r="J53" s="85" t="str">
        <f t="shared" si="44"/>
        <v>C</v>
      </c>
      <c r="K53" s="82">
        <f>'2017-2018 исходные'!L52</f>
        <v>47171.850531400967</v>
      </c>
      <c r="L53" s="29">
        <f t="shared" si="51"/>
        <v>0.23792090010216285</v>
      </c>
      <c r="M53" s="78">
        <f t="shared" si="52"/>
        <v>0.25551373180414277</v>
      </c>
      <c r="N53" s="96" t="str">
        <f t="shared" si="47"/>
        <v>C</v>
      </c>
      <c r="O53" s="62">
        <f>'2017-2018 исходные'!P52</f>
        <v>1797.2005152979066</v>
      </c>
      <c r="P53" s="78">
        <f t="shared" si="53"/>
        <v>8.4086576860609302E-2</v>
      </c>
      <c r="Q53" s="78">
        <f t="shared" si="54"/>
        <v>9.7559017797546888E-2</v>
      </c>
      <c r="R53" s="65" t="str">
        <f t="shared" si="45"/>
        <v>C</v>
      </c>
      <c r="S53" s="98">
        <f>'2017-2018 исходные'!S52</f>
        <v>564595.43500000006</v>
      </c>
      <c r="T53" s="107">
        <f t="shared" si="55"/>
        <v>0.58886628833827059</v>
      </c>
      <c r="U53" s="107">
        <f t="shared" si="56"/>
        <v>0.58980226022526316</v>
      </c>
      <c r="V53" s="96" t="str">
        <f t="shared" si="46"/>
        <v>C</v>
      </c>
      <c r="W53" s="235" t="str">
        <f t="shared" si="9"/>
        <v>C</v>
      </c>
      <c r="X53" s="248">
        <f t="shared" si="10"/>
        <v>2</v>
      </c>
      <c r="Y53" s="227">
        <f t="shared" si="11"/>
        <v>2</v>
      </c>
      <c r="Z53" s="227">
        <f t="shared" si="12"/>
        <v>2</v>
      </c>
      <c r="AA53" s="227">
        <f t="shared" si="13"/>
        <v>2</v>
      </c>
      <c r="AB53" s="227">
        <f t="shared" si="14"/>
        <v>2</v>
      </c>
      <c r="AC53" s="249">
        <f t="shared" si="15"/>
        <v>2</v>
      </c>
    </row>
    <row r="54" spans="1:29" s="45" customFormat="1" x14ac:dyDescent="0.25">
      <c r="A54" s="194">
        <v>3</v>
      </c>
      <c r="B54" s="12">
        <f>'2017-2018 исходные'!B53</f>
        <v>40410</v>
      </c>
      <c r="C54" s="52" t="str">
        <f>'2017-2018 исходные'!C53</f>
        <v>МАОУ Гимназия № 13 "Академ"</v>
      </c>
      <c r="D54" s="91">
        <f>'2017-2018 исходные'!F53</f>
        <v>0.48658497767238529</v>
      </c>
      <c r="E54" s="78">
        <f t="shared" si="48"/>
        <v>0.53974076735119847</v>
      </c>
      <c r="F54" s="55" t="str">
        <f t="shared" si="35"/>
        <v>C</v>
      </c>
      <c r="G54" s="76">
        <f>'2017-2018 исходные'!I53</f>
        <v>23632.214271954672</v>
      </c>
      <c r="H54" s="78">
        <f t="shared" si="49"/>
        <v>0.16200574664102524</v>
      </c>
      <c r="I54" s="78">
        <f t="shared" si="50"/>
        <v>0.13610177759622669</v>
      </c>
      <c r="J54" s="85" t="str">
        <f t="shared" si="44"/>
        <v>B</v>
      </c>
      <c r="K54" s="82">
        <f>'2017-2018 исходные'!L53</f>
        <v>54909.951405099149</v>
      </c>
      <c r="L54" s="29">
        <f t="shared" si="51"/>
        <v>0.27694959845110861</v>
      </c>
      <c r="M54" s="78">
        <f t="shared" si="52"/>
        <v>0.25551373180414277</v>
      </c>
      <c r="N54" s="96" t="str">
        <f t="shared" si="47"/>
        <v>B</v>
      </c>
      <c r="O54" s="62">
        <f>'2017-2018 исходные'!P53</f>
        <v>2492.6574107648726</v>
      </c>
      <c r="P54" s="78">
        <f t="shared" si="53"/>
        <v>0.11662528870503044</v>
      </c>
      <c r="Q54" s="78">
        <f t="shared" si="54"/>
        <v>9.7559017797546888E-2</v>
      </c>
      <c r="R54" s="65" t="str">
        <f t="shared" si="45"/>
        <v>B</v>
      </c>
      <c r="S54" s="98">
        <f>'2017-2018 исходные'!S53</f>
        <v>590961.42116788321</v>
      </c>
      <c r="T54" s="107">
        <f t="shared" si="55"/>
        <v>0.61636569667666696</v>
      </c>
      <c r="U54" s="107">
        <f t="shared" si="56"/>
        <v>0.58980226022526316</v>
      </c>
      <c r="V54" s="96" t="str">
        <f t="shared" si="46"/>
        <v>B</v>
      </c>
      <c r="W54" s="235" t="str">
        <f t="shared" si="9"/>
        <v>C</v>
      </c>
      <c r="X54" s="248">
        <f t="shared" si="10"/>
        <v>2</v>
      </c>
      <c r="Y54" s="227">
        <f t="shared" si="11"/>
        <v>2.5</v>
      </c>
      <c r="Z54" s="227">
        <f t="shared" si="12"/>
        <v>2.5</v>
      </c>
      <c r="AA54" s="227">
        <f t="shared" si="13"/>
        <v>2.5</v>
      </c>
      <c r="AB54" s="227">
        <f t="shared" si="14"/>
        <v>2.5</v>
      </c>
      <c r="AC54" s="249">
        <f t="shared" si="15"/>
        <v>2.4</v>
      </c>
    </row>
    <row r="55" spans="1:29" x14ac:dyDescent="0.25">
      <c r="A55" s="194">
        <v>4</v>
      </c>
      <c r="B55" s="12">
        <f>'2017-2018 исходные'!B54</f>
        <v>40011</v>
      </c>
      <c r="C55" s="52" t="str">
        <f>'2017-2018 исходные'!C54</f>
        <v>МАОУ Лицей № 1</v>
      </c>
      <c r="D55" s="91">
        <f>'2017-2018 исходные'!F54</f>
        <v>0.69937004072748021</v>
      </c>
      <c r="E55" s="78">
        <f t="shared" si="48"/>
        <v>0.53974076735119847</v>
      </c>
      <c r="F55" s="55" t="str">
        <f t="shared" si="35"/>
        <v>B</v>
      </c>
      <c r="G55" s="76">
        <f>'2017-2018 исходные'!I54</f>
        <v>16925.077265973254</v>
      </c>
      <c r="H55" s="78">
        <f t="shared" si="49"/>
        <v>0.1160263590993687</v>
      </c>
      <c r="I55" s="78">
        <f t="shared" si="50"/>
        <v>0.13610177759622669</v>
      </c>
      <c r="J55" s="85" t="str">
        <f t="shared" si="44"/>
        <v>C</v>
      </c>
      <c r="K55" s="82">
        <f>'2017-2018 исходные'!L54</f>
        <v>45799.733630510156</v>
      </c>
      <c r="L55" s="29">
        <f t="shared" si="51"/>
        <v>0.23100034717859205</v>
      </c>
      <c r="M55" s="78">
        <f t="shared" si="52"/>
        <v>0.25551373180414277</v>
      </c>
      <c r="N55" s="96" t="str">
        <f t="shared" si="47"/>
        <v>C</v>
      </c>
      <c r="O55" s="62">
        <f>'2017-2018 исходные'!P54</f>
        <v>2108.9058791480929</v>
      </c>
      <c r="P55" s="78">
        <f t="shared" si="53"/>
        <v>9.8670501588067019E-2</v>
      </c>
      <c r="Q55" s="78">
        <f t="shared" si="54"/>
        <v>9.7559017797546888E-2</v>
      </c>
      <c r="R55" s="65" t="str">
        <f t="shared" si="45"/>
        <v>B</v>
      </c>
      <c r="S55" s="98">
        <f>'2017-2018 исходные'!S54</f>
        <v>579434.82227941172</v>
      </c>
      <c r="T55" s="107">
        <f t="shared" si="55"/>
        <v>0.60434359184930819</v>
      </c>
      <c r="U55" s="107">
        <f t="shared" si="56"/>
        <v>0.58980226022526316</v>
      </c>
      <c r="V55" s="96" t="str">
        <f t="shared" si="46"/>
        <v>B</v>
      </c>
      <c r="W55" s="235" t="str">
        <f t="shared" si="9"/>
        <v>C</v>
      </c>
      <c r="X55" s="248">
        <f t="shared" si="10"/>
        <v>2.5</v>
      </c>
      <c r="Y55" s="227">
        <f t="shared" si="11"/>
        <v>2</v>
      </c>
      <c r="Z55" s="227">
        <f t="shared" si="12"/>
        <v>2</v>
      </c>
      <c r="AA55" s="227">
        <f t="shared" si="13"/>
        <v>2.5</v>
      </c>
      <c r="AB55" s="227">
        <f t="shared" si="14"/>
        <v>2.5</v>
      </c>
      <c r="AC55" s="249">
        <f t="shared" si="15"/>
        <v>2.2999999999999998</v>
      </c>
    </row>
    <row r="56" spans="1:29" s="45" customFormat="1" x14ac:dyDescent="0.25">
      <c r="A56" s="194">
        <v>5</v>
      </c>
      <c r="B56" s="12">
        <f>'2017-2018 исходные'!B55</f>
        <v>40080</v>
      </c>
      <c r="C56" s="52" t="str">
        <f>'2017-2018 исходные'!C55</f>
        <v>МБОУ Лицей № 8</v>
      </c>
      <c r="D56" s="91">
        <f>'2017-2018 исходные'!F55</f>
        <v>0.16818584177857024</v>
      </c>
      <c r="E56" s="78">
        <f t="shared" si="48"/>
        <v>0.53974076735119847</v>
      </c>
      <c r="F56" s="55" t="str">
        <f t="shared" si="35"/>
        <v>D</v>
      </c>
      <c r="G56" s="76">
        <f>'2017-2018 исходные'!I55</f>
        <v>8227.8502397260272</v>
      </c>
      <c r="H56" s="78">
        <f t="shared" si="49"/>
        <v>5.6404321914059113E-2</v>
      </c>
      <c r="I56" s="78">
        <f t="shared" si="50"/>
        <v>0.13610177759622669</v>
      </c>
      <c r="J56" s="85" t="str">
        <f t="shared" si="44"/>
        <v>D</v>
      </c>
      <c r="K56" s="82">
        <f>'2017-2018 исходные'!L55</f>
        <v>39586.996301369865</v>
      </c>
      <c r="L56" s="29">
        <f t="shared" si="51"/>
        <v>0.19966513262169419</v>
      </c>
      <c r="M56" s="78">
        <f t="shared" si="52"/>
        <v>0.25551373180414277</v>
      </c>
      <c r="N56" s="96" t="str">
        <f t="shared" si="47"/>
        <v>D</v>
      </c>
      <c r="O56" s="62">
        <f>'2017-2018 исходные'!P55</f>
        <v>1765.4164297945206</v>
      </c>
      <c r="P56" s="78">
        <f t="shared" si="53"/>
        <v>8.2599477938772176E-2</v>
      </c>
      <c r="Q56" s="78">
        <f t="shared" si="54"/>
        <v>9.7559017797546888E-2</v>
      </c>
      <c r="R56" s="65" t="str">
        <f t="shared" si="45"/>
        <v>C</v>
      </c>
      <c r="S56" s="98">
        <f>'2017-2018 исходные'!S55</f>
        <v>515189.7341772152</v>
      </c>
      <c r="T56" s="107">
        <f t="shared" si="55"/>
        <v>0.53733673308023988</v>
      </c>
      <c r="U56" s="107">
        <f t="shared" si="56"/>
        <v>0.58980226022526316</v>
      </c>
      <c r="V56" s="96" t="str">
        <f t="shared" si="46"/>
        <v>C</v>
      </c>
      <c r="W56" s="235" t="str">
        <f t="shared" si="9"/>
        <v>D</v>
      </c>
      <c r="X56" s="248">
        <f t="shared" si="10"/>
        <v>1</v>
      </c>
      <c r="Y56" s="227">
        <f t="shared" si="11"/>
        <v>1</v>
      </c>
      <c r="Z56" s="227">
        <f t="shared" si="12"/>
        <v>1</v>
      </c>
      <c r="AA56" s="227">
        <f t="shared" si="13"/>
        <v>2</v>
      </c>
      <c r="AB56" s="227">
        <f t="shared" si="14"/>
        <v>2</v>
      </c>
      <c r="AC56" s="249">
        <f t="shared" si="15"/>
        <v>1.4</v>
      </c>
    </row>
    <row r="57" spans="1:29" s="45" customFormat="1" x14ac:dyDescent="0.25">
      <c r="A57" s="194">
        <v>6</v>
      </c>
      <c r="B57" s="12">
        <f>'2017-2018 исходные'!B56</f>
        <v>40100</v>
      </c>
      <c r="C57" s="52" t="str">
        <f>'2017-2018 исходные'!C56</f>
        <v>МБОУ Лицей № 10</v>
      </c>
      <c r="D57" s="91">
        <f>'2017-2018 исходные'!F56</f>
        <v>0.45214215479095426</v>
      </c>
      <c r="E57" s="78">
        <f t="shared" si="48"/>
        <v>0.53974076735119847</v>
      </c>
      <c r="F57" s="55" t="str">
        <f t="shared" si="35"/>
        <v>C</v>
      </c>
      <c r="G57" s="76">
        <f>'2017-2018 исходные'!I56</f>
        <v>11247.060167973124</v>
      </c>
      <c r="H57" s="78">
        <f t="shared" si="49"/>
        <v>7.7101889778960264E-2</v>
      </c>
      <c r="I57" s="78">
        <f t="shared" si="50"/>
        <v>0.13610177759622669</v>
      </c>
      <c r="J57" s="85" t="str">
        <f t="shared" si="44"/>
        <v>C</v>
      </c>
      <c r="K57" s="82">
        <f>'2017-2018 исходные'!L56</f>
        <v>44205.35380739082</v>
      </c>
      <c r="L57" s="29">
        <f t="shared" si="51"/>
        <v>0.2229587656347693</v>
      </c>
      <c r="M57" s="78">
        <f t="shared" si="52"/>
        <v>0.25551373180414277</v>
      </c>
      <c r="N57" s="96" t="str">
        <f t="shared" si="47"/>
        <v>C</v>
      </c>
      <c r="O57" s="62">
        <f>'2017-2018 исходные'!P56</f>
        <v>2198.306483762598</v>
      </c>
      <c r="P57" s="78">
        <f t="shared" si="53"/>
        <v>0.10285333524926059</v>
      </c>
      <c r="Q57" s="78">
        <f t="shared" si="54"/>
        <v>9.7559017797546888E-2</v>
      </c>
      <c r="R57" s="65" t="str">
        <f t="shared" si="45"/>
        <v>B</v>
      </c>
      <c r="S57" s="98">
        <f>'2017-2018 исходные'!S56</f>
        <v>527785.74246153841</v>
      </c>
      <c r="T57" s="107">
        <f t="shared" si="55"/>
        <v>0.55047421912149264</v>
      </c>
      <c r="U57" s="107">
        <f t="shared" si="56"/>
        <v>0.58980226022526316</v>
      </c>
      <c r="V57" s="96" t="str">
        <f t="shared" si="46"/>
        <v>C</v>
      </c>
      <c r="W57" s="235" t="str">
        <f t="shared" si="9"/>
        <v>C</v>
      </c>
      <c r="X57" s="248">
        <f t="shared" si="10"/>
        <v>2</v>
      </c>
      <c r="Y57" s="227">
        <f t="shared" si="11"/>
        <v>2</v>
      </c>
      <c r="Z57" s="227">
        <f t="shared" si="12"/>
        <v>2</v>
      </c>
      <c r="AA57" s="227">
        <f t="shared" si="13"/>
        <v>2.5</v>
      </c>
      <c r="AB57" s="227">
        <f t="shared" si="14"/>
        <v>2</v>
      </c>
      <c r="AC57" s="249">
        <f t="shared" si="15"/>
        <v>2.1</v>
      </c>
    </row>
    <row r="58" spans="1:29" x14ac:dyDescent="0.25">
      <c r="A58" s="194">
        <v>7</v>
      </c>
      <c r="B58" s="12">
        <f>'2017-2018 исходные'!B57</f>
        <v>40020</v>
      </c>
      <c r="C58" s="52" t="str">
        <f>'2017-2018 исходные'!C57</f>
        <v xml:space="preserve">МБОУ Школа-интернат № 1 </v>
      </c>
      <c r="D58" s="91">
        <f>'2017-2018 исходные'!F57</f>
        <v>0.72211568722899311</v>
      </c>
      <c r="E58" s="78">
        <f t="shared" si="48"/>
        <v>0.53974076735119847</v>
      </c>
      <c r="F58" s="55" t="str">
        <f t="shared" si="35"/>
        <v>B</v>
      </c>
      <c r="G58" s="76">
        <f>'2017-2018 исходные'!I57</f>
        <v>38013.190476190473</v>
      </c>
      <c r="H58" s="78">
        <f t="shared" si="49"/>
        <v>0.2605915482330034</v>
      </c>
      <c r="I58" s="78">
        <f t="shared" si="50"/>
        <v>0.13610177759622669</v>
      </c>
      <c r="J58" s="85" t="str">
        <f t="shared" si="44"/>
        <v>B</v>
      </c>
      <c r="K58" s="82">
        <f>'2017-2018 исходные'!L57</f>
        <v>198266.94717086834</v>
      </c>
      <c r="L58" s="29">
        <f t="shared" si="51"/>
        <v>1</v>
      </c>
      <c r="M58" s="78">
        <f t="shared" si="52"/>
        <v>0.25551373180414277</v>
      </c>
      <c r="N58" s="96" t="str">
        <f t="shared" si="47"/>
        <v>A</v>
      </c>
      <c r="O58" s="62">
        <f>'2017-2018 исходные'!P57</f>
        <v>21373.215350140057</v>
      </c>
      <c r="P58" s="78">
        <f t="shared" si="53"/>
        <v>1</v>
      </c>
      <c r="Q58" s="78">
        <f t="shared" si="54"/>
        <v>9.7559017797546888E-2</v>
      </c>
      <c r="R58" s="65" t="str">
        <f t="shared" si="45"/>
        <v>A</v>
      </c>
      <c r="S58" s="98">
        <f>'2017-2018 исходные'!S57</f>
        <v>761159.43243243243</v>
      </c>
      <c r="T58" s="107">
        <f t="shared" si="55"/>
        <v>0.79388018751896405</v>
      </c>
      <c r="U58" s="107">
        <f t="shared" si="56"/>
        <v>0.58980226022526316</v>
      </c>
      <c r="V58" s="96" t="str">
        <f t="shared" si="46"/>
        <v>B</v>
      </c>
      <c r="W58" s="235" t="str">
        <f t="shared" si="9"/>
        <v>B</v>
      </c>
      <c r="X58" s="248">
        <f t="shared" si="10"/>
        <v>2.5</v>
      </c>
      <c r="Y58" s="227">
        <f t="shared" si="11"/>
        <v>2.5</v>
      </c>
      <c r="Z58" s="227">
        <f t="shared" si="12"/>
        <v>4.2</v>
      </c>
      <c r="AA58" s="227">
        <f t="shared" si="13"/>
        <v>4.2</v>
      </c>
      <c r="AB58" s="227">
        <f t="shared" si="14"/>
        <v>2.5</v>
      </c>
      <c r="AC58" s="249">
        <f t="shared" si="15"/>
        <v>3.1799999999999997</v>
      </c>
    </row>
    <row r="59" spans="1:29" x14ac:dyDescent="0.25">
      <c r="A59" s="194">
        <v>8</v>
      </c>
      <c r="B59" s="12">
        <f>'2017-2018 исходные'!B58</f>
        <v>40031</v>
      </c>
      <c r="C59" s="52" t="str">
        <f>'2017-2018 исходные'!C58</f>
        <v>МБОУ СШ № 3</v>
      </c>
      <c r="D59" s="91">
        <f>'2017-2018 исходные'!F58</f>
        <v>0.48106263571298047</v>
      </c>
      <c r="E59" s="78">
        <f t="shared" si="48"/>
        <v>0.53974076735119847</v>
      </c>
      <c r="F59" s="55" t="str">
        <f t="shared" si="35"/>
        <v>C</v>
      </c>
      <c r="G59" s="76">
        <f>'2017-2018 исходные'!I58</f>
        <v>8398.1982784810116</v>
      </c>
      <c r="H59" s="78">
        <f t="shared" si="49"/>
        <v>5.7572107585336076E-2</v>
      </c>
      <c r="I59" s="78">
        <f t="shared" si="50"/>
        <v>0.13610177759622669</v>
      </c>
      <c r="J59" s="85" t="str">
        <f t="shared" si="44"/>
        <v>D</v>
      </c>
      <c r="K59" s="82">
        <f>'2017-2018 исходные'!L58</f>
        <v>35046.075430379744</v>
      </c>
      <c r="L59" s="29">
        <f t="shared" si="51"/>
        <v>0.17676206715472703</v>
      </c>
      <c r="M59" s="78">
        <f t="shared" si="52"/>
        <v>0.25551373180414277</v>
      </c>
      <c r="N59" s="96" t="str">
        <f t="shared" si="47"/>
        <v>D</v>
      </c>
      <c r="O59" s="62">
        <f>'2017-2018 исходные'!P58</f>
        <v>1833.3043037974683</v>
      </c>
      <c r="P59" s="78">
        <f t="shared" si="53"/>
        <v>8.5775784025189025E-2</v>
      </c>
      <c r="Q59" s="78">
        <f t="shared" si="54"/>
        <v>9.7559017797546888E-2</v>
      </c>
      <c r="R59" s="65" t="str">
        <f t="shared" si="45"/>
        <v>C</v>
      </c>
      <c r="S59" s="98">
        <f>'2017-2018 исходные'!S58</f>
        <v>533913.77777777775</v>
      </c>
      <c r="T59" s="107">
        <f t="shared" si="55"/>
        <v>0.55686568668884862</v>
      </c>
      <c r="U59" s="107">
        <f t="shared" si="56"/>
        <v>0.58980226022526316</v>
      </c>
      <c r="V59" s="96" t="str">
        <f t="shared" si="46"/>
        <v>C</v>
      </c>
      <c r="W59" s="235" t="str">
        <f t="shared" si="9"/>
        <v>C</v>
      </c>
      <c r="X59" s="248">
        <f t="shared" si="10"/>
        <v>2</v>
      </c>
      <c r="Y59" s="227">
        <f t="shared" si="11"/>
        <v>1</v>
      </c>
      <c r="Z59" s="227">
        <f t="shared" si="12"/>
        <v>1</v>
      </c>
      <c r="AA59" s="227">
        <f t="shared" si="13"/>
        <v>2</v>
      </c>
      <c r="AB59" s="227">
        <f t="shared" si="14"/>
        <v>2</v>
      </c>
      <c r="AC59" s="249">
        <f t="shared" si="15"/>
        <v>1.6</v>
      </c>
    </row>
    <row r="60" spans="1:29" x14ac:dyDescent="0.25">
      <c r="A60" s="194">
        <v>9</v>
      </c>
      <c r="B60" s="12">
        <f>'2017-2018 исходные'!B59</f>
        <v>40210</v>
      </c>
      <c r="C60" s="52" t="str">
        <f>'2017-2018 исходные'!C59</f>
        <v>МБОУ СШ № 21</v>
      </c>
      <c r="D60" s="91">
        <f>'2017-2018 исходные'!F59</f>
        <v>0.3231355991069273</v>
      </c>
      <c r="E60" s="78">
        <f t="shared" si="48"/>
        <v>0.53974076735119847</v>
      </c>
      <c r="F60" s="55" t="str">
        <f t="shared" si="35"/>
        <v>C</v>
      </c>
      <c r="G60" s="76">
        <f>'2017-2018 исходные'!I59</f>
        <v>145872.69132075473</v>
      </c>
      <c r="H60" s="78">
        <f t="shared" si="49"/>
        <v>1</v>
      </c>
      <c r="I60" s="78">
        <f t="shared" si="50"/>
        <v>0.13610177759622669</v>
      </c>
      <c r="J60" s="85" t="str">
        <f t="shared" si="44"/>
        <v>A</v>
      </c>
      <c r="K60" s="82">
        <f>'2017-2018 исходные'!L59</f>
        <v>43657.840264150946</v>
      </c>
      <c r="L60" s="29">
        <f t="shared" si="51"/>
        <v>0.22019726881922586</v>
      </c>
      <c r="M60" s="78">
        <f t="shared" si="52"/>
        <v>0.25551373180414277</v>
      </c>
      <c r="N60" s="96" t="str">
        <f t="shared" si="47"/>
        <v>C</v>
      </c>
      <c r="O60" s="62">
        <f>'2017-2018 исходные'!P59</f>
        <v>1937.8781132075469</v>
      </c>
      <c r="P60" s="78">
        <f t="shared" si="53"/>
        <v>9.0668534493330136E-2</v>
      </c>
      <c r="Q60" s="78">
        <f t="shared" si="54"/>
        <v>9.7559017797546888E-2</v>
      </c>
      <c r="R60" s="65" t="str">
        <f t="shared" si="45"/>
        <v>C</v>
      </c>
      <c r="S60" s="98">
        <f>'2017-2018 исходные'!S59</f>
        <v>497704.45945945947</v>
      </c>
      <c r="T60" s="107">
        <f t="shared" si="55"/>
        <v>0.51909980060553829</v>
      </c>
      <c r="U60" s="107">
        <f t="shared" si="56"/>
        <v>0.58980226022526316</v>
      </c>
      <c r="V60" s="96" t="str">
        <f t="shared" si="46"/>
        <v>C</v>
      </c>
      <c r="W60" s="239" t="str">
        <f t="shared" si="9"/>
        <v>C</v>
      </c>
      <c r="X60" s="248">
        <f t="shared" si="10"/>
        <v>2</v>
      </c>
      <c r="Y60" s="227">
        <f t="shared" si="11"/>
        <v>4.2</v>
      </c>
      <c r="Z60" s="227">
        <f t="shared" si="12"/>
        <v>2</v>
      </c>
      <c r="AA60" s="227">
        <f t="shared" si="13"/>
        <v>2</v>
      </c>
      <c r="AB60" s="227">
        <f t="shared" si="14"/>
        <v>2</v>
      </c>
      <c r="AC60" s="249">
        <f t="shared" si="15"/>
        <v>2.44</v>
      </c>
    </row>
    <row r="61" spans="1:29" x14ac:dyDescent="0.25">
      <c r="A61" s="194">
        <v>10</v>
      </c>
      <c r="B61" s="12">
        <f>'2017-2018 исходные'!B60</f>
        <v>40300</v>
      </c>
      <c r="C61" s="52" t="str">
        <f>'2017-2018 исходные'!C60</f>
        <v>МБОУ СШ № 30</v>
      </c>
      <c r="D61" s="91">
        <f>'2017-2018 исходные'!F60</f>
        <v>0.49370232485070914</v>
      </c>
      <c r="E61" s="78">
        <f t="shared" si="48"/>
        <v>0.53974076735119847</v>
      </c>
      <c r="F61" s="55" t="str">
        <f t="shared" si="35"/>
        <v>C</v>
      </c>
      <c r="G61" s="76">
        <f>'2017-2018 исходные'!I60</f>
        <v>14342.613279352227</v>
      </c>
      <c r="H61" s="78">
        <f t="shared" si="49"/>
        <v>9.8322812512005545E-2</v>
      </c>
      <c r="I61" s="78">
        <f t="shared" si="50"/>
        <v>0.13610177759622669</v>
      </c>
      <c r="J61" s="85" t="str">
        <f t="shared" si="44"/>
        <v>C</v>
      </c>
      <c r="K61" s="82">
        <f>'2017-2018 исходные'!L60</f>
        <v>68796.381093117408</v>
      </c>
      <c r="L61" s="29">
        <f t="shared" si="51"/>
        <v>0.34698865380636557</v>
      </c>
      <c r="M61" s="78">
        <f t="shared" si="52"/>
        <v>0.25551373180414277</v>
      </c>
      <c r="N61" s="96" t="str">
        <f t="shared" si="47"/>
        <v>B</v>
      </c>
      <c r="O61" s="62">
        <f>'2017-2018 исходные'!P60</f>
        <v>2498.097368421053</v>
      </c>
      <c r="P61" s="78">
        <f t="shared" si="53"/>
        <v>0.11687981089867619</v>
      </c>
      <c r="Q61" s="78">
        <f t="shared" si="54"/>
        <v>9.7559017797546888E-2</v>
      </c>
      <c r="R61" s="65" t="str">
        <f t="shared" si="45"/>
        <v>B</v>
      </c>
      <c r="S61" s="98">
        <f>'2017-2018 исходные'!S60</f>
        <v>769991.94736842101</v>
      </c>
      <c r="T61" s="107">
        <f t="shared" si="55"/>
        <v>0.8030923949946549</v>
      </c>
      <c r="U61" s="107">
        <f t="shared" si="56"/>
        <v>0.58980226022526316</v>
      </c>
      <c r="V61" s="96" t="str">
        <f t="shared" si="46"/>
        <v>A</v>
      </c>
      <c r="W61" s="235" t="str">
        <f t="shared" si="9"/>
        <v>B</v>
      </c>
      <c r="X61" s="248">
        <f t="shared" si="10"/>
        <v>2</v>
      </c>
      <c r="Y61" s="227">
        <f t="shared" si="11"/>
        <v>2</v>
      </c>
      <c r="Z61" s="227">
        <f t="shared" si="12"/>
        <v>2.5</v>
      </c>
      <c r="AA61" s="227">
        <f t="shared" si="13"/>
        <v>2.5</v>
      </c>
      <c r="AB61" s="227">
        <f t="shared" si="14"/>
        <v>4.2</v>
      </c>
      <c r="AC61" s="249">
        <f t="shared" si="15"/>
        <v>2.6399999999999997</v>
      </c>
    </row>
    <row r="62" spans="1:29" x14ac:dyDescent="0.25">
      <c r="A62" s="194">
        <v>11</v>
      </c>
      <c r="B62" s="12">
        <f>'2017-2018 исходные'!B61</f>
        <v>40360</v>
      </c>
      <c r="C62" s="52" t="str">
        <f>'2017-2018 исходные'!C61</f>
        <v>МБОУ СШ № 36</v>
      </c>
      <c r="D62" s="91">
        <f>'2017-2018 исходные'!F61</f>
        <v>0.196129467744459</v>
      </c>
      <c r="E62" s="78">
        <f t="shared" si="48"/>
        <v>0.53974076735119847</v>
      </c>
      <c r="F62" s="55" t="str">
        <f t="shared" si="35"/>
        <v>D</v>
      </c>
      <c r="G62" s="76">
        <f>'2017-2018 исходные'!I61</f>
        <v>11026.134606299212</v>
      </c>
      <c r="H62" s="78">
        <f t="shared" si="49"/>
        <v>7.558738038262558E-2</v>
      </c>
      <c r="I62" s="78">
        <f t="shared" si="50"/>
        <v>0.13610177759622669</v>
      </c>
      <c r="J62" s="85" t="str">
        <f t="shared" si="44"/>
        <v>C</v>
      </c>
      <c r="K62" s="82">
        <f>'2017-2018 исходные'!L61</f>
        <v>48496.012618110239</v>
      </c>
      <c r="L62" s="29">
        <f t="shared" si="51"/>
        <v>0.24459958308792595</v>
      </c>
      <c r="M62" s="78">
        <f t="shared" si="52"/>
        <v>0.25551373180414277</v>
      </c>
      <c r="N62" s="96" t="str">
        <f t="shared" si="47"/>
        <v>C</v>
      </c>
      <c r="O62" s="62">
        <f>'2017-2018 исходные'!P61</f>
        <v>1866.4413188976378</v>
      </c>
      <c r="P62" s="78">
        <f t="shared" si="53"/>
        <v>8.73261831840106E-2</v>
      </c>
      <c r="Q62" s="78">
        <f t="shared" si="54"/>
        <v>9.7559017797546888E-2</v>
      </c>
      <c r="R62" s="65" t="str">
        <f t="shared" si="45"/>
        <v>C</v>
      </c>
      <c r="S62" s="98">
        <f>'2017-2018 исходные'!S61</f>
        <v>486004.95348837209</v>
      </c>
      <c r="T62" s="107">
        <f t="shared" si="55"/>
        <v>0.50689735575830763</v>
      </c>
      <c r="U62" s="107">
        <f t="shared" si="56"/>
        <v>0.58980226022526316</v>
      </c>
      <c r="V62" s="96" t="str">
        <f t="shared" si="46"/>
        <v>C</v>
      </c>
      <c r="W62" s="238" t="str">
        <f t="shared" si="9"/>
        <v>C</v>
      </c>
      <c r="X62" s="248">
        <f t="shared" si="10"/>
        <v>1</v>
      </c>
      <c r="Y62" s="227">
        <f t="shared" si="11"/>
        <v>2</v>
      </c>
      <c r="Z62" s="227">
        <f t="shared" si="12"/>
        <v>2</v>
      </c>
      <c r="AA62" s="227">
        <f t="shared" si="13"/>
        <v>2</v>
      </c>
      <c r="AB62" s="227">
        <f t="shared" si="14"/>
        <v>2</v>
      </c>
      <c r="AC62" s="249">
        <f t="shared" si="15"/>
        <v>1.8</v>
      </c>
    </row>
    <row r="63" spans="1:29" x14ac:dyDescent="0.25">
      <c r="A63" s="194">
        <v>12</v>
      </c>
      <c r="B63" s="12">
        <f>'2017-2018 исходные'!B62</f>
        <v>40390</v>
      </c>
      <c r="C63" s="52" t="str">
        <f>'2017-2018 исходные'!C62</f>
        <v>МБОУ СШ № 39</v>
      </c>
      <c r="D63" s="159">
        <f>'2017-2018 исходные'!F62</f>
        <v>0.53753102245498674</v>
      </c>
      <c r="E63" s="78">
        <f t="shared" si="48"/>
        <v>0.53974076735119847</v>
      </c>
      <c r="F63" s="160" t="s">
        <v>158</v>
      </c>
      <c r="G63" s="76">
        <f>'2017-2018 исходные'!I62</f>
        <v>32610.893032629559</v>
      </c>
      <c r="H63" s="78">
        <f t="shared" si="49"/>
        <v>0.22355721785459159</v>
      </c>
      <c r="I63" s="78">
        <f t="shared" si="50"/>
        <v>0.13610177759622669</v>
      </c>
      <c r="J63" s="85" t="str">
        <f t="shared" si="44"/>
        <v>B</v>
      </c>
      <c r="K63" s="82">
        <f>'2017-2018 исходные'!L62</f>
        <v>52116.036948176581</v>
      </c>
      <c r="L63" s="29">
        <f t="shared" si="51"/>
        <v>0.26285791803342029</v>
      </c>
      <c r="M63" s="78">
        <f t="shared" si="52"/>
        <v>0.25551373180414277</v>
      </c>
      <c r="N63" s="96" t="str">
        <f t="shared" si="47"/>
        <v>B</v>
      </c>
      <c r="O63" s="62">
        <f>'2017-2018 исходные'!P62</f>
        <v>2090.200902111324</v>
      </c>
      <c r="P63" s="78">
        <f t="shared" si="53"/>
        <v>9.7795341873894839E-2</v>
      </c>
      <c r="Q63" s="78">
        <f t="shared" si="54"/>
        <v>9.7559017797546888E-2</v>
      </c>
      <c r="R63" s="65" t="str">
        <f t="shared" si="45"/>
        <v>B</v>
      </c>
      <c r="S63" s="98">
        <f>'2017-2018 исходные'!S62</f>
        <v>489114.86956521741</v>
      </c>
      <c r="T63" s="107">
        <f t="shared" si="55"/>
        <v>0.51014096104394979</v>
      </c>
      <c r="U63" s="107">
        <f t="shared" si="56"/>
        <v>0.58980226022526316</v>
      </c>
      <c r="V63" s="96" t="str">
        <f t="shared" si="46"/>
        <v>C</v>
      </c>
      <c r="W63" s="235" t="str">
        <f t="shared" si="9"/>
        <v>C</v>
      </c>
      <c r="X63" s="248">
        <f t="shared" si="10"/>
        <v>2.5</v>
      </c>
      <c r="Y63" s="227">
        <f t="shared" si="11"/>
        <v>2.5</v>
      </c>
      <c r="Z63" s="227">
        <f t="shared" si="12"/>
        <v>2.5</v>
      </c>
      <c r="AA63" s="227">
        <f t="shared" si="13"/>
        <v>2.5</v>
      </c>
      <c r="AB63" s="227">
        <f t="shared" si="14"/>
        <v>2</v>
      </c>
      <c r="AC63" s="249">
        <f t="shared" si="15"/>
        <v>2.4</v>
      </c>
    </row>
    <row r="64" spans="1:29" x14ac:dyDescent="0.25">
      <c r="A64" s="194">
        <v>13</v>
      </c>
      <c r="B64" s="12">
        <f>'2017-2018 исходные'!B63</f>
        <v>40720</v>
      </c>
      <c r="C64" s="52" t="str">
        <f>'2017-2018 исходные'!C63</f>
        <v xml:space="preserve">МБОУ СШ № 72 </v>
      </c>
      <c r="D64" s="91">
        <f>'2017-2018 исходные'!F63</f>
        <v>0.37911294196788969</v>
      </c>
      <c r="E64" s="78">
        <f t="shared" si="48"/>
        <v>0.53974076735119847</v>
      </c>
      <c r="F64" s="55" t="str">
        <f t="shared" ref="F64:F74" si="57">IF(D64&gt;=$D$131,"A",IF(D64&gt;=$D$128,"B",IF(D64&gt;=$D$132,"C","D")))</f>
        <v>C</v>
      </c>
      <c r="G64" s="76">
        <f>'2017-2018 исходные'!I63</f>
        <v>12842.219113185531</v>
      </c>
      <c r="H64" s="78">
        <f t="shared" si="49"/>
        <v>8.8037171295806085E-2</v>
      </c>
      <c r="I64" s="78">
        <f t="shared" si="50"/>
        <v>0.13610177759622669</v>
      </c>
      <c r="J64" s="85" t="str">
        <f t="shared" si="44"/>
        <v>C</v>
      </c>
      <c r="K64" s="82">
        <f>'2017-2018 исходные'!L63</f>
        <v>40768.67537922987</v>
      </c>
      <c r="L64" s="29">
        <f t="shared" si="51"/>
        <v>0.20562517333812094</v>
      </c>
      <c r="M64" s="78">
        <f t="shared" si="52"/>
        <v>0.25551373180414277</v>
      </c>
      <c r="N64" s="96" t="str">
        <f t="shared" si="47"/>
        <v>D</v>
      </c>
      <c r="O64" s="62">
        <f>'2017-2018 исходные'!P63</f>
        <v>2090.8512718786465</v>
      </c>
      <c r="P64" s="78">
        <f t="shared" si="53"/>
        <v>9.7825771070282383E-2</v>
      </c>
      <c r="Q64" s="78">
        <f t="shared" si="54"/>
        <v>9.7559017797546888E-2</v>
      </c>
      <c r="R64" s="65" t="str">
        <f t="shared" si="45"/>
        <v>B</v>
      </c>
      <c r="S64" s="98">
        <f>'2017-2018 исходные'!S63</f>
        <v>517535.05172413791</v>
      </c>
      <c r="T64" s="107">
        <f t="shared" si="55"/>
        <v>0.53978287124079904</v>
      </c>
      <c r="U64" s="107">
        <f t="shared" si="56"/>
        <v>0.58980226022526316</v>
      </c>
      <c r="V64" s="96" t="str">
        <f t="shared" si="46"/>
        <v>C</v>
      </c>
      <c r="W64" s="238" t="str">
        <f t="shared" si="9"/>
        <v>C</v>
      </c>
      <c r="X64" s="248">
        <f t="shared" si="10"/>
        <v>2</v>
      </c>
      <c r="Y64" s="227">
        <f t="shared" si="11"/>
        <v>2</v>
      </c>
      <c r="Z64" s="227">
        <f t="shared" si="12"/>
        <v>1</v>
      </c>
      <c r="AA64" s="227">
        <f t="shared" si="13"/>
        <v>2.5</v>
      </c>
      <c r="AB64" s="227">
        <f t="shared" si="14"/>
        <v>2</v>
      </c>
      <c r="AC64" s="249">
        <f t="shared" si="15"/>
        <v>1.9</v>
      </c>
    </row>
    <row r="65" spans="1:29" x14ac:dyDescent="0.25">
      <c r="A65" s="194">
        <v>14</v>
      </c>
      <c r="B65" s="12">
        <f>'2017-2018 исходные'!B64</f>
        <v>40730</v>
      </c>
      <c r="C65" s="52" t="str">
        <f>'2017-2018 исходные'!C64</f>
        <v>МБОУ СШ № 73</v>
      </c>
      <c r="D65" s="91">
        <f>'2017-2018 исходные'!F64</f>
        <v>0.45294797655449942</v>
      </c>
      <c r="E65" s="78">
        <f t="shared" si="48"/>
        <v>0.53974076735119847</v>
      </c>
      <c r="F65" s="55" t="str">
        <f t="shared" si="57"/>
        <v>C</v>
      </c>
      <c r="G65" s="76">
        <f>'2017-2018 исходные'!I64</f>
        <v>38631.087475728156</v>
      </c>
      <c r="H65" s="78">
        <f t="shared" si="49"/>
        <v>0.26482741304048135</v>
      </c>
      <c r="I65" s="78">
        <f t="shared" si="50"/>
        <v>0.13610177759622669</v>
      </c>
      <c r="J65" s="85" t="str">
        <f t="shared" si="44"/>
        <v>B</v>
      </c>
      <c r="K65" s="82">
        <f>'2017-2018 исходные'!L64</f>
        <v>89275.138543689318</v>
      </c>
      <c r="L65" s="29">
        <f t="shared" si="51"/>
        <v>0.45027746589930168</v>
      </c>
      <c r="M65" s="78">
        <f t="shared" si="52"/>
        <v>0.25551373180414277</v>
      </c>
      <c r="N65" s="96" t="str">
        <f t="shared" si="47"/>
        <v>B</v>
      </c>
      <c r="O65" s="62">
        <f>'2017-2018 исходные'!P64</f>
        <v>2688.8456796116502</v>
      </c>
      <c r="P65" s="78">
        <f t="shared" si="53"/>
        <v>0.12580445363799839</v>
      </c>
      <c r="Q65" s="78">
        <f t="shared" si="54"/>
        <v>9.7559017797546888E-2</v>
      </c>
      <c r="R65" s="65" t="str">
        <f t="shared" si="45"/>
        <v>B</v>
      </c>
      <c r="S65" s="98">
        <f>'2017-2018 исходные'!S64</f>
        <v>499528.33333333331</v>
      </c>
      <c r="T65" s="107">
        <f t="shared" si="55"/>
        <v>0.52100207924954678</v>
      </c>
      <c r="U65" s="107">
        <f t="shared" si="56"/>
        <v>0.58980226022526316</v>
      </c>
      <c r="V65" s="96" t="str">
        <f t="shared" si="46"/>
        <v>C</v>
      </c>
      <c r="W65" s="235" t="str">
        <f t="shared" si="9"/>
        <v>C</v>
      </c>
      <c r="X65" s="248">
        <f t="shared" si="10"/>
        <v>2</v>
      </c>
      <c r="Y65" s="227">
        <f t="shared" si="11"/>
        <v>2.5</v>
      </c>
      <c r="Z65" s="227">
        <f t="shared" si="12"/>
        <v>2.5</v>
      </c>
      <c r="AA65" s="227">
        <f t="shared" si="13"/>
        <v>2.5</v>
      </c>
      <c r="AB65" s="227">
        <f t="shared" si="14"/>
        <v>2</v>
      </c>
      <c r="AC65" s="249">
        <f t="shared" si="15"/>
        <v>2.2999999999999998</v>
      </c>
    </row>
    <row r="66" spans="1:29" x14ac:dyDescent="0.25">
      <c r="A66" s="32">
        <v>15</v>
      </c>
      <c r="B66" s="12">
        <f>'2017-2018 исходные'!B65</f>
        <v>40820</v>
      </c>
      <c r="C66" s="52" t="str">
        <f>'2017-2018 исходные'!C65</f>
        <v>МБОУ СШ № 82</v>
      </c>
      <c r="D66" s="91">
        <f>'2017-2018 исходные'!F65</f>
        <v>0.42686538002577623</v>
      </c>
      <c r="E66" s="78">
        <f t="shared" si="48"/>
        <v>0.53974076735119847</v>
      </c>
      <c r="F66" s="55" t="str">
        <f t="shared" si="57"/>
        <v>C</v>
      </c>
      <c r="G66" s="76">
        <f>'2017-2018 исходные'!I65</f>
        <v>9212.9538968481374</v>
      </c>
      <c r="H66" s="78">
        <f t="shared" si="49"/>
        <v>6.3157495850885967E-2</v>
      </c>
      <c r="I66" s="78">
        <f t="shared" si="50"/>
        <v>0.13610177759622669</v>
      </c>
      <c r="J66" s="85" t="str">
        <f t="shared" si="44"/>
        <v>D</v>
      </c>
      <c r="K66" s="82">
        <f>'2017-2018 исходные'!L65</f>
        <v>39839.995243553007</v>
      </c>
      <c r="L66" s="29">
        <f t="shared" si="51"/>
        <v>0.20094118466059055</v>
      </c>
      <c r="M66" s="78">
        <f t="shared" si="52"/>
        <v>0.25551373180414277</v>
      </c>
      <c r="N66" s="96" t="str">
        <f t="shared" si="47"/>
        <v>D</v>
      </c>
      <c r="O66" s="62">
        <f>'2017-2018 исходные'!P65</f>
        <v>1970.8330372492835</v>
      </c>
      <c r="P66" s="78">
        <f t="shared" si="53"/>
        <v>9.2210414060903981E-2</v>
      </c>
      <c r="Q66" s="78">
        <f t="shared" si="54"/>
        <v>9.7559017797546888E-2</v>
      </c>
      <c r="R66" s="65" t="str">
        <f t="shared" si="45"/>
        <v>C</v>
      </c>
      <c r="S66" s="98">
        <f>'2017-2018 исходные'!S65</f>
        <v>522302.07829787233</v>
      </c>
      <c r="T66" s="107">
        <f t="shared" si="55"/>
        <v>0.54475482296209643</v>
      </c>
      <c r="U66" s="107">
        <f t="shared" si="56"/>
        <v>0.58980226022526316</v>
      </c>
      <c r="V66" s="96" t="str">
        <f t="shared" si="46"/>
        <v>C</v>
      </c>
      <c r="W66" s="238" t="str">
        <f t="shared" si="9"/>
        <v>C</v>
      </c>
      <c r="X66" s="248">
        <f t="shared" si="10"/>
        <v>2</v>
      </c>
      <c r="Y66" s="227">
        <f t="shared" si="11"/>
        <v>1</v>
      </c>
      <c r="Z66" s="227">
        <f t="shared" si="12"/>
        <v>1</v>
      </c>
      <c r="AA66" s="227">
        <f t="shared" si="13"/>
        <v>2</v>
      </c>
      <c r="AB66" s="227">
        <f t="shared" si="14"/>
        <v>2</v>
      </c>
      <c r="AC66" s="249">
        <f t="shared" si="15"/>
        <v>1.6</v>
      </c>
    </row>
    <row r="67" spans="1:29" x14ac:dyDescent="0.25">
      <c r="A67" s="32">
        <v>16</v>
      </c>
      <c r="B67" s="12">
        <f>'2017-2018 исходные'!B66</f>
        <v>40840</v>
      </c>
      <c r="C67" s="52" t="str">
        <f>'2017-2018 исходные'!C66</f>
        <v>МБОУ СШ № 84</v>
      </c>
      <c r="D67" s="91">
        <f>'2017-2018 исходные'!F66</f>
        <v>0.32391088360369014</v>
      </c>
      <c r="E67" s="78">
        <f t="shared" si="48"/>
        <v>0.53974076735119847</v>
      </c>
      <c r="F67" s="55" t="str">
        <f t="shared" si="57"/>
        <v>C</v>
      </c>
      <c r="G67" s="76">
        <f>'2017-2018 исходные'!I66</f>
        <v>8134.0652344931923</v>
      </c>
      <c r="H67" s="78">
        <f t="shared" si="49"/>
        <v>5.5761398249707064E-2</v>
      </c>
      <c r="I67" s="78">
        <f t="shared" si="50"/>
        <v>0.13610177759622669</v>
      </c>
      <c r="J67" s="85" t="str">
        <f t="shared" si="44"/>
        <v>D</v>
      </c>
      <c r="K67" s="82">
        <f>'2017-2018 исходные'!L66</f>
        <v>38321.588971255675</v>
      </c>
      <c r="L67" s="29">
        <f t="shared" si="51"/>
        <v>0.19328279129768294</v>
      </c>
      <c r="M67" s="78">
        <f t="shared" si="52"/>
        <v>0.25551373180414277</v>
      </c>
      <c r="N67" s="96" t="str">
        <f t="shared" si="47"/>
        <v>D</v>
      </c>
      <c r="O67" s="62">
        <f>'2017-2018 исходные'!P66</f>
        <v>1745.9991225416036</v>
      </c>
      <c r="P67" s="78">
        <f t="shared" si="53"/>
        <v>8.1690990051722007E-2</v>
      </c>
      <c r="Q67" s="78">
        <f t="shared" si="54"/>
        <v>9.7559017797546888E-2</v>
      </c>
      <c r="R67" s="65" t="str">
        <f t="shared" si="45"/>
        <v>C</v>
      </c>
      <c r="S67" s="98">
        <f>'2017-2018 исходные'!S66</f>
        <v>525398.19512195117</v>
      </c>
      <c r="T67" s="107">
        <f t="shared" si="55"/>
        <v>0.54798403579208854</v>
      </c>
      <c r="U67" s="107">
        <f t="shared" si="56"/>
        <v>0.58980226022526316</v>
      </c>
      <c r="V67" s="96" t="str">
        <f t="shared" si="46"/>
        <v>C</v>
      </c>
      <c r="W67" s="238" t="str">
        <f t="shared" si="9"/>
        <v>C</v>
      </c>
      <c r="X67" s="248">
        <f t="shared" si="10"/>
        <v>2</v>
      </c>
      <c r="Y67" s="227">
        <f t="shared" si="11"/>
        <v>1</v>
      </c>
      <c r="Z67" s="227">
        <f t="shared" si="12"/>
        <v>1</v>
      </c>
      <c r="AA67" s="227">
        <f t="shared" si="13"/>
        <v>2</v>
      </c>
      <c r="AB67" s="227">
        <f t="shared" si="14"/>
        <v>2</v>
      </c>
      <c r="AC67" s="249">
        <f t="shared" si="15"/>
        <v>1.6</v>
      </c>
    </row>
    <row r="68" spans="1:29" x14ac:dyDescent="0.25">
      <c r="A68" s="32">
        <v>17</v>
      </c>
      <c r="B68" s="12">
        <f>'2017-2018 исходные'!B67</f>
        <v>40950</v>
      </c>
      <c r="C68" s="52" t="str">
        <f>'2017-2018 исходные'!C67</f>
        <v>МБОУ СШ № 95</v>
      </c>
      <c r="D68" s="91">
        <f>'2017-2018 исходные'!F67</f>
        <v>0.4423683138001856</v>
      </c>
      <c r="E68" s="78">
        <f t="shared" si="48"/>
        <v>0.53974076735119847</v>
      </c>
      <c r="F68" s="55" t="str">
        <f t="shared" si="57"/>
        <v>C</v>
      </c>
      <c r="G68" s="76">
        <f>'2017-2018 исходные'!I67</f>
        <v>12300.804150702426</v>
      </c>
      <c r="H68" s="78">
        <f t="shared" si="49"/>
        <v>8.4325613240757907E-2</v>
      </c>
      <c r="I68" s="78">
        <f t="shared" si="50"/>
        <v>0.13610177759622669</v>
      </c>
      <c r="J68" s="85" t="str">
        <f t="shared" si="44"/>
        <v>C</v>
      </c>
      <c r="K68" s="82">
        <f>'2017-2018 исходные'!L67</f>
        <v>46692.804278416348</v>
      </c>
      <c r="L68" s="29">
        <f t="shared" si="51"/>
        <v>0.23550473210330941</v>
      </c>
      <c r="M68" s="78">
        <f t="shared" si="52"/>
        <v>0.25551373180414277</v>
      </c>
      <c r="N68" s="96" t="str">
        <f t="shared" si="47"/>
        <v>C</v>
      </c>
      <c r="O68" s="62">
        <f>'2017-2018 исходные'!P67</f>
        <v>1940.6507918263092</v>
      </c>
      <c r="P68" s="78">
        <f t="shared" si="53"/>
        <v>9.0798261283302525E-2</v>
      </c>
      <c r="Q68" s="78">
        <f t="shared" si="54"/>
        <v>9.7559017797546888E-2</v>
      </c>
      <c r="R68" s="65" t="str">
        <f t="shared" si="45"/>
        <v>C</v>
      </c>
      <c r="S68" s="98">
        <f>'2017-2018 исходные'!S67</f>
        <v>497684.578125</v>
      </c>
      <c r="T68" s="107">
        <f t="shared" si="55"/>
        <v>0.51907906461140052</v>
      </c>
      <c r="U68" s="107">
        <f t="shared" si="56"/>
        <v>0.58980226022526316</v>
      </c>
      <c r="V68" s="96" t="str">
        <f t="shared" si="46"/>
        <v>C</v>
      </c>
      <c r="W68" s="238" t="str">
        <f t="shared" si="9"/>
        <v>C</v>
      </c>
      <c r="X68" s="248">
        <f t="shared" si="10"/>
        <v>2</v>
      </c>
      <c r="Y68" s="227">
        <f t="shared" si="11"/>
        <v>2</v>
      </c>
      <c r="Z68" s="227">
        <f t="shared" si="12"/>
        <v>2</v>
      </c>
      <c r="AA68" s="227">
        <f t="shared" si="13"/>
        <v>2</v>
      </c>
      <c r="AB68" s="227">
        <f t="shared" si="14"/>
        <v>2</v>
      </c>
      <c r="AC68" s="249">
        <f t="shared" si="15"/>
        <v>2</v>
      </c>
    </row>
    <row r="69" spans="1:29" s="45" customFormat="1" x14ac:dyDescent="0.25">
      <c r="A69" s="34">
        <v>18</v>
      </c>
      <c r="B69" s="12">
        <f>'2017-2018 исходные'!B68</f>
        <v>40990</v>
      </c>
      <c r="C69" s="52" t="str">
        <f>'2017-2018 исходные'!C68</f>
        <v>МБОУ СШ № 99</v>
      </c>
      <c r="D69" s="91">
        <f>'2017-2018 исходные'!F68</f>
        <v>0.49902147099455424</v>
      </c>
      <c r="E69" s="78">
        <f t="shared" si="48"/>
        <v>0.53974076735119847</v>
      </c>
      <c r="F69" s="55" t="str">
        <f t="shared" si="57"/>
        <v>C</v>
      </c>
      <c r="G69" s="76">
        <f>'2017-2018 исходные'!I68</f>
        <v>12049.751633616619</v>
      </c>
      <c r="H69" s="78">
        <f t="shared" si="49"/>
        <v>8.2604574746076437E-2</v>
      </c>
      <c r="I69" s="78">
        <f t="shared" si="50"/>
        <v>0.13610177759622669</v>
      </c>
      <c r="J69" s="85" t="str">
        <f t="shared" si="44"/>
        <v>C</v>
      </c>
      <c r="K69" s="82">
        <f>'2017-2018 исходные'!L68</f>
        <v>41839.767082152975</v>
      </c>
      <c r="L69" s="29">
        <f t="shared" si="51"/>
        <v>0.2110274439546147</v>
      </c>
      <c r="M69" s="78">
        <f t="shared" si="52"/>
        <v>0.25551373180414277</v>
      </c>
      <c r="N69" s="96" t="str">
        <f t="shared" si="47"/>
        <v>D</v>
      </c>
      <c r="O69" s="62">
        <f>'2017-2018 исходные'!P68</f>
        <v>1837.6956185080264</v>
      </c>
      <c r="P69" s="78">
        <f t="shared" si="53"/>
        <v>8.5981242803319438E-2</v>
      </c>
      <c r="Q69" s="78">
        <f t="shared" si="54"/>
        <v>9.7559017797546888E-2</v>
      </c>
      <c r="R69" s="65" t="str">
        <f t="shared" si="45"/>
        <v>C</v>
      </c>
      <c r="S69" s="98">
        <f>'2017-2018 исходные'!S68</f>
        <v>537362.40845070418</v>
      </c>
      <c r="T69" s="107">
        <f t="shared" si="55"/>
        <v>0.56046256724849342</v>
      </c>
      <c r="U69" s="107">
        <f t="shared" si="56"/>
        <v>0.58980226022526316</v>
      </c>
      <c r="V69" s="96" t="str">
        <f t="shared" si="46"/>
        <v>C</v>
      </c>
      <c r="W69" s="240" t="str">
        <f t="shared" si="9"/>
        <v>C</v>
      </c>
      <c r="X69" s="248">
        <f t="shared" si="10"/>
        <v>2</v>
      </c>
      <c r="Y69" s="227">
        <f t="shared" si="11"/>
        <v>2</v>
      </c>
      <c r="Z69" s="227">
        <f t="shared" si="12"/>
        <v>1</v>
      </c>
      <c r="AA69" s="227">
        <f t="shared" si="13"/>
        <v>2</v>
      </c>
      <c r="AB69" s="227">
        <f t="shared" si="14"/>
        <v>2</v>
      </c>
      <c r="AC69" s="249">
        <f t="shared" si="15"/>
        <v>1.8</v>
      </c>
    </row>
    <row r="70" spans="1:29" ht="15.75" thickBot="1" x14ac:dyDescent="0.3">
      <c r="A70" s="34">
        <v>19</v>
      </c>
      <c r="B70" s="12">
        <f>'2017-2018 исходные'!B69</f>
        <v>40133</v>
      </c>
      <c r="C70" s="52" t="str">
        <f>'2017-2018 исходные'!C69</f>
        <v>МБОУ СШ № 133</v>
      </c>
      <c r="D70" s="91">
        <f>'2017-2018 исходные'!F69</f>
        <v>0.63984048394644311</v>
      </c>
      <c r="E70" s="78">
        <f t="shared" si="48"/>
        <v>0.53974076735119847</v>
      </c>
      <c r="F70" s="55" t="str">
        <f t="shared" si="57"/>
        <v>B</v>
      </c>
      <c r="G70" s="76">
        <f>'2017-2018 исходные'!I69</f>
        <v>19131.831857764879</v>
      </c>
      <c r="H70" s="78">
        <f t="shared" si="49"/>
        <v>0.13115430780458087</v>
      </c>
      <c r="I70" s="78">
        <f t="shared" si="50"/>
        <v>0.13610177759622669</v>
      </c>
      <c r="J70" s="85" t="str">
        <f t="shared" ref="J70:J101" si="58">IF(G70&gt;=$G$131,"A",IF(G70&gt;=$G$128,"B",IF(G70&gt;=$G$132,"C","D")))</f>
        <v>C</v>
      </c>
      <c r="K70" s="82">
        <f>'2017-2018 исходные'!L69</f>
        <v>47437.653947750361</v>
      </c>
      <c r="L70" s="29">
        <f t="shared" si="51"/>
        <v>0.23926153413190016</v>
      </c>
      <c r="M70" s="78">
        <f t="shared" si="52"/>
        <v>0.25551373180414277</v>
      </c>
      <c r="N70" s="96" t="str">
        <f t="shared" si="47"/>
        <v>C</v>
      </c>
      <c r="O70" s="62">
        <f>'2017-2018 исходные'!P69</f>
        <v>1521.9156313497824</v>
      </c>
      <c r="P70" s="78">
        <f t="shared" si="53"/>
        <v>7.1206676506902336E-2</v>
      </c>
      <c r="Q70" s="78">
        <f t="shared" si="54"/>
        <v>9.7559017797546888E-2</v>
      </c>
      <c r="R70" s="65" t="str">
        <f t="shared" ref="R70:R101" si="59">IF(O70&gt;=$O$131,"A",IF(O70&gt;=$O$128,"B",IF(O70&gt;=$O$132,"C","D")))</f>
        <v>C</v>
      </c>
      <c r="S70" s="98">
        <f>'2017-2018 исходные'!S69</f>
        <v>477863.51785714284</v>
      </c>
      <c r="T70" s="107">
        <f t="shared" si="55"/>
        <v>0.49840593573485864</v>
      </c>
      <c r="U70" s="107">
        <f t="shared" si="56"/>
        <v>0.58980226022526316</v>
      </c>
      <c r="V70" s="96" t="str">
        <f t="shared" ref="V70:V101" si="60">IF(S70&gt;=$S$131,"A",IF(S70&gt;=$S$128,"B",IF(S70&gt;=$S$132,"C","D")))</f>
        <v>D</v>
      </c>
      <c r="W70" s="235" t="str">
        <f t="shared" si="9"/>
        <v>C</v>
      </c>
      <c r="X70" s="244">
        <f t="shared" si="10"/>
        <v>2.5</v>
      </c>
      <c r="Y70" s="229">
        <f t="shared" si="11"/>
        <v>2</v>
      </c>
      <c r="Z70" s="229">
        <f t="shared" si="12"/>
        <v>2</v>
      </c>
      <c r="AA70" s="229">
        <f t="shared" si="13"/>
        <v>2</v>
      </c>
      <c r="AB70" s="229">
        <f t="shared" si="14"/>
        <v>1</v>
      </c>
      <c r="AC70" s="245">
        <f t="shared" si="15"/>
        <v>1.9</v>
      </c>
    </row>
    <row r="71" spans="1:29" ht="15.75" thickBot="1" x14ac:dyDescent="0.3">
      <c r="A71" s="30"/>
      <c r="B71" s="168"/>
      <c r="C71" s="169" t="s">
        <v>237</v>
      </c>
      <c r="D71" s="89">
        <f>AVERAGE(D72:D86)</f>
        <v>0.37256078310079377</v>
      </c>
      <c r="E71" s="36"/>
      <c r="F71" s="61" t="str">
        <f t="shared" si="57"/>
        <v>C</v>
      </c>
      <c r="G71" s="80">
        <f>AVERAGE(G72:G86)</f>
        <v>18053.881495789054</v>
      </c>
      <c r="H71" s="256">
        <f>AVERAGE(H72:H86)</f>
        <v>0.12376464252716748</v>
      </c>
      <c r="I71" s="256"/>
      <c r="J71" s="69" t="str">
        <f t="shared" si="58"/>
        <v>C</v>
      </c>
      <c r="K71" s="80">
        <f>AVERAGE(K72:K86)</f>
        <v>49090.567572608925</v>
      </c>
      <c r="L71" s="257">
        <f>AVERAGE(L72:L86)</f>
        <v>0.24759834290635549</v>
      </c>
      <c r="M71" s="256"/>
      <c r="N71" s="69" t="str">
        <f t="shared" si="47"/>
        <v>C</v>
      </c>
      <c r="O71" s="68">
        <f>AVERAGE(O72:O86)</f>
        <v>154.49815538194443</v>
      </c>
      <c r="P71" s="256">
        <f>AVERAGE(P72:P86)</f>
        <v>7.2285874095650293E-3</v>
      </c>
      <c r="Q71" s="256"/>
      <c r="R71" s="61" t="str">
        <f t="shared" si="59"/>
        <v>D</v>
      </c>
      <c r="S71" s="80">
        <f>AVERAGE(S72:S86)</f>
        <v>590199.39944508625</v>
      </c>
      <c r="T71" s="258">
        <f>AVERAGE(T72:T86)</f>
        <v>0.61557091713060741</v>
      </c>
      <c r="U71" s="109"/>
      <c r="V71" s="69" t="str">
        <f t="shared" si="60"/>
        <v>B</v>
      </c>
      <c r="W71" s="241" t="str">
        <f t="shared" ref="W71:W127" si="61">IF(AC71&gt;=3.5,"A",IF(AC71&gt;=2.5,"B",IF(AC71&gt;=1.5,"C","D")))</f>
        <v>C</v>
      </c>
      <c r="X71" s="230">
        <f t="shared" ref="X71:X127" si="62">IF(F71="A",4.2,IF(F71="B",2.5,IF(F71="C",2,1)))</f>
        <v>2</v>
      </c>
      <c r="Y71" s="231">
        <f t="shared" ref="Y71:Y127" si="63">IF(J71="A",4.2,IF(J71="B",2.5,IF(J71="C",2,1)))</f>
        <v>2</v>
      </c>
      <c r="Z71" s="231">
        <f t="shared" ref="Z71:Z127" si="64">IF(N71="A",4.2,IF(N71="B",2.5,IF(N71="C",2,1)))</f>
        <v>2</v>
      </c>
      <c r="AA71" s="231">
        <f t="shared" ref="AA71:AA127" si="65">IF(R71="A",4.2,IF(R71="B",2.5,IF(R71="C",2,1)))</f>
        <v>1</v>
      </c>
      <c r="AB71" s="231">
        <f t="shared" ref="AB71:AB127" si="66">IF(V71="A",4.2,IF(V71="B",2.5,IF(V71="C",2,1)))</f>
        <v>2.5</v>
      </c>
      <c r="AC71" s="232">
        <f t="shared" ref="AC71:AC127" si="67">AVERAGE(X71:AB71)</f>
        <v>1.9</v>
      </c>
    </row>
    <row r="72" spans="1:29" x14ac:dyDescent="0.25">
      <c r="A72" s="194">
        <v>1</v>
      </c>
      <c r="B72" s="12">
        <f>'2017-2018 исходные'!B71</f>
        <v>50040</v>
      </c>
      <c r="C72" s="52" t="str">
        <f>'2017-2018 исходные'!C71</f>
        <v>МАОУ Гимназия № 14</v>
      </c>
      <c r="D72" s="91">
        <f>'2017-2018 исходные'!F71</f>
        <v>0.57949625311982589</v>
      </c>
      <c r="E72" s="78">
        <f t="shared" ref="E72:E86" si="68">$D$128</f>
        <v>0.53974076735119847</v>
      </c>
      <c r="F72" s="55" t="str">
        <f t="shared" si="57"/>
        <v>B</v>
      </c>
      <c r="G72" s="76">
        <f>'2017-2018 исходные'!I71</f>
        <v>23910.79382198953</v>
      </c>
      <c r="H72" s="78">
        <f t="shared" ref="H72:H86" si="69">G72/$G$129</f>
        <v>0.16391549100450103</v>
      </c>
      <c r="I72" s="78">
        <f t="shared" ref="I72:I86" si="70">$H$128</f>
        <v>0.13610177759622669</v>
      </c>
      <c r="J72" s="85" t="str">
        <f t="shared" si="58"/>
        <v>B</v>
      </c>
      <c r="K72" s="82">
        <f>'2017-2018 исходные'!L71</f>
        <v>65927.21786387435</v>
      </c>
      <c r="L72" s="29">
        <f t="shared" ref="L72:L86" si="71">K72/$K$129</f>
        <v>0.3325174407767405</v>
      </c>
      <c r="M72" s="78">
        <f t="shared" ref="M72:M86" si="72">$L$128</f>
        <v>0.25551373180414277</v>
      </c>
      <c r="N72" s="96" t="str">
        <f t="shared" ref="N72:N103" si="73">IF(K72&gt;=$K$131,"A",IF(K72&gt;=$K$128,"B",IF(K72&gt;=$K$132,"C","D")))</f>
        <v>B</v>
      </c>
      <c r="O72" s="62">
        <f>'2017-2018 исходные'!P71</f>
        <v>0</v>
      </c>
      <c r="P72" s="78">
        <f t="shared" ref="P72:P86" si="74">O72/$O$129</f>
        <v>0</v>
      </c>
      <c r="Q72" s="78">
        <f t="shared" ref="Q72:Q86" si="75">$P$128</f>
        <v>9.7559017797546888E-2</v>
      </c>
      <c r="R72" s="65" t="str">
        <f t="shared" si="59"/>
        <v>D</v>
      </c>
      <c r="S72" s="98">
        <f>'2017-2018 исходные'!S71</f>
        <v>783846.70522388059</v>
      </c>
      <c r="T72" s="107">
        <f t="shared" ref="T72:T86" si="76">S72/$S$129</f>
        <v>0.817542741788851</v>
      </c>
      <c r="U72" s="107">
        <f t="shared" ref="U72:U86" si="77">$T$128</f>
        <v>0.58980226022526316</v>
      </c>
      <c r="V72" s="96" t="str">
        <f t="shared" si="60"/>
        <v>A</v>
      </c>
      <c r="W72" s="226" t="str">
        <f t="shared" si="61"/>
        <v>B</v>
      </c>
      <c r="X72" s="246">
        <f t="shared" si="62"/>
        <v>2.5</v>
      </c>
      <c r="Y72" s="228">
        <f t="shared" si="63"/>
        <v>2.5</v>
      </c>
      <c r="Z72" s="228">
        <f t="shared" si="64"/>
        <v>2.5</v>
      </c>
      <c r="AA72" s="228">
        <f t="shared" si="65"/>
        <v>1</v>
      </c>
      <c r="AB72" s="228">
        <f t="shared" si="66"/>
        <v>4.2</v>
      </c>
      <c r="AC72" s="247">
        <f t="shared" si="67"/>
        <v>2.54</v>
      </c>
    </row>
    <row r="73" spans="1:29" x14ac:dyDescent="0.25">
      <c r="A73" s="194">
        <v>2</v>
      </c>
      <c r="B73" s="12">
        <f>'2017-2018 исходные'!B72</f>
        <v>50003</v>
      </c>
      <c r="C73" s="52" t="str">
        <f>'2017-2018 исходные'!C72</f>
        <v>МАОУ Лицей № 9 "Лидер"</v>
      </c>
      <c r="D73" s="91">
        <f>'2017-2018 исходные'!F72</f>
        <v>0.92197470950328575</v>
      </c>
      <c r="E73" s="78">
        <f t="shared" si="68"/>
        <v>0.53974076735119847</v>
      </c>
      <c r="F73" s="55" t="str">
        <f t="shared" si="57"/>
        <v>A</v>
      </c>
      <c r="G73" s="76">
        <f>'2017-2018 исходные'!I72</f>
        <v>15474.885994787142</v>
      </c>
      <c r="H73" s="78">
        <f t="shared" si="69"/>
        <v>0.10608487342404561</v>
      </c>
      <c r="I73" s="78">
        <f t="shared" si="70"/>
        <v>0.13610177759622669</v>
      </c>
      <c r="J73" s="85" t="str">
        <f t="shared" si="58"/>
        <v>C</v>
      </c>
      <c r="K73" s="82">
        <f>'2017-2018 исходные'!L72</f>
        <v>70728.099730668982</v>
      </c>
      <c r="L73" s="29">
        <f t="shared" si="71"/>
        <v>0.35673167282751789</v>
      </c>
      <c r="M73" s="78">
        <f t="shared" si="72"/>
        <v>0.25551373180414277</v>
      </c>
      <c r="N73" s="96" t="str">
        <f t="shared" si="73"/>
        <v>B</v>
      </c>
      <c r="O73" s="62">
        <f>'2017-2018 исходные'!P72</f>
        <v>0</v>
      </c>
      <c r="P73" s="78">
        <f t="shared" si="74"/>
        <v>0</v>
      </c>
      <c r="Q73" s="78">
        <f t="shared" si="75"/>
        <v>9.7559017797546888E-2</v>
      </c>
      <c r="R73" s="65" t="str">
        <f t="shared" si="59"/>
        <v>D</v>
      </c>
      <c r="S73" s="162">
        <f>'2017-2018 исходные'!S72</f>
        <v>958783.76157894731</v>
      </c>
      <c r="T73" s="107">
        <f t="shared" si="76"/>
        <v>1</v>
      </c>
      <c r="U73" s="107">
        <f t="shared" si="77"/>
        <v>0.58980226022526316</v>
      </c>
      <c r="V73" s="96" t="str">
        <f t="shared" si="60"/>
        <v>A</v>
      </c>
      <c r="W73" s="225" t="str">
        <f t="shared" si="61"/>
        <v>B</v>
      </c>
      <c r="X73" s="248">
        <f t="shared" si="62"/>
        <v>4.2</v>
      </c>
      <c r="Y73" s="227">
        <f t="shared" si="63"/>
        <v>2</v>
      </c>
      <c r="Z73" s="227">
        <f t="shared" si="64"/>
        <v>2.5</v>
      </c>
      <c r="AA73" s="227">
        <f t="shared" si="65"/>
        <v>1</v>
      </c>
      <c r="AB73" s="227">
        <f t="shared" si="66"/>
        <v>4.2</v>
      </c>
      <c r="AC73" s="249">
        <f t="shared" si="67"/>
        <v>2.78</v>
      </c>
    </row>
    <row r="74" spans="1:29" x14ac:dyDescent="0.25">
      <c r="A74" s="194">
        <v>3</v>
      </c>
      <c r="B74" s="12">
        <f>'2017-2018 исходные'!B73</f>
        <v>50060</v>
      </c>
      <c r="C74" s="52" t="str">
        <f>'2017-2018 исходные'!C73</f>
        <v>МБОУ СШ № 6</v>
      </c>
      <c r="D74" s="91">
        <f>'2017-2018 исходные'!F73</f>
        <v>0.36202857528001658</v>
      </c>
      <c r="E74" s="78">
        <f t="shared" si="68"/>
        <v>0.53974076735119847</v>
      </c>
      <c r="F74" s="55" t="str">
        <f t="shared" si="57"/>
        <v>C</v>
      </c>
      <c r="G74" s="76">
        <f>'2017-2018 исходные'!I73</f>
        <v>14452.513067047075</v>
      </c>
      <c r="H74" s="78">
        <f t="shared" si="69"/>
        <v>9.9076207727379989E-2</v>
      </c>
      <c r="I74" s="78">
        <f t="shared" si="70"/>
        <v>0.13610177759622669</v>
      </c>
      <c r="J74" s="85" t="str">
        <f t="shared" si="58"/>
        <v>C</v>
      </c>
      <c r="K74" s="82">
        <f>'2017-2018 исходные'!L73</f>
        <v>46957.015021398001</v>
      </c>
      <c r="L74" s="29">
        <f t="shared" si="71"/>
        <v>0.23683733315836047</v>
      </c>
      <c r="M74" s="78">
        <f t="shared" si="72"/>
        <v>0.25551373180414277</v>
      </c>
      <c r="N74" s="96" t="str">
        <f t="shared" si="73"/>
        <v>C</v>
      </c>
      <c r="O74" s="62">
        <f>'2017-2018 исходные'!P73</f>
        <v>0</v>
      </c>
      <c r="P74" s="78">
        <f t="shared" si="74"/>
        <v>0</v>
      </c>
      <c r="Q74" s="78">
        <f t="shared" si="75"/>
        <v>9.7559017797546888E-2</v>
      </c>
      <c r="R74" s="65" t="str">
        <f t="shared" si="59"/>
        <v>D</v>
      </c>
      <c r="S74" s="98">
        <f>'2017-2018 исходные'!S73</f>
        <v>605169.33382978721</v>
      </c>
      <c r="T74" s="107">
        <f t="shared" si="76"/>
        <v>0.63118437971162589</v>
      </c>
      <c r="U74" s="107">
        <f t="shared" si="77"/>
        <v>0.58980226022526316</v>
      </c>
      <c r="V74" s="96" t="str">
        <f t="shared" si="60"/>
        <v>B</v>
      </c>
      <c r="W74" s="235" t="str">
        <f t="shared" si="61"/>
        <v>C</v>
      </c>
      <c r="X74" s="248">
        <f t="shared" si="62"/>
        <v>2</v>
      </c>
      <c r="Y74" s="227">
        <f t="shared" si="63"/>
        <v>2</v>
      </c>
      <c r="Z74" s="227">
        <f t="shared" si="64"/>
        <v>2</v>
      </c>
      <c r="AA74" s="227">
        <f t="shared" si="65"/>
        <v>1</v>
      </c>
      <c r="AB74" s="227">
        <f t="shared" si="66"/>
        <v>2.5</v>
      </c>
      <c r="AC74" s="249">
        <f t="shared" si="67"/>
        <v>1.9</v>
      </c>
    </row>
    <row r="75" spans="1:29" x14ac:dyDescent="0.25">
      <c r="A75" s="194">
        <v>4</v>
      </c>
      <c r="B75" s="12">
        <f>'2017-2018 исходные'!B74</f>
        <v>50170</v>
      </c>
      <c r="C75" s="52" t="str">
        <f>'2017-2018 исходные'!C74</f>
        <v>МБОУ СШ № 17</v>
      </c>
      <c r="D75" s="159">
        <f>'2017-2018 исходные'!F74</f>
        <v>0.5373103854807274</v>
      </c>
      <c r="E75" s="78">
        <f t="shared" si="68"/>
        <v>0.53974076735119847</v>
      </c>
      <c r="F75" s="160" t="s">
        <v>158</v>
      </c>
      <c r="G75" s="76">
        <f>'2017-2018 исходные'!I74</f>
        <v>19445.868925979681</v>
      </c>
      <c r="H75" s="78">
        <f t="shared" si="69"/>
        <v>0.13330712383458251</v>
      </c>
      <c r="I75" s="78">
        <f t="shared" si="70"/>
        <v>0.13610177759622669</v>
      </c>
      <c r="J75" s="85" t="str">
        <f t="shared" si="58"/>
        <v>C</v>
      </c>
      <c r="K75" s="82">
        <f>'2017-2018 исходные'!L74</f>
        <v>55448.077924528297</v>
      </c>
      <c r="L75" s="29">
        <f t="shared" si="71"/>
        <v>0.27966374988738096</v>
      </c>
      <c r="M75" s="78">
        <f t="shared" si="72"/>
        <v>0.25551373180414277</v>
      </c>
      <c r="N75" s="96" t="str">
        <f t="shared" si="73"/>
        <v>B</v>
      </c>
      <c r="O75" s="62">
        <f>'2017-2018 исходные'!P74</f>
        <v>0</v>
      </c>
      <c r="P75" s="78">
        <f t="shared" si="74"/>
        <v>0</v>
      </c>
      <c r="Q75" s="78">
        <f t="shared" si="75"/>
        <v>9.7559017797546888E-2</v>
      </c>
      <c r="R75" s="65" t="str">
        <f t="shared" si="59"/>
        <v>D</v>
      </c>
      <c r="S75" s="98">
        <f>'2017-2018 исходные'!S74</f>
        <v>517431.375</v>
      </c>
      <c r="T75" s="107">
        <f t="shared" si="76"/>
        <v>0.53967473765709384</v>
      </c>
      <c r="U75" s="107">
        <f t="shared" si="77"/>
        <v>0.58980226022526316</v>
      </c>
      <c r="V75" s="96" t="str">
        <f t="shared" si="60"/>
        <v>C</v>
      </c>
      <c r="W75" s="235" t="str">
        <f t="shared" si="61"/>
        <v>C</v>
      </c>
      <c r="X75" s="248">
        <f t="shared" si="62"/>
        <v>2.5</v>
      </c>
      <c r="Y75" s="227">
        <f t="shared" si="63"/>
        <v>2</v>
      </c>
      <c r="Z75" s="227">
        <f t="shared" si="64"/>
        <v>2.5</v>
      </c>
      <c r="AA75" s="227">
        <f t="shared" si="65"/>
        <v>1</v>
      </c>
      <c r="AB75" s="227">
        <f t="shared" si="66"/>
        <v>2</v>
      </c>
      <c r="AC75" s="249">
        <f t="shared" si="67"/>
        <v>2</v>
      </c>
    </row>
    <row r="76" spans="1:29" x14ac:dyDescent="0.25">
      <c r="A76" s="194">
        <v>5</v>
      </c>
      <c r="B76" s="12">
        <f>'2017-2018 исходные'!B75</f>
        <v>50230</v>
      </c>
      <c r="C76" s="52" t="str">
        <f>'2017-2018 исходные'!C75</f>
        <v>МАОУ СШ № 23</v>
      </c>
      <c r="D76" s="91">
        <f>'2017-2018 исходные'!F75</f>
        <v>0.35712233829984669</v>
      </c>
      <c r="E76" s="78">
        <f t="shared" si="68"/>
        <v>0.53974076735119847</v>
      </c>
      <c r="F76" s="55" t="str">
        <f>IF(D76&gt;=$D$131,"A",IF(D76&gt;=$D$128,"B",IF(D76&gt;=$D$132,"C","D")))</f>
        <v>C</v>
      </c>
      <c r="G76" s="76">
        <f>'2017-2018 исходные'!I75</f>
        <v>14899.48908018868</v>
      </c>
      <c r="H76" s="78">
        <f t="shared" si="69"/>
        <v>0.10214035913978357</v>
      </c>
      <c r="I76" s="78">
        <f t="shared" si="70"/>
        <v>0.13610177759622669</v>
      </c>
      <c r="J76" s="85" t="str">
        <f t="shared" si="58"/>
        <v>C</v>
      </c>
      <c r="K76" s="82">
        <f>'2017-2018 исходные'!L75</f>
        <v>46584.555683962266</v>
      </c>
      <c r="L76" s="29">
        <f t="shared" si="71"/>
        <v>0.23495875812227671</v>
      </c>
      <c r="M76" s="78">
        <f t="shared" si="72"/>
        <v>0.25551373180414277</v>
      </c>
      <c r="N76" s="96" t="str">
        <f t="shared" si="73"/>
        <v>C</v>
      </c>
      <c r="O76" s="62">
        <f>'2017-2018 исходные'!P75</f>
        <v>0</v>
      </c>
      <c r="P76" s="78">
        <f t="shared" si="74"/>
        <v>0</v>
      </c>
      <c r="Q76" s="78">
        <f t="shared" si="75"/>
        <v>9.7559017797546888E-2</v>
      </c>
      <c r="R76" s="65" t="str">
        <f t="shared" si="59"/>
        <v>D</v>
      </c>
      <c r="S76" s="98">
        <f>'2017-2018 исходные'!S75</f>
        <v>542720.00968749996</v>
      </c>
      <c r="T76" s="107">
        <f t="shared" si="76"/>
        <v>0.56605048128238644</v>
      </c>
      <c r="U76" s="107">
        <f t="shared" si="77"/>
        <v>0.58980226022526316</v>
      </c>
      <c r="V76" s="96" t="str">
        <f t="shared" si="60"/>
        <v>C</v>
      </c>
      <c r="W76" s="238" t="str">
        <f t="shared" si="61"/>
        <v>C</v>
      </c>
      <c r="X76" s="248">
        <f t="shared" si="62"/>
        <v>2</v>
      </c>
      <c r="Y76" s="227">
        <f t="shared" si="63"/>
        <v>2</v>
      </c>
      <c r="Z76" s="227">
        <f t="shared" si="64"/>
        <v>2</v>
      </c>
      <c r="AA76" s="227">
        <f t="shared" si="65"/>
        <v>1</v>
      </c>
      <c r="AB76" s="227">
        <f t="shared" si="66"/>
        <v>2</v>
      </c>
      <c r="AC76" s="249">
        <f t="shared" si="67"/>
        <v>1.8</v>
      </c>
    </row>
    <row r="77" spans="1:29" x14ac:dyDescent="0.25">
      <c r="A77" s="194">
        <v>6</v>
      </c>
      <c r="B77" s="12">
        <f>'2017-2018 исходные'!B76</f>
        <v>50340</v>
      </c>
      <c r="C77" s="52" t="str">
        <f>'2017-2018 исходные'!C76</f>
        <v>МБОУ СШ № 34</v>
      </c>
      <c r="D77" s="91">
        <f>'2017-2018 исходные'!F76</f>
        <v>0.45503639306332305</v>
      </c>
      <c r="E77" s="78">
        <f t="shared" si="68"/>
        <v>0.53974076735119847</v>
      </c>
      <c r="F77" s="55" t="str">
        <f>IF(D77&gt;=$D$131,"A",IF(D77&gt;=$D$128,"B",IF(D77&gt;=$D$132,"C","D")))</f>
        <v>C</v>
      </c>
      <c r="G77" s="76">
        <f>'2017-2018 исходные'!I76</f>
        <v>23360.522761627908</v>
      </c>
      <c r="H77" s="78">
        <f t="shared" si="69"/>
        <v>0.16014322180606932</v>
      </c>
      <c r="I77" s="78">
        <f t="shared" si="70"/>
        <v>0.13610177759622669</v>
      </c>
      <c r="J77" s="85" t="str">
        <f t="shared" si="58"/>
        <v>B</v>
      </c>
      <c r="K77" s="82">
        <f>'2017-2018 исходные'!L76</f>
        <v>49867.432267441858</v>
      </c>
      <c r="L77" s="29">
        <f t="shared" si="71"/>
        <v>0.25151661928029601</v>
      </c>
      <c r="M77" s="78">
        <f t="shared" si="72"/>
        <v>0.25551373180414277</v>
      </c>
      <c r="N77" s="96" t="str">
        <f t="shared" si="73"/>
        <v>C</v>
      </c>
      <c r="O77" s="62">
        <f>'2017-2018 исходные'!P76</f>
        <v>0</v>
      </c>
      <c r="P77" s="78">
        <f t="shared" si="74"/>
        <v>0</v>
      </c>
      <c r="Q77" s="78">
        <f t="shared" si="75"/>
        <v>9.7559017797546888E-2</v>
      </c>
      <c r="R77" s="65" t="str">
        <f t="shared" si="59"/>
        <v>D</v>
      </c>
      <c r="S77" s="98">
        <f>'2017-2018 исходные'!S76</f>
        <v>575089.95686274511</v>
      </c>
      <c r="T77" s="107">
        <f t="shared" si="76"/>
        <v>0.59981194916742608</v>
      </c>
      <c r="U77" s="107">
        <f t="shared" si="77"/>
        <v>0.58980226022526316</v>
      </c>
      <c r="V77" s="96" t="str">
        <f t="shared" si="60"/>
        <v>B</v>
      </c>
      <c r="W77" s="235" t="str">
        <f t="shared" si="61"/>
        <v>C</v>
      </c>
      <c r="X77" s="248">
        <f t="shared" si="62"/>
        <v>2</v>
      </c>
      <c r="Y77" s="227">
        <f t="shared" si="63"/>
        <v>2.5</v>
      </c>
      <c r="Z77" s="227">
        <f t="shared" si="64"/>
        <v>2</v>
      </c>
      <c r="AA77" s="227">
        <f t="shared" si="65"/>
        <v>1</v>
      </c>
      <c r="AB77" s="227">
        <f t="shared" si="66"/>
        <v>2.5</v>
      </c>
      <c r="AC77" s="249">
        <f t="shared" si="67"/>
        <v>2</v>
      </c>
    </row>
    <row r="78" spans="1:29" x14ac:dyDescent="0.25">
      <c r="A78" s="194">
        <v>7</v>
      </c>
      <c r="B78" s="12">
        <f>'2017-2018 исходные'!B77</f>
        <v>50420</v>
      </c>
      <c r="C78" s="52" t="str">
        <f>'2017-2018 исходные'!C77</f>
        <v>МБОУ СШ № 42</v>
      </c>
      <c r="D78" s="91">
        <f>'2017-2018 исходные'!F77</f>
        <v>5.1791290077348746E-3</v>
      </c>
      <c r="E78" s="78">
        <f t="shared" si="68"/>
        <v>0.53974076735119847</v>
      </c>
      <c r="F78" s="55" t="str">
        <f>IF(D78&gt;=$D$131,"A",IF(D78&gt;=$D$128,"B",IF(D78&gt;=$D$132,"C","D")))</f>
        <v>D</v>
      </c>
      <c r="G78" s="76">
        <f>'2017-2018 исходные'!I77</f>
        <v>19019.643723958336</v>
      </c>
      <c r="H78" s="78">
        <f t="shared" si="69"/>
        <v>0.13038522530674818</v>
      </c>
      <c r="I78" s="78">
        <f t="shared" si="70"/>
        <v>0.13610177759622669</v>
      </c>
      <c r="J78" s="85" t="str">
        <f t="shared" si="58"/>
        <v>C</v>
      </c>
      <c r="K78" s="82">
        <f>'2017-2018 исходные'!L77</f>
        <v>44289.334635416664</v>
      </c>
      <c r="L78" s="29">
        <f t="shared" si="71"/>
        <v>0.22338234016004541</v>
      </c>
      <c r="M78" s="78">
        <f t="shared" si="72"/>
        <v>0.25551373180414277</v>
      </c>
      <c r="N78" s="96" t="str">
        <f t="shared" si="73"/>
        <v>C</v>
      </c>
      <c r="O78" s="62">
        <f>'2017-2018 исходные'!P77</f>
        <v>2317.4723307291665</v>
      </c>
      <c r="P78" s="78">
        <f t="shared" si="74"/>
        <v>0.10842881114347544</v>
      </c>
      <c r="Q78" s="78">
        <f t="shared" si="75"/>
        <v>9.7559017797546888E-2</v>
      </c>
      <c r="R78" s="65" t="str">
        <f t="shared" si="59"/>
        <v>B</v>
      </c>
      <c r="S78" s="98">
        <f>'2017-2018 исходные'!S77</f>
        <v>567710.31367346935</v>
      </c>
      <c r="T78" s="107">
        <f t="shared" si="76"/>
        <v>0.5921150695528582</v>
      </c>
      <c r="U78" s="107">
        <f t="shared" si="77"/>
        <v>0.58980226022526316</v>
      </c>
      <c r="V78" s="96" t="str">
        <f t="shared" si="60"/>
        <v>B</v>
      </c>
      <c r="W78" s="235" t="str">
        <f t="shared" si="61"/>
        <v>C</v>
      </c>
      <c r="X78" s="248">
        <f t="shared" si="62"/>
        <v>1</v>
      </c>
      <c r="Y78" s="227">
        <f t="shared" si="63"/>
        <v>2</v>
      </c>
      <c r="Z78" s="227">
        <f t="shared" si="64"/>
        <v>2</v>
      </c>
      <c r="AA78" s="227">
        <f t="shared" si="65"/>
        <v>2.5</v>
      </c>
      <c r="AB78" s="227">
        <f t="shared" si="66"/>
        <v>2.5</v>
      </c>
      <c r="AC78" s="249">
        <f t="shared" si="67"/>
        <v>2</v>
      </c>
    </row>
    <row r="79" spans="1:29" x14ac:dyDescent="0.25">
      <c r="A79" s="194">
        <v>8</v>
      </c>
      <c r="B79" s="12">
        <f>'2017-2018 исходные'!B78</f>
        <v>50450</v>
      </c>
      <c r="C79" s="52" t="str">
        <f>'2017-2018 исходные'!C78</f>
        <v>МБОУ СШ № 45</v>
      </c>
      <c r="D79" s="91">
        <f>'2017-2018 исходные'!F78</f>
        <v>0.32314431470538774</v>
      </c>
      <c r="E79" s="78">
        <f t="shared" si="68"/>
        <v>0.53974076735119847</v>
      </c>
      <c r="F79" s="55" t="str">
        <f>IF(D79&gt;=$D$131,"A",IF(D79&gt;=$D$128,"B",IF(D79&gt;=$D$132,"C","D")))</f>
        <v>C</v>
      </c>
      <c r="G79" s="76">
        <f>'2017-2018 исходные'!I78</f>
        <v>37748.598250235184</v>
      </c>
      <c r="H79" s="78">
        <f t="shared" si="69"/>
        <v>0.25877769107057202</v>
      </c>
      <c r="I79" s="78">
        <f t="shared" si="70"/>
        <v>0.13610177759622669</v>
      </c>
      <c r="J79" s="85" t="str">
        <f t="shared" si="58"/>
        <v>B</v>
      </c>
      <c r="K79" s="82">
        <f>'2017-2018 исходные'!L78</f>
        <v>41664.999708372525</v>
      </c>
      <c r="L79" s="29">
        <f t="shared" si="71"/>
        <v>0.21014596887127754</v>
      </c>
      <c r="M79" s="78">
        <f t="shared" si="72"/>
        <v>0.25551373180414277</v>
      </c>
      <c r="N79" s="96" t="str">
        <f t="shared" si="73"/>
        <v>D</v>
      </c>
      <c r="O79" s="62">
        <f>'2017-2018 исходные'!P78</f>
        <v>0</v>
      </c>
      <c r="P79" s="78">
        <f t="shared" si="74"/>
        <v>0</v>
      </c>
      <c r="Q79" s="78">
        <f t="shared" si="75"/>
        <v>9.7559017797546888E-2</v>
      </c>
      <c r="R79" s="65" t="str">
        <f t="shared" si="59"/>
        <v>D</v>
      </c>
      <c r="S79" s="98">
        <f>'2017-2018 исходные'!S78</f>
        <v>528253.82073529414</v>
      </c>
      <c r="T79" s="107">
        <f t="shared" si="76"/>
        <v>0.55096241916462318</v>
      </c>
      <c r="U79" s="107">
        <f t="shared" si="77"/>
        <v>0.58980226022526316</v>
      </c>
      <c r="V79" s="96" t="str">
        <f t="shared" si="60"/>
        <v>C</v>
      </c>
      <c r="W79" s="235" t="str">
        <f t="shared" si="61"/>
        <v>C</v>
      </c>
      <c r="X79" s="248">
        <f t="shared" si="62"/>
        <v>2</v>
      </c>
      <c r="Y79" s="227">
        <f t="shared" si="63"/>
        <v>2.5</v>
      </c>
      <c r="Z79" s="227">
        <f t="shared" si="64"/>
        <v>1</v>
      </c>
      <c r="AA79" s="227">
        <f t="shared" si="65"/>
        <v>1</v>
      </c>
      <c r="AB79" s="227">
        <f t="shared" si="66"/>
        <v>2</v>
      </c>
      <c r="AC79" s="249">
        <f t="shared" si="67"/>
        <v>1.7</v>
      </c>
    </row>
    <row r="80" spans="1:29" x14ac:dyDescent="0.25">
      <c r="A80" s="194">
        <v>9</v>
      </c>
      <c r="B80" s="12">
        <f>'2017-2018 исходные'!B79</f>
        <v>50620</v>
      </c>
      <c r="C80" s="52" t="str">
        <f>'2017-2018 исходные'!C79</f>
        <v>МБОУ СШ № 62</v>
      </c>
      <c r="D80" s="91">
        <f>'2017-2018 исходные'!F79</f>
        <v>0.31360589517162535</v>
      </c>
      <c r="E80" s="78">
        <f t="shared" si="68"/>
        <v>0.53974076735119847</v>
      </c>
      <c r="F80" s="55" t="str">
        <f>IF(D80&gt;=$D$131,"A",IF(D80&gt;=$D$128,"B",IF(D80&gt;=$D$132,"C","D")))</f>
        <v>C</v>
      </c>
      <c r="G80" s="76">
        <f>'2017-2018 исходные'!I79</f>
        <v>15769.716528417821</v>
      </c>
      <c r="H80" s="78">
        <f t="shared" si="69"/>
        <v>0.10810602303718592</v>
      </c>
      <c r="I80" s="78">
        <f t="shared" si="70"/>
        <v>0.13610177759622669</v>
      </c>
      <c r="J80" s="85" t="str">
        <f t="shared" si="58"/>
        <v>C</v>
      </c>
      <c r="K80" s="82">
        <f>'2017-2018 исходные'!L79</f>
        <v>44951.104976958522</v>
      </c>
      <c r="L80" s="29">
        <f t="shared" si="71"/>
        <v>0.22672011456462904</v>
      </c>
      <c r="M80" s="78">
        <f t="shared" si="72"/>
        <v>0.25551373180414277</v>
      </c>
      <c r="N80" s="96" t="str">
        <f t="shared" si="73"/>
        <v>C</v>
      </c>
      <c r="O80" s="62">
        <f>'2017-2018 исходные'!P79</f>
        <v>0</v>
      </c>
      <c r="P80" s="78">
        <f t="shared" si="74"/>
        <v>0</v>
      </c>
      <c r="Q80" s="78">
        <f t="shared" si="75"/>
        <v>9.7559017797546888E-2</v>
      </c>
      <c r="R80" s="65" t="str">
        <f t="shared" si="59"/>
        <v>D</v>
      </c>
      <c r="S80" s="98">
        <f>'2017-2018 исходные'!S79</f>
        <v>592362.1773809524</v>
      </c>
      <c r="T80" s="107">
        <f t="shared" si="76"/>
        <v>0.61782666865929881</v>
      </c>
      <c r="U80" s="107">
        <f t="shared" si="77"/>
        <v>0.58980226022526316</v>
      </c>
      <c r="V80" s="96" t="str">
        <f t="shared" si="60"/>
        <v>B</v>
      </c>
      <c r="W80" s="235" t="str">
        <f t="shared" si="61"/>
        <v>C</v>
      </c>
      <c r="X80" s="248">
        <f t="shared" si="62"/>
        <v>2</v>
      </c>
      <c r="Y80" s="227">
        <f t="shared" si="63"/>
        <v>2</v>
      </c>
      <c r="Z80" s="227">
        <f t="shared" si="64"/>
        <v>2</v>
      </c>
      <c r="AA80" s="227">
        <f t="shared" si="65"/>
        <v>1</v>
      </c>
      <c r="AB80" s="227">
        <f t="shared" si="66"/>
        <v>2.5</v>
      </c>
      <c r="AC80" s="249">
        <f t="shared" si="67"/>
        <v>1.9</v>
      </c>
    </row>
    <row r="81" spans="1:29" x14ac:dyDescent="0.25">
      <c r="A81" s="194">
        <v>10</v>
      </c>
      <c r="B81" s="12">
        <f>'2017-2018 исходные'!B80</f>
        <v>50760</v>
      </c>
      <c r="C81" s="52" t="str">
        <f>'2017-2018 исходные'!C80</f>
        <v>МБОУ СШ № 76</v>
      </c>
      <c r="D81" s="159">
        <f>'2017-2018 исходные'!F80</f>
        <v>0.53563212318361064</v>
      </c>
      <c r="E81" s="78">
        <f t="shared" si="68"/>
        <v>0.53974076735119847</v>
      </c>
      <c r="F81" s="160" t="s">
        <v>158</v>
      </c>
      <c r="G81" s="76">
        <f>'2017-2018 исходные'!I80</f>
        <v>11606.936390374332</v>
      </c>
      <c r="H81" s="78">
        <f t="shared" si="69"/>
        <v>7.9568946629305803E-2</v>
      </c>
      <c r="I81" s="78">
        <f t="shared" si="70"/>
        <v>0.13610177759622669</v>
      </c>
      <c r="J81" s="85" t="str">
        <f t="shared" si="58"/>
        <v>C</v>
      </c>
      <c r="K81" s="82">
        <f>'2017-2018 исходные'!L80</f>
        <v>44097.952950089129</v>
      </c>
      <c r="L81" s="29">
        <f t="shared" si="71"/>
        <v>0.22241706738988165</v>
      </c>
      <c r="M81" s="78">
        <f t="shared" si="72"/>
        <v>0.25551373180414277</v>
      </c>
      <c r="N81" s="96" t="str">
        <f t="shared" si="73"/>
        <v>C</v>
      </c>
      <c r="O81" s="62">
        <f>'2017-2018 исходные'!P80</f>
        <v>0</v>
      </c>
      <c r="P81" s="78">
        <f t="shared" si="74"/>
        <v>0</v>
      </c>
      <c r="Q81" s="78">
        <f t="shared" si="75"/>
        <v>9.7559017797546888E-2</v>
      </c>
      <c r="R81" s="65" t="str">
        <f t="shared" si="59"/>
        <v>D</v>
      </c>
      <c r="S81" s="98">
        <f>'2017-2018 исходные'!S80</f>
        <v>530917.54851851857</v>
      </c>
      <c r="T81" s="107">
        <f t="shared" si="76"/>
        <v>0.5537406553946963</v>
      </c>
      <c r="U81" s="107">
        <f t="shared" si="77"/>
        <v>0.58980226022526316</v>
      </c>
      <c r="V81" s="96" t="str">
        <f t="shared" si="60"/>
        <v>C</v>
      </c>
      <c r="W81" s="238" t="str">
        <f t="shared" si="61"/>
        <v>C</v>
      </c>
      <c r="X81" s="248">
        <f t="shared" si="62"/>
        <v>2.5</v>
      </c>
      <c r="Y81" s="227">
        <f t="shared" si="63"/>
        <v>2</v>
      </c>
      <c r="Z81" s="227">
        <f t="shared" si="64"/>
        <v>2</v>
      </c>
      <c r="AA81" s="227">
        <f t="shared" si="65"/>
        <v>1</v>
      </c>
      <c r="AB81" s="227">
        <f t="shared" si="66"/>
        <v>2</v>
      </c>
      <c r="AC81" s="249">
        <f t="shared" si="67"/>
        <v>1.9</v>
      </c>
    </row>
    <row r="82" spans="1:29" x14ac:dyDescent="0.25">
      <c r="A82" s="194">
        <v>11</v>
      </c>
      <c r="B82" s="12">
        <f>'2017-2018 исходные'!B81</f>
        <v>50780</v>
      </c>
      <c r="C82" s="52" t="str">
        <f>'2017-2018 исходные'!C81</f>
        <v>МБОУ СШ № 78</v>
      </c>
      <c r="D82" s="91">
        <f>'2017-2018 исходные'!F81</f>
        <v>0</v>
      </c>
      <c r="E82" s="78">
        <f t="shared" si="68"/>
        <v>0.53974076735119847</v>
      </c>
      <c r="F82" s="55" t="str">
        <f t="shared" ref="F82:F94" si="78">IF(D82&gt;=$D$131,"A",IF(D82&gt;=$D$128,"B",IF(D82&gt;=$D$132,"C","D")))</f>
        <v>D</v>
      </c>
      <c r="G82" s="76">
        <f>'2017-2018 исходные'!I81</f>
        <v>25802.898782924614</v>
      </c>
      <c r="H82" s="78">
        <f t="shared" si="69"/>
        <v>0.17688642438348831</v>
      </c>
      <c r="I82" s="78">
        <f t="shared" si="70"/>
        <v>0.13610177759622669</v>
      </c>
      <c r="J82" s="85" t="str">
        <f t="shared" si="58"/>
        <v>B</v>
      </c>
      <c r="K82" s="82">
        <f>'2017-2018 исходные'!L81</f>
        <v>36405.080190735694</v>
      </c>
      <c r="L82" s="29">
        <f t="shared" si="71"/>
        <v>0.18361648630904398</v>
      </c>
      <c r="M82" s="78">
        <f t="shared" si="72"/>
        <v>0.25551373180414277</v>
      </c>
      <c r="N82" s="96" t="str">
        <f t="shared" si="73"/>
        <v>D</v>
      </c>
      <c r="O82" s="62">
        <f>'2017-2018 исходные'!P81</f>
        <v>0</v>
      </c>
      <c r="P82" s="78">
        <f t="shared" si="74"/>
        <v>0</v>
      </c>
      <c r="Q82" s="78">
        <f t="shared" si="75"/>
        <v>9.7559017797546888E-2</v>
      </c>
      <c r="R82" s="65" t="str">
        <f t="shared" si="59"/>
        <v>D</v>
      </c>
      <c r="S82" s="98">
        <f>'2017-2018 исходные'!S81</f>
        <v>428262.58533333329</v>
      </c>
      <c r="T82" s="107">
        <f t="shared" si="76"/>
        <v>0.44667275614687146</v>
      </c>
      <c r="U82" s="107">
        <f t="shared" si="77"/>
        <v>0.58980226022526316</v>
      </c>
      <c r="V82" s="96" t="str">
        <f t="shared" si="60"/>
        <v>D</v>
      </c>
      <c r="W82" s="235" t="str">
        <f t="shared" si="61"/>
        <v>D</v>
      </c>
      <c r="X82" s="248">
        <f t="shared" si="62"/>
        <v>1</v>
      </c>
      <c r="Y82" s="227">
        <f t="shared" si="63"/>
        <v>2.5</v>
      </c>
      <c r="Z82" s="227">
        <f t="shared" si="64"/>
        <v>1</v>
      </c>
      <c r="AA82" s="227">
        <f t="shared" si="65"/>
        <v>1</v>
      </c>
      <c r="AB82" s="227">
        <f t="shared" si="66"/>
        <v>1</v>
      </c>
      <c r="AC82" s="249">
        <f t="shared" si="67"/>
        <v>1.3</v>
      </c>
    </row>
    <row r="83" spans="1:29" s="45" customFormat="1" x14ac:dyDescent="0.25">
      <c r="A83" s="194">
        <v>12</v>
      </c>
      <c r="B83" s="12">
        <f>'2017-2018 исходные'!B82</f>
        <v>50001</v>
      </c>
      <c r="C83" s="52" t="str">
        <f>'2017-2018 исходные'!C82</f>
        <v>МБОУ СШ № 92</v>
      </c>
      <c r="D83" s="90">
        <f>'2017-2018 исходные'!F82</f>
        <v>0.36977159046380575</v>
      </c>
      <c r="E83" s="94">
        <f t="shared" si="68"/>
        <v>0.53974076735119847</v>
      </c>
      <c r="F83" s="56" t="str">
        <f t="shared" si="78"/>
        <v>C</v>
      </c>
      <c r="G83" s="75">
        <f>'2017-2018 исходные'!I82</f>
        <v>14335.385942408377</v>
      </c>
      <c r="H83" s="94">
        <f t="shared" si="69"/>
        <v>9.8273267001612805E-2</v>
      </c>
      <c r="I83" s="94">
        <f t="shared" si="70"/>
        <v>0.13610177759622669</v>
      </c>
      <c r="J83" s="84" t="str">
        <f t="shared" si="58"/>
        <v>C</v>
      </c>
      <c r="K83" s="81">
        <f>'2017-2018 исходные'!L82</f>
        <v>49428.464502617804</v>
      </c>
      <c r="L83" s="27">
        <f t="shared" si="71"/>
        <v>0.24930259535402985</v>
      </c>
      <c r="M83" s="94">
        <f t="shared" si="72"/>
        <v>0.25551373180414277</v>
      </c>
      <c r="N83" s="70" t="str">
        <f t="shared" si="73"/>
        <v>C</v>
      </c>
      <c r="O83" s="64">
        <f>'2017-2018 исходные'!P82</f>
        <v>0</v>
      </c>
      <c r="P83" s="94">
        <f t="shared" si="74"/>
        <v>0</v>
      </c>
      <c r="Q83" s="94">
        <f t="shared" si="75"/>
        <v>9.7559017797546888E-2</v>
      </c>
      <c r="R83" s="67" t="str">
        <f t="shared" si="59"/>
        <v>D</v>
      </c>
      <c r="S83" s="97">
        <f>'2017-2018 исходные'!S82</f>
        <v>579759.98945454543</v>
      </c>
      <c r="T83" s="108">
        <f t="shared" si="76"/>
        <v>0.60468273732523714</v>
      </c>
      <c r="U83" s="108">
        <f t="shared" si="77"/>
        <v>0.58980226022526316</v>
      </c>
      <c r="V83" s="70" t="str">
        <f t="shared" si="60"/>
        <v>B</v>
      </c>
      <c r="W83" s="238" t="str">
        <f t="shared" si="61"/>
        <v>C</v>
      </c>
      <c r="X83" s="248">
        <f t="shared" si="62"/>
        <v>2</v>
      </c>
      <c r="Y83" s="227">
        <f t="shared" si="63"/>
        <v>2</v>
      </c>
      <c r="Z83" s="227">
        <f t="shared" si="64"/>
        <v>2</v>
      </c>
      <c r="AA83" s="227">
        <f t="shared" si="65"/>
        <v>1</v>
      </c>
      <c r="AB83" s="227">
        <f t="shared" si="66"/>
        <v>2.5</v>
      </c>
      <c r="AC83" s="249">
        <f t="shared" si="67"/>
        <v>1.9</v>
      </c>
    </row>
    <row r="84" spans="1:29" x14ac:dyDescent="0.25">
      <c r="A84" s="194">
        <v>13</v>
      </c>
      <c r="B84" s="12">
        <f>'2017-2018 исходные'!B83</f>
        <v>50930</v>
      </c>
      <c r="C84" s="52" t="str">
        <f>'2017-2018 исходные'!C83</f>
        <v xml:space="preserve">МБОУ СШ № 93 </v>
      </c>
      <c r="D84" s="91">
        <f>'2017-2018 исходные'!F83</f>
        <v>0.37551017511887697</v>
      </c>
      <c r="E84" s="78">
        <f t="shared" si="68"/>
        <v>0.53974076735119847</v>
      </c>
      <c r="F84" s="55" t="str">
        <f t="shared" si="78"/>
        <v>C</v>
      </c>
      <c r="G84" s="76">
        <f>'2017-2018 исходные'!I83</f>
        <v>10431.840303541316</v>
      </c>
      <c r="H84" s="78">
        <f t="shared" si="69"/>
        <v>7.1513318970739218E-2</v>
      </c>
      <c r="I84" s="78">
        <f t="shared" si="70"/>
        <v>0.13610177759622669</v>
      </c>
      <c r="J84" s="85" t="str">
        <f t="shared" si="58"/>
        <v>D</v>
      </c>
      <c r="K84" s="82">
        <f>'2017-2018 исходные'!L83</f>
        <v>42340.208482293419</v>
      </c>
      <c r="L84" s="29">
        <f t="shared" si="71"/>
        <v>0.21355152276493281</v>
      </c>
      <c r="M84" s="78">
        <f t="shared" si="72"/>
        <v>0.25551373180414277</v>
      </c>
      <c r="N84" s="96" t="str">
        <f t="shared" si="73"/>
        <v>D</v>
      </c>
      <c r="O84" s="62">
        <f>'2017-2018 исходные'!P83</f>
        <v>0</v>
      </c>
      <c r="P84" s="78">
        <f t="shared" si="74"/>
        <v>0</v>
      </c>
      <c r="Q84" s="78">
        <f t="shared" si="75"/>
        <v>9.7559017797546888E-2</v>
      </c>
      <c r="R84" s="65" t="str">
        <f t="shared" si="59"/>
        <v>D</v>
      </c>
      <c r="S84" s="98">
        <f>'2017-2018 исходные'!S83</f>
        <v>519078.31585365854</v>
      </c>
      <c r="T84" s="107">
        <f t="shared" si="76"/>
        <v>0.54139247727644901</v>
      </c>
      <c r="U84" s="107">
        <f t="shared" si="77"/>
        <v>0.58980226022526316</v>
      </c>
      <c r="V84" s="96" t="str">
        <f t="shared" si="60"/>
        <v>C</v>
      </c>
      <c r="W84" s="235" t="str">
        <f t="shared" si="61"/>
        <v>D</v>
      </c>
      <c r="X84" s="248">
        <f t="shared" si="62"/>
        <v>2</v>
      </c>
      <c r="Y84" s="227">
        <f t="shared" si="63"/>
        <v>1</v>
      </c>
      <c r="Z84" s="227">
        <f t="shared" si="64"/>
        <v>1</v>
      </c>
      <c r="AA84" s="227">
        <f t="shared" si="65"/>
        <v>1</v>
      </c>
      <c r="AB84" s="227">
        <f t="shared" si="66"/>
        <v>2</v>
      </c>
      <c r="AC84" s="249">
        <f t="shared" si="67"/>
        <v>1.4</v>
      </c>
    </row>
    <row r="85" spans="1:29" x14ac:dyDescent="0.25">
      <c r="A85" s="194">
        <v>14</v>
      </c>
      <c r="B85" s="12">
        <f>'2017-2018 исходные'!B84</f>
        <v>50970</v>
      </c>
      <c r="C85" s="52" t="str">
        <f>'2017-2018 исходные'!C84</f>
        <v>МБОУ СШ № 97</v>
      </c>
      <c r="D85" s="91">
        <f>'2017-2018 исходные'!F84</f>
        <v>0.45259986411383923</v>
      </c>
      <c r="E85" s="78">
        <f t="shared" si="68"/>
        <v>0.53974076735119847</v>
      </c>
      <c r="F85" s="55" t="str">
        <f t="shared" si="78"/>
        <v>C</v>
      </c>
      <c r="G85" s="76">
        <f>'2017-2018 исходные'!I84</f>
        <v>17509.917382198953</v>
      </c>
      <c r="H85" s="78">
        <f t="shared" si="69"/>
        <v>0.12003560929507336</v>
      </c>
      <c r="I85" s="78">
        <f t="shared" si="70"/>
        <v>0.13610177759622669</v>
      </c>
      <c r="J85" s="85" t="str">
        <f t="shared" si="58"/>
        <v>C</v>
      </c>
      <c r="K85" s="82">
        <f>'2017-2018 исходные'!L84</f>
        <v>55164.801692844681</v>
      </c>
      <c r="L85" s="29">
        <f t="shared" si="71"/>
        <v>0.27823498813094211</v>
      </c>
      <c r="M85" s="78">
        <f t="shared" si="72"/>
        <v>0.25551373180414277</v>
      </c>
      <c r="N85" s="96" t="str">
        <f t="shared" si="73"/>
        <v>B</v>
      </c>
      <c r="O85" s="62">
        <f>'2017-2018 исходные'!P84</f>
        <v>0</v>
      </c>
      <c r="P85" s="78">
        <f t="shared" si="74"/>
        <v>0</v>
      </c>
      <c r="Q85" s="78">
        <f t="shared" si="75"/>
        <v>9.7559017797546888E-2</v>
      </c>
      <c r="R85" s="65" t="str">
        <f t="shared" si="59"/>
        <v>D</v>
      </c>
      <c r="S85" s="98">
        <f>'2017-2018 исходные'!S84</f>
        <v>538534.56460000004</v>
      </c>
      <c r="T85" s="107">
        <f t="shared" si="76"/>
        <v>0.56168511209777772</v>
      </c>
      <c r="U85" s="107">
        <f t="shared" si="77"/>
        <v>0.58980226022526316</v>
      </c>
      <c r="V85" s="96" t="str">
        <f t="shared" si="60"/>
        <v>C</v>
      </c>
      <c r="W85" s="235" t="str">
        <f t="shared" si="61"/>
        <v>C</v>
      </c>
      <c r="X85" s="248">
        <f t="shared" si="62"/>
        <v>2</v>
      </c>
      <c r="Y85" s="227">
        <f t="shared" si="63"/>
        <v>2</v>
      </c>
      <c r="Z85" s="227">
        <f t="shared" si="64"/>
        <v>2.5</v>
      </c>
      <c r="AA85" s="227">
        <f t="shared" si="65"/>
        <v>1</v>
      </c>
      <c r="AB85" s="227">
        <f t="shared" si="66"/>
        <v>2</v>
      </c>
      <c r="AC85" s="249">
        <f t="shared" si="67"/>
        <v>1.9</v>
      </c>
    </row>
    <row r="86" spans="1:29" ht="15.75" thickBot="1" x14ac:dyDescent="0.3">
      <c r="A86" s="194">
        <v>15</v>
      </c>
      <c r="B86" s="12">
        <f>'2017-2018 исходные'!B85</f>
        <v>51370</v>
      </c>
      <c r="C86" s="52" t="str">
        <f>'2017-2018 исходные'!C85</f>
        <v>МАОУ СШ № 137</v>
      </c>
      <c r="D86" s="92">
        <f>'2017-2018 исходные'!F85</f>
        <v>0</v>
      </c>
      <c r="E86" s="79">
        <f t="shared" si="68"/>
        <v>0.53974076735119847</v>
      </c>
      <c r="F86" s="58" t="str">
        <f t="shared" si="78"/>
        <v>D</v>
      </c>
      <c r="G86" s="77">
        <f>'2017-2018 исходные'!I85</f>
        <v>7039.2114811568799</v>
      </c>
      <c r="H86" s="79">
        <f t="shared" si="69"/>
        <v>4.8255855276424467E-2</v>
      </c>
      <c r="I86" s="79">
        <f t="shared" si="70"/>
        <v>0.13610177759622669</v>
      </c>
      <c r="J86" s="86" t="str">
        <f t="shared" si="58"/>
        <v>D</v>
      </c>
      <c r="K86" s="95">
        <f>'2017-2018 исходные'!L85</f>
        <v>42504.167957931641</v>
      </c>
      <c r="L86" s="24">
        <f t="shared" si="71"/>
        <v>0.21437848599797699</v>
      </c>
      <c r="M86" s="79">
        <f t="shared" si="72"/>
        <v>0.25551373180414277</v>
      </c>
      <c r="N86" s="71" t="str">
        <f t="shared" si="73"/>
        <v>D</v>
      </c>
      <c r="O86" s="63">
        <f>'2017-2018 исходные'!P85</f>
        <v>0</v>
      </c>
      <c r="P86" s="79">
        <f t="shared" si="74"/>
        <v>0</v>
      </c>
      <c r="Q86" s="79">
        <f t="shared" si="75"/>
        <v>9.7559017797546888E-2</v>
      </c>
      <c r="R86" s="66" t="str">
        <f t="shared" si="59"/>
        <v>D</v>
      </c>
      <c r="S86" s="99">
        <f>'2017-2018 исходные'!S85</f>
        <v>585070.53394366195</v>
      </c>
      <c r="T86" s="110">
        <f t="shared" si="76"/>
        <v>0.61022157173391656</v>
      </c>
      <c r="U86" s="110">
        <f t="shared" si="77"/>
        <v>0.58980226022526316</v>
      </c>
      <c r="V86" s="71" t="str">
        <f t="shared" si="60"/>
        <v>B</v>
      </c>
      <c r="W86" s="233" t="str">
        <f t="shared" si="61"/>
        <v>D</v>
      </c>
      <c r="X86" s="244">
        <f t="shared" si="62"/>
        <v>1</v>
      </c>
      <c r="Y86" s="229">
        <f t="shared" si="63"/>
        <v>1</v>
      </c>
      <c r="Z86" s="229">
        <f t="shared" si="64"/>
        <v>1</v>
      </c>
      <c r="AA86" s="229">
        <f t="shared" si="65"/>
        <v>1</v>
      </c>
      <c r="AB86" s="229">
        <f t="shared" si="66"/>
        <v>2.5</v>
      </c>
      <c r="AC86" s="245">
        <f t="shared" si="67"/>
        <v>1.3</v>
      </c>
    </row>
    <row r="87" spans="1:29" ht="15.75" thickBot="1" x14ac:dyDescent="0.3">
      <c r="A87" s="25"/>
      <c r="B87" s="168"/>
      <c r="C87" s="170" t="s">
        <v>238</v>
      </c>
      <c r="D87" s="89">
        <f>AVERAGE(D88:D116)</f>
        <v>0.61932369070368509</v>
      </c>
      <c r="E87" s="36"/>
      <c r="F87" s="61" t="str">
        <f t="shared" si="78"/>
        <v>B</v>
      </c>
      <c r="G87" s="80">
        <f>AVERAGE(G88:G116)</f>
        <v>16509.391076741613</v>
      </c>
      <c r="H87" s="256">
        <f>AVERAGE(H88:H116)</f>
        <v>0.11317670858927011</v>
      </c>
      <c r="I87" s="256"/>
      <c r="J87" s="69" t="str">
        <f t="shared" si="58"/>
        <v>C</v>
      </c>
      <c r="K87" s="80">
        <f>AVERAGE(K88:K116)</f>
        <v>45516.713091354271</v>
      </c>
      <c r="L87" s="257">
        <f>AVERAGE(L88:L116)</f>
        <v>0.22957287505984311</v>
      </c>
      <c r="M87" s="256"/>
      <c r="N87" s="69" t="str">
        <f t="shared" si="73"/>
        <v>C</v>
      </c>
      <c r="O87" s="68">
        <f>AVERAGE(O88:O116)</f>
        <v>2065.5118407257964</v>
      </c>
      <c r="P87" s="256">
        <f>AVERAGE(P88:P116)</f>
        <v>9.6640201620962984E-2</v>
      </c>
      <c r="Q87" s="256"/>
      <c r="R87" s="61" t="str">
        <f t="shared" si="59"/>
        <v>C</v>
      </c>
      <c r="S87" s="80">
        <f>AVERAGE(S88:S116)</f>
        <v>556246.8255342436</v>
      </c>
      <c r="T87" s="258">
        <f>AVERAGE(T88:T116)</f>
        <v>0.58015878848240354</v>
      </c>
      <c r="U87" s="109"/>
      <c r="V87" s="69" t="str">
        <f t="shared" si="60"/>
        <v>C</v>
      </c>
      <c r="W87" s="234" t="str">
        <f t="shared" si="61"/>
        <v>C</v>
      </c>
      <c r="X87" s="230">
        <f t="shared" si="62"/>
        <v>2.5</v>
      </c>
      <c r="Y87" s="231">
        <f t="shared" si="63"/>
        <v>2</v>
      </c>
      <c r="Z87" s="231">
        <f t="shared" si="64"/>
        <v>2</v>
      </c>
      <c r="AA87" s="231">
        <f t="shared" si="65"/>
        <v>2</v>
      </c>
      <c r="AB87" s="231">
        <f t="shared" si="66"/>
        <v>2</v>
      </c>
      <c r="AC87" s="232">
        <f t="shared" si="67"/>
        <v>2.1</v>
      </c>
    </row>
    <row r="88" spans="1:29" x14ac:dyDescent="0.25">
      <c r="A88" s="194">
        <v>1</v>
      </c>
      <c r="B88" s="19">
        <f>'2017-2018 исходные'!B87</f>
        <v>60010</v>
      </c>
      <c r="C88" s="52" t="str">
        <f>'2017-2018 исходные'!C87</f>
        <v xml:space="preserve">МБОУ СШ № 1 </v>
      </c>
      <c r="D88" s="91">
        <f>'2017-2018 исходные'!F87</f>
        <v>0.63839842290917859</v>
      </c>
      <c r="E88" s="78">
        <f t="shared" ref="E88:E116" si="79">$D$128</f>
        <v>0.53974076735119847</v>
      </c>
      <c r="F88" s="55" t="str">
        <f t="shared" si="78"/>
        <v>B</v>
      </c>
      <c r="G88" s="76">
        <f>'2017-2018 исходные'!I87</f>
        <v>36353.825301204823</v>
      </c>
      <c r="H88" s="78">
        <f t="shared" ref="H88:H116" si="80">G88/$G$129</f>
        <v>0.24921611421611173</v>
      </c>
      <c r="I88" s="78">
        <f t="shared" ref="I88:I116" si="81">$H$128</f>
        <v>0.13610177759622669</v>
      </c>
      <c r="J88" s="85" t="str">
        <f t="shared" si="58"/>
        <v>B</v>
      </c>
      <c r="K88" s="82">
        <f>'2017-2018 исходные'!L87</f>
        <v>46068.232059145674</v>
      </c>
      <c r="L88" s="29">
        <f t="shared" ref="L88:L116" si="82">K88/$K$129</f>
        <v>0.23235457405537008</v>
      </c>
      <c r="M88" s="78">
        <f t="shared" ref="M88:M116" si="83">$L$128</f>
        <v>0.25551373180414277</v>
      </c>
      <c r="N88" s="96" t="str">
        <f t="shared" si="73"/>
        <v>C</v>
      </c>
      <c r="O88" s="62">
        <f>'2017-2018 исходные'!P87</f>
        <v>2160.4470755750272</v>
      </c>
      <c r="P88" s="78">
        <f t="shared" ref="P88:P116" si="84">O88/$O$129</f>
        <v>0.10108198697211321</v>
      </c>
      <c r="Q88" s="78">
        <f t="shared" ref="Q88:Q116" si="85">$P$128</f>
        <v>9.7559017797546888E-2</v>
      </c>
      <c r="R88" s="65" t="str">
        <f t="shared" si="59"/>
        <v>B</v>
      </c>
      <c r="S88" s="98">
        <f>'2017-2018 исходные'!S87</f>
        <v>570082.56516129035</v>
      </c>
      <c r="T88" s="107">
        <f t="shared" ref="T88:T116" si="86">S88/$S$129</f>
        <v>0.59458929949174899</v>
      </c>
      <c r="U88" s="107">
        <f t="shared" ref="U88:U116" si="87">$T$128</f>
        <v>0.58980226022526316</v>
      </c>
      <c r="V88" s="96" t="str">
        <f t="shared" si="60"/>
        <v>B</v>
      </c>
      <c r="W88" s="235" t="str">
        <f t="shared" si="61"/>
        <v>C</v>
      </c>
      <c r="X88" s="246">
        <f t="shared" si="62"/>
        <v>2.5</v>
      </c>
      <c r="Y88" s="228">
        <f t="shared" si="63"/>
        <v>2.5</v>
      </c>
      <c r="Z88" s="228">
        <f t="shared" si="64"/>
        <v>2</v>
      </c>
      <c r="AA88" s="228">
        <f t="shared" si="65"/>
        <v>2.5</v>
      </c>
      <c r="AB88" s="228">
        <f t="shared" si="66"/>
        <v>2.5</v>
      </c>
      <c r="AC88" s="247">
        <f t="shared" si="67"/>
        <v>2.4</v>
      </c>
    </row>
    <row r="89" spans="1:29" x14ac:dyDescent="0.25">
      <c r="A89" s="194">
        <v>2</v>
      </c>
      <c r="B89" s="12">
        <f>'2017-2018 исходные'!B88</f>
        <v>60020</v>
      </c>
      <c r="C89" s="52" t="str">
        <f>'2017-2018 исходные'!C88</f>
        <v>МБОУ СШ № 2</v>
      </c>
      <c r="D89" s="91">
        <f>'2017-2018 исходные'!F88</f>
        <v>0.36215948806289849</v>
      </c>
      <c r="E89" s="78">
        <f t="shared" si="79"/>
        <v>0.53974076735119847</v>
      </c>
      <c r="F89" s="55" t="str">
        <f t="shared" si="78"/>
        <v>C</v>
      </c>
      <c r="G89" s="76">
        <f>'2017-2018 исходные'!I88</f>
        <v>14747.078560747665</v>
      </c>
      <c r="H89" s="78">
        <f t="shared" si="80"/>
        <v>0.10109554041421497</v>
      </c>
      <c r="I89" s="78">
        <f t="shared" si="81"/>
        <v>0.13610177759622669</v>
      </c>
      <c r="J89" s="85" t="str">
        <f t="shared" si="58"/>
        <v>C</v>
      </c>
      <c r="K89" s="82">
        <f>'2017-2018 исходные'!L88</f>
        <v>48978.064112149536</v>
      </c>
      <c r="L89" s="29">
        <f t="shared" si="82"/>
        <v>0.24703090863622251</v>
      </c>
      <c r="M89" s="78">
        <f t="shared" si="83"/>
        <v>0.25551373180414277</v>
      </c>
      <c r="N89" s="96" t="str">
        <f t="shared" si="73"/>
        <v>C</v>
      </c>
      <c r="O89" s="62">
        <f>'2017-2018 исходные'!P88</f>
        <v>2196.2349906542054</v>
      </c>
      <c r="P89" s="78">
        <f t="shared" si="84"/>
        <v>0.10275641519888647</v>
      </c>
      <c r="Q89" s="78">
        <f t="shared" si="85"/>
        <v>9.7559017797546888E-2</v>
      </c>
      <c r="R89" s="65" t="str">
        <f t="shared" si="59"/>
        <v>B</v>
      </c>
      <c r="S89" s="98">
        <f>'2017-2018 исходные'!S88</f>
        <v>636055.63885714288</v>
      </c>
      <c r="T89" s="107">
        <f t="shared" si="86"/>
        <v>0.66339842657500969</v>
      </c>
      <c r="U89" s="107">
        <f t="shared" si="87"/>
        <v>0.58980226022526316</v>
      </c>
      <c r="V89" s="96" t="str">
        <f t="shared" si="60"/>
        <v>B</v>
      </c>
      <c r="W89" s="239" t="str">
        <f t="shared" si="61"/>
        <v>C</v>
      </c>
      <c r="X89" s="248">
        <f t="shared" si="62"/>
        <v>2</v>
      </c>
      <c r="Y89" s="227">
        <f t="shared" si="63"/>
        <v>2</v>
      </c>
      <c r="Z89" s="227">
        <f t="shared" si="64"/>
        <v>2</v>
      </c>
      <c r="AA89" s="227">
        <f t="shared" si="65"/>
        <v>2.5</v>
      </c>
      <c r="AB89" s="227">
        <f t="shared" si="66"/>
        <v>2.5</v>
      </c>
      <c r="AC89" s="249">
        <f t="shared" si="67"/>
        <v>2.2000000000000002</v>
      </c>
    </row>
    <row r="90" spans="1:29" x14ac:dyDescent="0.25">
      <c r="A90" s="194">
        <v>3</v>
      </c>
      <c r="B90" s="12">
        <f>'2017-2018 исходные'!B89</f>
        <v>60050</v>
      </c>
      <c r="C90" s="52" t="str">
        <f>'2017-2018 исходные'!C89</f>
        <v>МБОУ СШ № 5</v>
      </c>
      <c r="D90" s="91">
        <f>'2017-2018 исходные'!F89</f>
        <v>0.32740646233884357</v>
      </c>
      <c r="E90" s="78">
        <f t="shared" si="79"/>
        <v>0.53974076735119847</v>
      </c>
      <c r="F90" s="55" t="str">
        <f t="shared" si="78"/>
        <v>C</v>
      </c>
      <c r="G90" s="76">
        <f>'2017-2018 исходные'!I89</f>
        <v>11444.658186180422</v>
      </c>
      <c r="H90" s="78">
        <f t="shared" si="80"/>
        <v>7.8456482036210154E-2</v>
      </c>
      <c r="I90" s="78">
        <f t="shared" si="81"/>
        <v>0.13610177759622669</v>
      </c>
      <c r="J90" s="85" t="str">
        <f t="shared" si="58"/>
        <v>C</v>
      </c>
      <c r="K90" s="82">
        <f>'2017-2018 исходные'!L89</f>
        <v>49148.340287907871</v>
      </c>
      <c r="L90" s="29">
        <f t="shared" si="82"/>
        <v>0.24788973144147605</v>
      </c>
      <c r="M90" s="78">
        <f t="shared" si="83"/>
        <v>0.25551373180414277</v>
      </c>
      <c r="N90" s="96" t="str">
        <f t="shared" si="73"/>
        <v>C</v>
      </c>
      <c r="O90" s="62">
        <f>'2017-2018 исходные'!P89</f>
        <v>1969.1088003838772</v>
      </c>
      <c r="P90" s="78">
        <f t="shared" si="84"/>
        <v>9.212974127315729E-2</v>
      </c>
      <c r="Q90" s="78">
        <f t="shared" si="85"/>
        <v>9.7559017797546888E-2</v>
      </c>
      <c r="R90" s="65" t="str">
        <f t="shared" si="59"/>
        <v>C</v>
      </c>
      <c r="S90" s="98">
        <f>'2017-2018 исходные'!S89</f>
        <v>566255.42225000006</v>
      </c>
      <c r="T90" s="107">
        <f t="shared" si="86"/>
        <v>0.59059763519302566</v>
      </c>
      <c r="U90" s="107">
        <f t="shared" si="87"/>
        <v>0.58980226022526316</v>
      </c>
      <c r="V90" s="96" t="str">
        <f t="shared" si="60"/>
        <v>B</v>
      </c>
      <c r="W90" s="235" t="str">
        <f t="shared" si="61"/>
        <v>C</v>
      </c>
      <c r="X90" s="248">
        <f t="shared" si="62"/>
        <v>2</v>
      </c>
      <c r="Y90" s="227">
        <f t="shared" si="63"/>
        <v>2</v>
      </c>
      <c r="Z90" s="227">
        <f t="shared" si="64"/>
        <v>2</v>
      </c>
      <c r="AA90" s="227">
        <f t="shared" si="65"/>
        <v>2</v>
      </c>
      <c r="AB90" s="227">
        <f t="shared" si="66"/>
        <v>2.5</v>
      </c>
      <c r="AC90" s="249">
        <f t="shared" si="67"/>
        <v>2.1</v>
      </c>
    </row>
    <row r="91" spans="1:29" x14ac:dyDescent="0.25">
      <c r="A91" s="194">
        <v>4</v>
      </c>
      <c r="B91" s="12">
        <f>'2017-2018 исходные'!B90</f>
        <v>60070</v>
      </c>
      <c r="C91" s="52" t="str">
        <f>'2017-2018 исходные'!C90</f>
        <v>МБОУ СШ № 7</v>
      </c>
      <c r="D91" s="91">
        <f>'2017-2018 исходные'!F90</f>
        <v>0.60949024299162613</v>
      </c>
      <c r="E91" s="78">
        <f t="shared" si="79"/>
        <v>0.53974076735119847</v>
      </c>
      <c r="F91" s="55" t="str">
        <f t="shared" si="78"/>
        <v>B</v>
      </c>
      <c r="G91" s="76">
        <f>'2017-2018 исходные'!I90</f>
        <v>11257.078079295154</v>
      </c>
      <c r="H91" s="78">
        <f t="shared" si="80"/>
        <v>7.7170565493594204E-2</v>
      </c>
      <c r="I91" s="78">
        <f t="shared" si="81"/>
        <v>0.13610177759622669</v>
      </c>
      <c r="J91" s="85" t="str">
        <f t="shared" si="58"/>
        <v>C</v>
      </c>
      <c r="K91" s="82">
        <f>'2017-2018 исходные'!L90</f>
        <v>48353.836889867838</v>
      </c>
      <c r="L91" s="29">
        <f t="shared" si="82"/>
        <v>0.24388249065133405</v>
      </c>
      <c r="M91" s="78">
        <f t="shared" si="83"/>
        <v>0.25551373180414277</v>
      </c>
      <c r="N91" s="96" t="str">
        <f t="shared" si="73"/>
        <v>C</v>
      </c>
      <c r="O91" s="62">
        <f>'2017-2018 исходные'!P90</f>
        <v>2480.1161321585905</v>
      </c>
      <c r="P91" s="78">
        <f t="shared" si="84"/>
        <v>0.1160385132292385</v>
      </c>
      <c r="Q91" s="78">
        <f t="shared" si="85"/>
        <v>9.7559017797546888E-2</v>
      </c>
      <c r="R91" s="65" t="str">
        <f t="shared" si="59"/>
        <v>B</v>
      </c>
      <c r="S91" s="98">
        <f>'2017-2018 исходные'!S90</f>
        <v>544292.31811764708</v>
      </c>
      <c r="T91" s="107">
        <f t="shared" si="86"/>
        <v>0.56769038017633289</v>
      </c>
      <c r="U91" s="107">
        <f t="shared" si="87"/>
        <v>0.58980226022526316</v>
      </c>
      <c r="V91" s="96" t="str">
        <f t="shared" si="60"/>
        <v>C</v>
      </c>
      <c r="W91" s="235" t="str">
        <f t="shared" si="61"/>
        <v>C</v>
      </c>
      <c r="X91" s="248">
        <f t="shared" si="62"/>
        <v>2.5</v>
      </c>
      <c r="Y91" s="227">
        <f t="shared" si="63"/>
        <v>2</v>
      </c>
      <c r="Z91" s="227">
        <f t="shared" si="64"/>
        <v>2</v>
      </c>
      <c r="AA91" s="227">
        <f t="shared" si="65"/>
        <v>2.5</v>
      </c>
      <c r="AB91" s="227">
        <f t="shared" si="66"/>
        <v>2</v>
      </c>
      <c r="AC91" s="249">
        <f t="shared" si="67"/>
        <v>2.2000000000000002</v>
      </c>
    </row>
    <row r="92" spans="1:29" x14ac:dyDescent="0.25">
      <c r="A92" s="194">
        <v>5</v>
      </c>
      <c r="B92" s="12">
        <f>'2017-2018 исходные'!B91</f>
        <v>60180</v>
      </c>
      <c r="C92" s="52" t="str">
        <f>'2017-2018 исходные'!C91</f>
        <v>МБОУ СШ № 18</v>
      </c>
      <c r="D92" s="91">
        <f>'2017-2018 исходные'!F91</f>
        <v>0.80170801372100264</v>
      </c>
      <c r="E92" s="78">
        <f t="shared" si="79"/>
        <v>0.53974076735119847</v>
      </c>
      <c r="F92" s="55" t="str">
        <f t="shared" si="78"/>
        <v>A</v>
      </c>
      <c r="G92" s="76">
        <f>'2017-2018 исходные'!I91</f>
        <v>20500.920198928845</v>
      </c>
      <c r="H92" s="78">
        <f t="shared" si="80"/>
        <v>0.14053980915351755</v>
      </c>
      <c r="I92" s="78">
        <f t="shared" si="81"/>
        <v>0.13610177759622669</v>
      </c>
      <c r="J92" s="85" t="str">
        <f t="shared" si="58"/>
        <v>B</v>
      </c>
      <c r="K92" s="82">
        <f>'2017-2018 исходные'!L91</f>
        <v>42423.441889824026</v>
      </c>
      <c r="L92" s="29">
        <f t="shared" si="82"/>
        <v>0.21397132752169276</v>
      </c>
      <c r="M92" s="78">
        <f t="shared" si="83"/>
        <v>0.25551373180414277</v>
      </c>
      <c r="N92" s="96" t="str">
        <f t="shared" si="73"/>
        <v>D</v>
      </c>
      <c r="O92" s="62">
        <f>'2017-2018 исходные'!P91</f>
        <v>2010.1313159908186</v>
      </c>
      <c r="P92" s="78">
        <f t="shared" si="84"/>
        <v>9.4049083540331535E-2</v>
      </c>
      <c r="Q92" s="78">
        <f t="shared" si="85"/>
        <v>9.7559017797546888E-2</v>
      </c>
      <c r="R92" s="65" t="str">
        <f t="shared" si="59"/>
        <v>C</v>
      </c>
      <c r="S92" s="98">
        <f>'2017-2018 исходные'!S91</f>
        <v>609951.72106666665</v>
      </c>
      <c r="T92" s="107">
        <f t="shared" si="86"/>
        <v>0.63617235242092962</v>
      </c>
      <c r="U92" s="107">
        <f t="shared" si="87"/>
        <v>0.58980226022526316</v>
      </c>
      <c r="V92" s="96" t="str">
        <f t="shared" si="60"/>
        <v>B</v>
      </c>
      <c r="W92" s="235" t="str">
        <f t="shared" si="61"/>
        <v>C</v>
      </c>
      <c r="X92" s="248">
        <f t="shared" si="62"/>
        <v>4.2</v>
      </c>
      <c r="Y92" s="227">
        <f t="shared" si="63"/>
        <v>2.5</v>
      </c>
      <c r="Z92" s="227">
        <f t="shared" si="64"/>
        <v>1</v>
      </c>
      <c r="AA92" s="227">
        <f t="shared" si="65"/>
        <v>2</v>
      </c>
      <c r="AB92" s="227">
        <f t="shared" si="66"/>
        <v>2.5</v>
      </c>
      <c r="AC92" s="249">
        <f t="shared" si="67"/>
        <v>2.44</v>
      </c>
    </row>
    <row r="93" spans="1:29" x14ac:dyDescent="0.25">
      <c r="A93" s="194">
        <v>6</v>
      </c>
      <c r="B93" s="12">
        <f>'2017-2018 исходные'!B92</f>
        <v>60220</v>
      </c>
      <c r="C93" s="52" t="str">
        <f>'2017-2018 исходные'!C92</f>
        <v>МАОУ СШ № 22</v>
      </c>
      <c r="D93" s="91">
        <f>'2017-2018 исходные'!F92</f>
        <v>0.51550396447360214</v>
      </c>
      <c r="E93" s="78">
        <f t="shared" si="79"/>
        <v>0.53974076735119847</v>
      </c>
      <c r="F93" s="55" t="str">
        <f t="shared" si="78"/>
        <v>C</v>
      </c>
      <c r="G93" s="76">
        <f>'2017-2018 исходные'!I92</f>
        <v>13617.89469740634</v>
      </c>
      <c r="H93" s="78">
        <f t="shared" si="80"/>
        <v>9.3354654487469435E-2</v>
      </c>
      <c r="I93" s="78">
        <f t="shared" si="81"/>
        <v>0.13610177759622669</v>
      </c>
      <c r="J93" s="85" t="str">
        <f t="shared" si="58"/>
        <v>C</v>
      </c>
      <c r="K93" s="82">
        <f>'2017-2018 исходные'!L92</f>
        <v>50418.158746397698</v>
      </c>
      <c r="L93" s="29">
        <f t="shared" si="82"/>
        <v>0.25429432119589174</v>
      </c>
      <c r="M93" s="78">
        <f t="shared" si="83"/>
        <v>0.25551373180414277</v>
      </c>
      <c r="N93" s="96" t="str">
        <f t="shared" si="73"/>
        <v>C</v>
      </c>
      <c r="O93" s="62">
        <f>'2017-2018 исходные'!P92</f>
        <v>2725.8454899135445</v>
      </c>
      <c r="P93" s="78">
        <f t="shared" si="84"/>
        <v>0.12753558345144744</v>
      </c>
      <c r="Q93" s="78">
        <f t="shared" si="85"/>
        <v>9.7559017797546888E-2</v>
      </c>
      <c r="R93" s="65" t="str">
        <f t="shared" si="59"/>
        <v>B</v>
      </c>
      <c r="S93" s="98">
        <f>'2017-2018 исходные'!S92</f>
        <v>542547.09944444441</v>
      </c>
      <c r="T93" s="107">
        <f t="shared" si="86"/>
        <v>0.56587013796621388</v>
      </c>
      <c r="U93" s="107">
        <f t="shared" si="87"/>
        <v>0.58980226022526316</v>
      </c>
      <c r="V93" s="96" t="str">
        <f t="shared" si="60"/>
        <v>C</v>
      </c>
      <c r="W93" s="235" t="str">
        <f t="shared" si="61"/>
        <v>C</v>
      </c>
      <c r="X93" s="248">
        <f t="shared" si="62"/>
        <v>2</v>
      </c>
      <c r="Y93" s="227">
        <f t="shared" si="63"/>
        <v>2</v>
      </c>
      <c r="Z93" s="227">
        <f t="shared" si="64"/>
        <v>2</v>
      </c>
      <c r="AA93" s="227">
        <f t="shared" si="65"/>
        <v>2.5</v>
      </c>
      <c r="AB93" s="227">
        <f t="shared" si="66"/>
        <v>2</v>
      </c>
      <c r="AC93" s="249">
        <f t="shared" si="67"/>
        <v>2.1</v>
      </c>
    </row>
    <row r="94" spans="1:29" x14ac:dyDescent="0.25">
      <c r="A94" s="194">
        <v>7</v>
      </c>
      <c r="B94" s="12">
        <f>'2017-2018 исходные'!B93</f>
        <v>60240</v>
      </c>
      <c r="C94" s="52" t="str">
        <f>'2017-2018 исходные'!C93</f>
        <v>МБОУ СШ № 24</v>
      </c>
      <c r="D94" s="91">
        <f>'2017-2018 исходные'!F93</f>
        <v>0.8271287966941262</v>
      </c>
      <c r="E94" s="78">
        <f t="shared" si="79"/>
        <v>0.53974076735119847</v>
      </c>
      <c r="F94" s="55" t="str">
        <f t="shared" si="78"/>
        <v>A</v>
      </c>
      <c r="G94" s="76">
        <f>'2017-2018 исходные'!I93</f>
        <v>3263.2477872860636</v>
      </c>
      <c r="H94" s="78">
        <f t="shared" si="80"/>
        <v>2.2370518825285905E-2</v>
      </c>
      <c r="I94" s="78">
        <f t="shared" si="81"/>
        <v>0.13610177759622669</v>
      </c>
      <c r="J94" s="85" t="str">
        <f t="shared" si="58"/>
        <v>D</v>
      </c>
      <c r="K94" s="82">
        <f>'2017-2018 исходные'!L93</f>
        <v>41466.490800733496</v>
      </c>
      <c r="L94" s="29">
        <f t="shared" si="82"/>
        <v>0.20914474849404566</v>
      </c>
      <c r="M94" s="78">
        <f t="shared" si="83"/>
        <v>0.25551373180414277</v>
      </c>
      <c r="N94" s="96" t="str">
        <f t="shared" si="73"/>
        <v>D</v>
      </c>
      <c r="O94" s="62">
        <f>'2017-2018 исходные'!P93</f>
        <v>1863.8342665036673</v>
      </c>
      <c r="P94" s="78">
        <f t="shared" si="84"/>
        <v>8.720420563635288E-2</v>
      </c>
      <c r="Q94" s="78">
        <f t="shared" si="85"/>
        <v>9.7559017797546888E-2</v>
      </c>
      <c r="R94" s="65" t="str">
        <f t="shared" si="59"/>
        <v>C</v>
      </c>
      <c r="S94" s="98">
        <f>'2017-2018 исходные'!S93</f>
        <v>547106.77822429908</v>
      </c>
      <c r="T94" s="107">
        <f t="shared" si="86"/>
        <v>0.57062582841756826</v>
      </c>
      <c r="U94" s="107">
        <f t="shared" si="87"/>
        <v>0.58980226022526316</v>
      </c>
      <c r="V94" s="96" t="str">
        <f t="shared" si="60"/>
        <v>C</v>
      </c>
      <c r="W94" s="238" t="str">
        <f t="shared" si="61"/>
        <v>C</v>
      </c>
      <c r="X94" s="248">
        <f t="shared" si="62"/>
        <v>4.2</v>
      </c>
      <c r="Y94" s="227">
        <f t="shared" si="63"/>
        <v>1</v>
      </c>
      <c r="Z94" s="227">
        <f t="shared" si="64"/>
        <v>1</v>
      </c>
      <c r="AA94" s="227">
        <f t="shared" si="65"/>
        <v>2</v>
      </c>
      <c r="AB94" s="227">
        <f t="shared" si="66"/>
        <v>2</v>
      </c>
      <c r="AC94" s="249">
        <f t="shared" si="67"/>
        <v>2.04</v>
      </c>
    </row>
    <row r="95" spans="1:29" x14ac:dyDescent="0.25">
      <c r="A95" s="194">
        <v>8</v>
      </c>
      <c r="B95" s="12">
        <f>'2017-2018 исходные'!B94</f>
        <v>60560</v>
      </c>
      <c r="C95" s="52" t="str">
        <f>'2017-2018 исходные'!C94</f>
        <v>МБОУ СШ № 56</v>
      </c>
      <c r="D95" s="159">
        <f>'2017-2018 исходные'!F94</f>
        <v>0.53583333268424926</v>
      </c>
      <c r="E95" s="78">
        <f t="shared" si="79"/>
        <v>0.53974076735119847</v>
      </c>
      <c r="F95" s="160" t="s">
        <v>158</v>
      </c>
      <c r="G95" s="76">
        <f>'2017-2018 исходные'!I94</f>
        <v>15418.21182</v>
      </c>
      <c r="H95" s="78">
        <f t="shared" si="80"/>
        <v>0.10569635536577161</v>
      </c>
      <c r="I95" s="78">
        <f t="shared" si="81"/>
        <v>0.13610177759622669</v>
      </c>
      <c r="J95" s="85" t="str">
        <f t="shared" si="58"/>
        <v>C</v>
      </c>
      <c r="K95" s="82">
        <f>'2017-2018 исходные'!L94</f>
        <v>59258.76036</v>
      </c>
      <c r="L95" s="29">
        <f t="shared" si="82"/>
        <v>0.29888370807934134</v>
      </c>
      <c r="M95" s="78">
        <f t="shared" si="83"/>
        <v>0.25551373180414277</v>
      </c>
      <c r="N95" s="96" t="str">
        <f t="shared" si="73"/>
        <v>B</v>
      </c>
      <c r="O95" s="62">
        <f>'2017-2018 исходные'!P94</f>
        <v>2339.02592</v>
      </c>
      <c r="P95" s="78">
        <f t="shared" si="84"/>
        <v>0.109437250394086</v>
      </c>
      <c r="Q95" s="78">
        <f t="shared" si="85"/>
        <v>9.7559017797546888E-2</v>
      </c>
      <c r="R95" s="65" t="str">
        <f t="shared" si="59"/>
        <v>B</v>
      </c>
      <c r="S95" s="98">
        <f>'2017-2018 исходные'!S94</f>
        <v>581354.45318181824</v>
      </c>
      <c r="T95" s="107">
        <f t="shared" si="86"/>
        <v>0.60634574392919449</v>
      </c>
      <c r="U95" s="107">
        <f t="shared" si="87"/>
        <v>0.58980226022526316</v>
      </c>
      <c r="V95" s="96" t="str">
        <f t="shared" si="60"/>
        <v>B</v>
      </c>
      <c r="W95" s="239" t="str">
        <f t="shared" si="61"/>
        <v>C</v>
      </c>
      <c r="X95" s="248">
        <f t="shared" si="62"/>
        <v>2.5</v>
      </c>
      <c r="Y95" s="227">
        <f t="shared" si="63"/>
        <v>2</v>
      </c>
      <c r="Z95" s="227">
        <f t="shared" si="64"/>
        <v>2.5</v>
      </c>
      <c r="AA95" s="227">
        <f t="shared" si="65"/>
        <v>2.5</v>
      </c>
      <c r="AB95" s="227">
        <f t="shared" si="66"/>
        <v>2.5</v>
      </c>
      <c r="AC95" s="249">
        <f t="shared" si="67"/>
        <v>2.4</v>
      </c>
    </row>
    <row r="96" spans="1:29" x14ac:dyDescent="0.25">
      <c r="A96" s="194">
        <v>9</v>
      </c>
      <c r="B96" s="12">
        <f>'2017-2018 исходные'!B95</f>
        <v>60660</v>
      </c>
      <c r="C96" s="52" t="str">
        <f>'2017-2018 исходные'!C95</f>
        <v>МБОУ СШ № 66</v>
      </c>
      <c r="D96" s="91">
        <f>'2017-2018 исходные'!F95</f>
        <v>5.4569946121429749E-3</v>
      </c>
      <c r="E96" s="78">
        <f t="shared" si="79"/>
        <v>0.53974076735119847</v>
      </c>
      <c r="F96" s="55" t="str">
        <f t="shared" ref="F96:F127" si="88">IF(D96&gt;=$D$131,"A",IF(D96&gt;=$D$128,"B",IF(D96&gt;=$D$132,"C","D")))</f>
        <v>D</v>
      </c>
      <c r="G96" s="76">
        <f>'2017-2018 исходные'!I95</f>
        <v>70420.000151057407</v>
      </c>
      <c r="H96" s="78">
        <f t="shared" si="80"/>
        <v>0.48274971492925395</v>
      </c>
      <c r="I96" s="78">
        <f t="shared" si="81"/>
        <v>0.13610177759622669</v>
      </c>
      <c r="J96" s="85" t="str">
        <f t="shared" si="58"/>
        <v>B</v>
      </c>
      <c r="K96" s="82">
        <f>'2017-2018 исходные'!L95</f>
        <v>54330.564803625377</v>
      </c>
      <c r="L96" s="29">
        <f t="shared" si="82"/>
        <v>0.27402734333122497</v>
      </c>
      <c r="M96" s="78">
        <f t="shared" si="83"/>
        <v>0.25551373180414277</v>
      </c>
      <c r="N96" s="96" t="str">
        <f t="shared" si="73"/>
        <v>B</v>
      </c>
      <c r="O96" s="62">
        <f>'2017-2018 исходные'!P95</f>
        <v>3181.9052265861033</v>
      </c>
      <c r="P96" s="78">
        <f t="shared" si="84"/>
        <v>0.14887349303600464</v>
      </c>
      <c r="Q96" s="78">
        <f t="shared" si="85"/>
        <v>9.7559017797546888E-2</v>
      </c>
      <c r="R96" s="65" t="str">
        <f t="shared" si="59"/>
        <v>B</v>
      </c>
      <c r="S96" s="98">
        <f>'2017-2018 исходные'!S95</f>
        <v>562266.12384615385</v>
      </c>
      <c r="T96" s="107">
        <f t="shared" si="86"/>
        <v>0.586436844654316</v>
      </c>
      <c r="U96" s="107">
        <f t="shared" si="87"/>
        <v>0.58980226022526316</v>
      </c>
      <c r="V96" s="96" t="str">
        <f t="shared" si="60"/>
        <v>C</v>
      </c>
      <c r="W96" s="239" t="str">
        <f t="shared" si="61"/>
        <v>C</v>
      </c>
      <c r="X96" s="248">
        <f t="shared" si="62"/>
        <v>1</v>
      </c>
      <c r="Y96" s="227">
        <f t="shared" si="63"/>
        <v>2.5</v>
      </c>
      <c r="Z96" s="227">
        <f t="shared" si="64"/>
        <v>2.5</v>
      </c>
      <c r="AA96" s="227">
        <f t="shared" si="65"/>
        <v>2.5</v>
      </c>
      <c r="AB96" s="227">
        <f t="shared" si="66"/>
        <v>2</v>
      </c>
      <c r="AC96" s="249">
        <f t="shared" si="67"/>
        <v>2.1</v>
      </c>
    </row>
    <row r="97" spans="1:29" s="45" customFormat="1" x14ac:dyDescent="0.25">
      <c r="A97" s="194">
        <v>10</v>
      </c>
      <c r="B97" s="12">
        <f>'2017-2018 исходные'!B96</f>
        <v>60001</v>
      </c>
      <c r="C97" s="52" t="str">
        <f>'2017-2018 исходные'!C96</f>
        <v>МБОУ СШ № 69</v>
      </c>
      <c r="D97" s="90">
        <f>'2017-2018 исходные'!F96</f>
        <v>0.63412479994290694</v>
      </c>
      <c r="E97" s="94">
        <f t="shared" si="79"/>
        <v>0.53974076735119847</v>
      </c>
      <c r="F97" s="56" t="str">
        <f t="shared" si="88"/>
        <v>B</v>
      </c>
      <c r="G97" s="75">
        <f>'2017-2018 исходные'!I96</f>
        <v>10554.334278846152</v>
      </c>
      <c r="H97" s="94">
        <f t="shared" si="80"/>
        <v>7.2353051028849313E-2</v>
      </c>
      <c r="I97" s="94">
        <f t="shared" si="81"/>
        <v>0.13610177759622669</v>
      </c>
      <c r="J97" s="84" t="str">
        <f t="shared" si="58"/>
        <v>D</v>
      </c>
      <c r="K97" s="81">
        <f>'2017-2018 исходные'!L96</f>
        <v>44619.461875000001</v>
      </c>
      <c r="L97" s="27">
        <f t="shared" si="82"/>
        <v>0.2250474045809891</v>
      </c>
      <c r="M97" s="94">
        <f t="shared" si="83"/>
        <v>0.25551373180414277</v>
      </c>
      <c r="N97" s="70" t="str">
        <f t="shared" si="73"/>
        <v>C</v>
      </c>
      <c r="O97" s="64">
        <f>'2017-2018 исходные'!P96</f>
        <v>2081.5938822115386</v>
      </c>
      <c r="P97" s="94">
        <f t="shared" si="84"/>
        <v>9.7392640653756288E-2</v>
      </c>
      <c r="Q97" s="94">
        <f t="shared" si="85"/>
        <v>9.7559017797546888E-2</v>
      </c>
      <c r="R97" s="67" t="str">
        <f t="shared" si="59"/>
        <v>C</v>
      </c>
      <c r="S97" s="97">
        <f>'2017-2018 исходные'!S96</f>
        <v>597704.01823529415</v>
      </c>
      <c r="T97" s="108">
        <f t="shared" si="86"/>
        <v>0.62339814480272515</v>
      </c>
      <c r="U97" s="108">
        <f t="shared" si="87"/>
        <v>0.58980226022526316</v>
      </c>
      <c r="V97" s="70" t="str">
        <f t="shared" si="60"/>
        <v>B</v>
      </c>
      <c r="W97" s="235" t="str">
        <f t="shared" si="61"/>
        <v>C</v>
      </c>
      <c r="X97" s="248">
        <f t="shared" si="62"/>
        <v>2.5</v>
      </c>
      <c r="Y97" s="227">
        <f t="shared" si="63"/>
        <v>1</v>
      </c>
      <c r="Z97" s="227">
        <f t="shared" si="64"/>
        <v>2</v>
      </c>
      <c r="AA97" s="227">
        <f t="shared" si="65"/>
        <v>2</v>
      </c>
      <c r="AB97" s="227">
        <f t="shared" si="66"/>
        <v>2.5</v>
      </c>
      <c r="AC97" s="249">
        <f t="shared" si="67"/>
        <v>2</v>
      </c>
    </row>
    <row r="98" spans="1:29" x14ac:dyDescent="0.25">
      <c r="A98" s="32">
        <v>11</v>
      </c>
      <c r="B98" s="12">
        <f>'2017-2018 исходные'!B97</f>
        <v>60701</v>
      </c>
      <c r="C98" s="52" t="str">
        <f>'2017-2018 исходные'!C97</f>
        <v>МБОУ СШ № 70</v>
      </c>
      <c r="D98" s="91">
        <f>'2017-2018 исходные'!F97</f>
        <v>0.31147458356226937</v>
      </c>
      <c r="E98" s="78">
        <f t="shared" si="79"/>
        <v>0.53974076735119847</v>
      </c>
      <c r="F98" s="153" t="str">
        <f t="shared" si="88"/>
        <v>C</v>
      </c>
      <c r="G98" s="76">
        <f>'2017-2018 исходные'!I97</f>
        <v>8431.9774021352314</v>
      </c>
      <c r="H98" s="78">
        <f t="shared" si="80"/>
        <v>5.7803673366075281E-2</v>
      </c>
      <c r="I98" s="78">
        <f t="shared" si="81"/>
        <v>0.13610177759622669</v>
      </c>
      <c r="J98" s="85" t="str">
        <f t="shared" si="58"/>
        <v>D</v>
      </c>
      <c r="K98" s="82">
        <f>'2017-2018 исходные'!L97</f>
        <v>49855.13613879004</v>
      </c>
      <c r="L98" s="29">
        <f t="shared" si="82"/>
        <v>0.25145460123428648</v>
      </c>
      <c r="M98" s="78">
        <f t="shared" si="83"/>
        <v>0.25551373180414277</v>
      </c>
      <c r="N98" s="96" t="str">
        <f t="shared" si="73"/>
        <v>C</v>
      </c>
      <c r="O98" s="62">
        <f>'2017-2018 исходные'!P97</f>
        <v>2125.4151957295371</v>
      </c>
      <c r="P98" s="78">
        <f t="shared" si="84"/>
        <v>9.9442931768130502E-2</v>
      </c>
      <c r="Q98" s="78">
        <f t="shared" si="85"/>
        <v>9.7559017797546888E-2</v>
      </c>
      <c r="R98" s="65" t="str">
        <f t="shared" si="59"/>
        <v>B</v>
      </c>
      <c r="S98" s="98">
        <f>'2017-2018 исходные'!S97</f>
        <v>505232.49186046509</v>
      </c>
      <c r="T98" s="107">
        <f t="shared" si="86"/>
        <v>0.52695144839378227</v>
      </c>
      <c r="U98" s="107">
        <f t="shared" si="87"/>
        <v>0.58980226022526316</v>
      </c>
      <c r="V98" s="96" t="str">
        <f t="shared" si="60"/>
        <v>C</v>
      </c>
      <c r="W98" s="235" t="str">
        <f t="shared" si="61"/>
        <v>C</v>
      </c>
      <c r="X98" s="248">
        <f t="shared" si="62"/>
        <v>2</v>
      </c>
      <c r="Y98" s="227">
        <f t="shared" si="63"/>
        <v>1</v>
      </c>
      <c r="Z98" s="227">
        <f t="shared" si="64"/>
        <v>2</v>
      </c>
      <c r="AA98" s="227">
        <f t="shared" si="65"/>
        <v>2.5</v>
      </c>
      <c r="AB98" s="227">
        <f t="shared" si="66"/>
        <v>2</v>
      </c>
      <c r="AC98" s="249">
        <f t="shared" si="67"/>
        <v>1.9</v>
      </c>
    </row>
    <row r="99" spans="1:29" x14ac:dyDescent="0.25">
      <c r="A99" s="32">
        <v>12</v>
      </c>
      <c r="B99" s="12">
        <f>'2017-2018 исходные'!B98</f>
        <v>60850</v>
      </c>
      <c r="C99" s="52" t="str">
        <f>'2017-2018 исходные'!C98</f>
        <v>МБОУ СШ № 85</v>
      </c>
      <c r="D99" s="91">
        <f>'2017-2018 исходные'!F98</f>
        <v>0.63856115502068556</v>
      </c>
      <c r="E99" s="78">
        <f t="shared" si="79"/>
        <v>0.53974076735119847</v>
      </c>
      <c r="F99" s="55" t="str">
        <f t="shared" si="88"/>
        <v>B</v>
      </c>
      <c r="G99" s="76">
        <f>'2017-2018 исходные'!I98</f>
        <v>10955.864760892668</v>
      </c>
      <c r="H99" s="78">
        <f t="shared" si="80"/>
        <v>7.5105660022424428E-2</v>
      </c>
      <c r="I99" s="78">
        <f t="shared" si="81"/>
        <v>0.13610177759622669</v>
      </c>
      <c r="J99" s="85" t="str">
        <f t="shared" si="58"/>
        <v>C</v>
      </c>
      <c r="K99" s="82">
        <f>'2017-2018 исходные'!L98</f>
        <v>44485.326567481403</v>
      </c>
      <c r="L99" s="29">
        <f t="shared" si="82"/>
        <v>0.2243708656548967</v>
      </c>
      <c r="M99" s="78">
        <f t="shared" si="83"/>
        <v>0.25551373180414277</v>
      </c>
      <c r="N99" s="96" t="str">
        <f t="shared" si="73"/>
        <v>C</v>
      </c>
      <c r="O99" s="62">
        <f>'2017-2018 исходные'!P98</f>
        <v>2015.9119234856535</v>
      </c>
      <c r="P99" s="78">
        <f t="shared" si="84"/>
        <v>9.4319543899249736E-2</v>
      </c>
      <c r="Q99" s="78">
        <f t="shared" si="85"/>
        <v>9.7559017797546888E-2</v>
      </c>
      <c r="R99" s="65" t="str">
        <f t="shared" si="59"/>
        <v>C</v>
      </c>
      <c r="S99" s="98">
        <f>'2017-2018 исходные'!S98</f>
        <v>602230.12649122812</v>
      </c>
      <c r="T99" s="107">
        <f t="shared" si="86"/>
        <v>0.62811882159900334</v>
      </c>
      <c r="U99" s="107">
        <f t="shared" si="87"/>
        <v>0.58980226022526316</v>
      </c>
      <c r="V99" s="96" t="str">
        <f t="shared" si="60"/>
        <v>B</v>
      </c>
      <c r="W99" s="235" t="str">
        <f t="shared" si="61"/>
        <v>C</v>
      </c>
      <c r="X99" s="248">
        <f t="shared" si="62"/>
        <v>2.5</v>
      </c>
      <c r="Y99" s="227">
        <f t="shared" si="63"/>
        <v>2</v>
      </c>
      <c r="Z99" s="227">
        <f t="shared" si="64"/>
        <v>2</v>
      </c>
      <c r="AA99" s="227">
        <f t="shared" si="65"/>
        <v>2</v>
      </c>
      <c r="AB99" s="227">
        <f t="shared" si="66"/>
        <v>2.5</v>
      </c>
      <c r="AC99" s="249">
        <f t="shared" si="67"/>
        <v>2.2000000000000002</v>
      </c>
    </row>
    <row r="100" spans="1:29" x14ac:dyDescent="0.25">
      <c r="A100" s="32">
        <v>13</v>
      </c>
      <c r="B100" s="12">
        <f>'2017-2018 исходные'!B99</f>
        <v>60910</v>
      </c>
      <c r="C100" s="52" t="str">
        <f>'2017-2018 исходные'!C99</f>
        <v>МБОУ СШ № 91</v>
      </c>
      <c r="D100" s="91">
        <f>'2017-2018 исходные'!F99</f>
        <v>0.6008223704837361</v>
      </c>
      <c r="E100" s="78">
        <f t="shared" si="79"/>
        <v>0.53974076735119847</v>
      </c>
      <c r="F100" s="55" t="str">
        <f t="shared" si="88"/>
        <v>B</v>
      </c>
      <c r="G100" s="76">
        <f>'2017-2018 исходные'!I99</f>
        <v>12234.582264808363</v>
      </c>
      <c r="H100" s="78">
        <f t="shared" si="80"/>
        <v>8.387164282796522E-2</v>
      </c>
      <c r="I100" s="78">
        <f t="shared" si="81"/>
        <v>0.13610177759622669</v>
      </c>
      <c r="J100" s="85" t="str">
        <f t="shared" si="58"/>
        <v>C</v>
      </c>
      <c r="K100" s="82">
        <f>'2017-2018 исходные'!L99</f>
        <v>48258.885911730547</v>
      </c>
      <c r="L100" s="29">
        <f t="shared" si="82"/>
        <v>0.24340358592469061</v>
      </c>
      <c r="M100" s="78">
        <f t="shared" si="83"/>
        <v>0.25551373180414277</v>
      </c>
      <c r="N100" s="96" t="str">
        <f t="shared" si="73"/>
        <v>C</v>
      </c>
      <c r="O100" s="62">
        <f>'2017-2018 исходные'!P99</f>
        <v>2489.3091173054586</v>
      </c>
      <c r="P100" s="78">
        <f t="shared" si="84"/>
        <v>0.11646863031720429</v>
      </c>
      <c r="Q100" s="78">
        <f t="shared" si="85"/>
        <v>9.7559017797546888E-2</v>
      </c>
      <c r="R100" s="65" t="str">
        <f t="shared" si="59"/>
        <v>B</v>
      </c>
      <c r="S100" s="98">
        <f>'2017-2018 исходные'!S99</f>
        <v>577770.01327586209</v>
      </c>
      <c r="T100" s="107">
        <f t="shared" si="86"/>
        <v>0.60260721596325018</v>
      </c>
      <c r="U100" s="107">
        <f t="shared" si="87"/>
        <v>0.58980226022526316</v>
      </c>
      <c r="V100" s="96" t="str">
        <f t="shared" si="60"/>
        <v>B</v>
      </c>
      <c r="W100" s="238" t="str">
        <f t="shared" si="61"/>
        <v>C</v>
      </c>
      <c r="X100" s="248">
        <f t="shared" si="62"/>
        <v>2.5</v>
      </c>
      <c r="Y100" s="227">
        <f t="shared" si="63"/>
        <v>2</v>
      </c>
      <c r="Z100" s="227">
        <f t="shared" si="64"/>
        <v>2</v>
      </c>
      <c r="AA100" s="227">
        <f t="shared" si="65"/>
        <v>2.5</v>
      </c>
      <c r="AB100" s="227">
        <f t="shared" si="66"/>
        <v>2.5</v>
      </c>
      <c r="AC100" s="249">
        <f t="shared" si="67"/>
        <v>2.2999999999999998</v>
      </c>
    </row>
    <row r="101" spans="1:29" x14ac:dyDescent="0.25">
      <c r="A101" s="32">
        <v>14</v>
      </c>
      <c r="B101" s="12">
        <f>'2017-2018 исходные'!B100</f>
        <v>60980</v>
      </c>
      <c r="C101" s="52" t="str">
        <f>'2017-2018 исходные'!C100</f>
        <v>МБОУ СШ № 98</v>
      </c>
      <c r="D101" s="91">
        <f>'2017-2018 исходные'!F100</f>
        <v>0.51671199684899904</v>
      </c>
      <c r="E101" s="78">
        <f t="shared" si="79"/>
        <v>0.53974076735119847</v>
      </c>
      <c r="F101" s="153" t="str">
        <f t="shared" si="88"/>
        <v>C</v>
      </c>
      <c r="G101" s="76">
        <f>'2017-2018 исходные'!I100</f>
        <v>11119.536189258313</v>
      </c>
      <c r="H101" s="78">
        <f t="shared" si="80"/>
        <v>7.6227675575052806E-2</v>
      </c>
      <c r="I101" s="78">
        <f t="shared" si="81"/>
        <v>0.13610177759622669</v>
      </c>
      <c r="J101" s="85" t="str">
        <f t="shared" si="58"/>
        <v>C</v>
      </c>
      <c r="K101" s="82">
        <f>'2017-2018 исходные'!L100</f>
        <v>48047.626202046034</v>
      </c>
      <c r="L101" s="29">
        <f t="shared" si="82"/>
        <v>0.24233805426296362</v>
      </c>
      <c r="M101" s="78">
        <f t="shared" si="83"/>
        <v>0.25551373180414277</v>
      </c>
      <c r="N101" s="96" t="str">
        <f t="shared" si="73"/>
        <v>C</v>
      </c>
      <c r="O101" s="62">
        <f>'2017-2018 исходные'!P100</f>
        <v>2116.2934271099743</v>
      </c>
      <c r="P101" s="78">
        <f t="shared" si="84"/>
        <v>9.9016146725724466E-2</v>
      </c>
      <c r="Q101" s="78">
        <f t="shared" si="85"/>
        <v>9.7559017797546888E-2</v>
      </c>
      <c r="R101" s="65" t="str">
        <f t="shared" si="59"/>
        <v>B</v>
      </c>
      <c r="S101" s="98">
        <f>'2017-2018 исходные'!S100</f>
        <v>500707.30112903228</v>
      </c>
      <c r="T101" s="107">
        <f t="shared" si="86"/>
        <v>0.52223172856458888</v>
      </c>
      <c r="U101" s="107">
        <f t="shared" si="87"/>
        <v>0.58980226022526316</v>
      </c>
      <c r="V101" s="96" t="str">
        <f t="shared" si="60"/>
        <v>C</v>
      </c>
      <c r="W101" s="235" t="str">
        <f t="shared" si="61"/>
        <v>C</v>
      </c>
      <c r="X101" s="248">
        <f t="shared" si="62"/>
        <v>2</v>
      </c>
      <c r="Y101" s="227">
        <f t="shared" si="63"/>
        <v>2</v>
      </c>
      <c r="Z101" s="227">
        <f t="shared" si="64"/>
        <v>2</v>
      </c>
      <c r="AA101" s="227">
        <f t="shared" si="65"/>
        <v>2.5</v>
      </c>
      <c r="AB101" s="227">
        <f t="shared" si="66"/>
        <v>2</v>
      </c>
      <c r="AC101" s="249">
        <f t="shared" si="67"/>
        <v>2.1</v>
      </c>
    </row>
    <row r="102" spans="1:29" x14ac:dyDescent="0.25">
      <c r="A102" s="32">
        <v>15</v>
      </c>
      <c r="B102" s="12">
        <f>'2017-2018 исходные'!B101</f>
        <v>61080</v>
      </c>
      <c r="C102" s="52" t="str">
        <f>'2017-2018 исходные'!C101</f>
        <v>МБОУ СШ № 108</v>
      </c>
      <c r="D102" s="91">
        <f>'2017-2018 исходные'!F101</f>
        <v>0.54449777022820811</v>
      </c>
      <c r="E102" s="78">
        <f t="shared" si="79"/>
        <v>0.53974076735119847</v>
      </c>
      <c r="F102" s="55" t="str">
        <f t="shared" si="88"/>
        <v>B</v>
      </c>
      <c r="G102" s="76">
        <f>'2017-2018 исходные'!I101</f>
        <v>13712.269511918274</v>
      </c>
      <c r="H102" s="78">
        <f t="shared" si="80"/>
        <v>9.4001621467083296E-2</v>
      </c>
      <c r="I102" s="78">
        <f t="shared" si="81"/>
        <v>0.13610177759622669</v>
      </c>
      <c r="J102" s="85" t="str">
        <f t="shared" ref="J102:J127" si="89">IF(G102&gt;=$G$131,"A",IF(G102&gt;=$G$128,"B",IF(G102&gt;=$G$132,"C","D")))</f>
        <v>C</v>
      </c>
      <c r="K102" s="82">
        <f>'2017-2018 исходные'!L101</f>
        <v>44131.970998864927</v>
      </c>
      <c r="L102" s="29">
        <f t="shared" si="82"/>
        <v>0.22258864439382109</v>
      </c>
      <c r="M102" s="78">
        <f t="shared" si="83"/>
        <v>0.25551373180414277</v>
      </c>
      <c r="N102" s="96" t="str">
        <f t="shared" si="73"/>
        <v>C</v>
      </c>
      <c r="O102" s="62">
        <f>'2017-2018 исходные'!P101</f>
        <v>1814.1373439273552</v>
      </c>
      <c r="P102" s="78">
        <f t="shared" si="84"/>
        <v>8.4879009274356432E-2</v>
      </c>
      <c r="Q102" s="78">
        <f t="shared" si="85"/>
        <v>9.7559017797546888E-2</v>
      </c>
      <c r="R102" s="65" t="str">
        <f t="shared" ref="R102:R127" si="90">IF(O102&gt;=$O$131,"A",IF(O102&gt;=$O$128,"B",IF(O102&gt;=$O$132,"C","D")))</f>
        <v>C</v>
      </c>
      <c r="S102" s="98">
        <f>'2017-2018 исходные'!S101</f>
        <v>586903.53421052627</v>
      </c>
      <c r="T102" s="107">
        <f t="shared" si="86"/>
        <v>0.61213336909669802</v>
      </c>
      <c r="U102" s="107">
        <f t="shared" si="87"/>
        <v>0.58980226022526316</v>
      </c>
      <c r="V102" s="96" t="str">
        <f t="shared" ref="V102:V127" si="91">IF(S102&gt;=$S$131,"A",IF(S102&gt;=$S$128,"B",IF(S102&gt;=$S$132,"C","D")))</f>
        <v>B</v>
      </c>
      <c r="W102" s="235" t="str">
        <f t="shared" si="61"/>
        <v>C</v>
      </c>
      <c r="X102" s="248">
        <f t="shared" si="62"/>
        <v>2.5</v>
      </c>
      <c r="Y102" s="227">
        <f t="shared" si="63"/>
        <v>2</v>
      </c>
      <c r="Z102" s="227">
        <f t="shared" si="64"/>
        <v>2</v>
      </c>
      <c r="AA102" s="227">
        <f t="shared" si="65"/>
        <v>2</v>
      </c>
      <c r="AB102" s="227">
        <f t="shared" si="66"/>
        <v>2.5</v>
      </c>
      <c r="AC102" s="249">
        <f t="shared" si="67"/>
        <v>2.2000000000000002</v>
      </c>
    </row>
    <row r="103" spans="1:29" x14ac:dyDescent="0.25">
      <c r="A103" s="32">
        <v>16</v>
      </c>
      <c r="B103" s="12">
        <f>'2017-2018 исходные'!B102</f>
        <v>61150</v>
      </c>
      <c r="C103" s="52" t="str">
        <f>'2017-2018 исходные'!C102</f>
        <v>МБОУ СШ № 115</v>
      </c>
      <c r="D103" s="91">
        <f>'2017-2018 исходные'!F102</f>
        <v>0.69592477835923361</v>
      </c>
      <c r="E103" s="78">
        <f t="shared" si="79"/>
        <v>0.53974076735119847</v>
      </c>
      <c r="F103" s="55" t="str">
        <f t="shared" si="88"/>
        <v>B</v>
      </c>
      <c r="G103" s="76">
        <f>'2017-2018 исходные'!I102</f>
        <v>10404.940477247503</v>
      </c>
      <c r="H103" s="78">
        <f t="shared" si="80"/>
        <v>7.1328912787167381E-2</v>
      </c>
      <c r="I103" s="78">
        <f t="shared" si="81"/>
        <v>0.13610177759622669</v>
      </c>
      <c r="J103" s="85" t="str">
        <f t="shared" si="89"/>
        <v>D</v>
      </c>
      <c r="K103" s="82">
        <f>'2017-2018 исходные'!L102</f>
        <v>46654.650099889011</v>
      </c>
      <c r="L103" s="29">
        <f t="shared" si="82"/>
        <v>0.23531229368091086</v>
      </c>
      <c r="M103" s="78">
        <f t="shared" si="83"/>
        <v>0.25551373180414277</v>
      </c>
      <c r="N103" s="96" t="str">
        <f t="shared" si="73"/>
        <v>C</v>
      </c>
      <c r="O103" s="62">
        <f>'2017-2018 исходные'!P102</f>
        <v>2080.0073917869036</v>
      </c>
      <c r="P103" s="78">
        <f t="shared" si="84"/>
        <v>9.731841268203352E-2</v>
      </c>
      <c r="Q103" s="78">
        <f t="shared" si="85"/>
        <v>9.7559017797546888E-2</v>
      </c>
      <c r="R103" s="65" t="str">
        <f t="shared" si="90"/>
        <v>C</v>
      </c>
      <c r="S103" s="98">
        <f>'2017-2018 исходные'!S102</f>
        <v>525214.26333333342</v>
      </c>
      <c r="T103" s="107">
        <f t="shared" si="86"/>
        <v>0.54779219713566951</v>
      </c>
      <c r="U103" s="107">
        <f t="shared" si="87"/>
        <v>0.58980226022526316</v>
      </c>
      <c r="V103" s="96" t="str">
        <f t="shared" si="91"/>
        <v>C</v>
      </c>
      <c r="W103" s="235" t="str">
        <f t="shared" si="61"/>
        <v>C</v>
      </c>
      <c r="X103" s="248">
        <f t="shared" si="62"/>
        <v>2.5</v>
      </c>
      <c r="Y103" s="227">
        <f t="shared" si="63"/>
        <v>1</v>
      </c>
      <c r="Z103" s="227">
        <f t="shared" si="64"/>
        <v>2</v>
      </c>
      <c r="AA103" s="227">
        <f t="shared" si="65"/>
        <v>2</v>
      </c>
      <c r="AB103" s="227">
        <f t="shared" si="66"/>
        <v>2</v>
      </c>
      <c r="AC103" s="249">
        <f t="shared" si="67"/>
        <v>1.9</v>
      </c>
    </row>
    <row r="104" spans="1:29" x14ac:dyDescent="0.25">
      <c r="A104" s="32">
        <v>17</v>
      </c>
      <c r="B104" s="12">
        <f>'2017-2018 исходные'!B103</f>
        <v>61210</v>
      </c>
      <c r="C104" s="52" t="str">
        <f>'2017-2018 исходные'!C103</f>
        <v>МБОУ СШ № 121</v>
      </c>
      <c r="D104" s="91">
        <f>'2017-2018 исходные'!F103</f>
        <v>0.68403690530608607</v>
      </c>
      <c r="E104" s="78">
        <f t="shared" si="79"/>
        <v>0.53974076735119847</v>
      </c>
      <c r="F104" s="55" t="str">
        <f t="shared" si="88"/>
        <v>B</v>
      </c>
      <c r="G104" s="76">
        <f>'2017-2018 исходные'!I103</f>
        <v>16666.446157480317</v>
      </c>
      <c r="H104" s="78">
        <f t="shared" si="80"/>
        <v>0.11425336714212675</v>
      </c>
      <c r="I104" s="78">
        <f t="shared" si="81"/>
        <v>0.13610177759622669</v>
      </c>
      <c r="J104" s="85" t="str">
        <f t="shared" si="89"/>
        <v>C</v>
      </c>
      <c r="K104" s="82">
        <f>'2017-2018 исходные'!L103</f>
        <v>46539.268362204726</v>
      </c>
      <c r="L104" s="29">
        <f t="shared" si="82"/>
        <v>0.23473034222944253</v>
      </c>
      <c r="M104" s="78">
        <f t="shared" si="83"/>
        <v>0.25551373180414277</v>
      </c>
      <c r="N104" s="96" t="str">
        <f t="shared" ref="N104:N127" si="92">IF(K104&gt;=$K$131,"A",IF(K104&gt;=$K$128,"B",IF(K104&gt;=$K$132,"C","D")))</f>
        <v>C</v>
      </c>
      <c r="O104" s="62">
        <f>'2017-2018 исходные'!P103</f>
        <v>1939.1606299212599</v>
      </c>
      <c r="P104" s="78">
        <f t="shared" si="84"/>
        <v>9.0728540285285278E-2</v>
      </c>
      <c r="Q104" s="78">
        <f t="shared" si="85"/>
        <v>9.7559017797546888E-2</v>
      </c>
      <c r="R104" s="65" t="str">
        <f t="shared" si="90"/>
        <v>C</v>
      </c>
      <c r="S104" s="98">
        <f>'2017-2018 исходные'!S103</f>
        <v>440802.79928571434</v>
      </c>
      <c r="T104" s="107">
        <f t="shared" si="86"/>
        <v>0.45975204936699188</v>
      </c>
      <c r="U104" s="107">
        <f t="shared" si="87"/>
        <v>0.58980226022526316</v>
      </c>
      <c r="V104" s="96" t="str">
        <f t="shared" si="91"/>
        <v>D</v>
      </c>
      <c r="W104" s="238" t="str">
        <f t="shared" si="61"/>
        <v>C</v>
      </c>
      <c r="X104" s="248">
        <f t="shared" si="62"/>
        <v>2.5</v>
      </c>
      <c r="Y104" s="227">
        <f t="shared" si="63"/>
        <v>2</v>
      </c>
      <c r="Z104" s="227">
        <f t="shared" si="64"/>
        <v>2</v>
      </c>
      <c r="AA104" s="227">
        <f t="shared" si="65"/>
        <v>2</v>
      </c>
      <c r="AB104" s="227">
        <f t="shared" si="66"/>
        <v>1</v>
      </c>
      <c r="AC104" s="249">
        <f t="shared" si="67"/>
        <v>1.9</v>
      </c>
    </row>
    <row r="105" spans="1:29" x14ac:dyDescent="0.25">
      <c r="A105" s="32">
        <v>18</v>
      </c>
      <c r="B105" s="12">
        <f>'2017-2018 исходные'!B104</f>
        <v>61290</v>
      </c>
      <c r="C105" s="52" t="str">
        <f>'2017-2018 исходные'!C104</f>
        <v>МБОУ СШ № 129</v>
      </c>
      <c r="D105" s="91">
        <f>'2017-2018 исходные'!F104</f>
        <v>0.62050676932679349</v>
      </c>
      <c r="E105" s="78">
        <f t="shared" si="79"/>
        <v>0.53974076735119847</v>
      </c>
      <c r="F105" s="55" t="str">
        <f t="shared" si="88"/>
        <v>B</v>
      </c>
      <c r="G105" s="76">
        <f>'2017-2018 исходные'!I104</f>
        <v>15123.978825136612</v>
      </c>
      <c r="H105" s="78">
        <f t="shared" si="80"/>
        <v>0.1036793020557973</v>
      </c>
      <c r="I105" s="78">
        <f t="shared" si="81"/>
        <v>0.13610177759622669</v>
      </c>
      <c r="J105" s="85" t="str">
        <f t="shared" si="89"/>
        <v>C</v>
      </c>
      <c r="K105" s="82">
        <f>'2017-2018 исходные'!L104</f>
        <v>47801.771010928962</v>
      </c>
      <c r="L105" s="29">
        <f t="shared" si="82"/>
        <v>0.24109803319729808</v>
      </c>
      <c r="M105" s="78">
        <f t="shared" si="83"/>
        <v>0.25551373180414277</v>
      </c>
      <c r="N105" s="96" t="str">
        <f t="shared" si="92"/>
        <v>C</v>
      </c>
      <c r="O105" s="62">
        <f>'2017-2018 исходные'!P104</f>
        <v>1868.4951092896174</v>
      </c>
      <c r="P105" s="78">
        <f t="shared" si="84"/>
        <v>8.7422274967971697E-2</v>
      </c>
      <c r="Q105" s="78">
        <f t="shared" si="85"/>
        <v>9.7559017797546888E-2</v>
      </c>
      <c r="R105" s="65" t="str">
        <f t="shared" si="90"/>
        <v>C</v>
      </c>
      <c r="S105" s="98">
        <f>'2017-2018 исходные'!S104</f>
        <v>531021.6165454546</v>
      </c>
      <c r="T105" s="107">
        <f t="shared" si="86"/>
        <v>0.55384919710254155</v>
      </c>
      <c r="U105" s="107">
        <f t="shared" si="87"/>
        <v>0.58980226022526316</v>
      </c>
      <c r="V105" s="96" t="str">
        <f t="shared" si="91"/>
        <v>C</v>
      </c>
      <c r="W105" s="235" t="str">
        <f t="shared" si="61"/>
        <v>C</v>
      </c>
      <c r="X105" s="248">
        <f t="shared" si="62"/>
        <v>2.5</v>
      </c>
      <c r="Y105" s="227">
        <f t="shared" si="63"/>
        <v>2</v>
      </c>
      <c r="Z105" s="227">
        <f t="shared" si="64"/>
        <v>2</v>
      </c>
      <c r="AA105" s="227">
        <f t="shared" si="65"/>
        <v>2</v>
      </c>
      <c r="AB105" s="227">
        <f t="shared" si="66"/>
        <v>2</v>
      </c>
      <c r="AC105" s="249">
        <f t="shared" si="67"/>
        <v>2.1</v>
      </c>
    </row>
    <row r="106" spans="1:29" x14ac:dyDescent="0.25">
      <c r="A106" s="32">
        <v>19</v>
      </c>
      <c r="B106" s="12">
        <f>'2017-2018 исходные'!B105</f>
        <v>61340</v>
      </c>
      <c r="C106" s="52" t="str">
        <f>'2017-2018 исходные'!C105</f>
        <v>МБОУ СШ № 134</v>
      </c>
      <c r="D106" s="91">
        <f>'2017-2018 исходные'!F105</f>
        <v>0.48566278421634917</v>
      </c>
      <c r="E106" s="78">
        <f t="shared" si="79"/>
        <v>0.53974076735119847</v>
      </c>
      <c r="F106" s="153" t="str">
        <f t="shared" si="88"/>
        <v>C</v>
      </c>
      <c r="G106" s="76">
        <f>'2017-2018 исходные'!I105</f>
        <v>8863.1425511111102</v>
      </c>
      <c r="H106" s="78">
        <f t="shared" si="80"/>
        <v>6.0759436676342891E-2</v>
      </c>
      <c r="I106" s="78">
        <f t="shared" si="81"/>
        <v>0.13610177759622669</v>
      </c>
      <c r="J106" s="85" t="str">
        <f t="shared" si="89"/>
        <v>D</v>
      </c>
      <c r="K106" s="82">
        <f>'2017-2018 исходные'!L105</f>
        <v>44308.756959999999</v>
      </c>
      <c r="L106" s="29">
        <f t="shared" si="82"/>
        <v>0.22348030063636523</v>
      </c>
      <c r="M106" s="78">
        <f t="shared" si="83"/>
        <v>0.25551373180414277</v>
      </c>
      <c r="N106" s="96" t="str">
        <f t="shared" si="92"/>
        <v>C</v>
      </c>
      <c r="O106" s="62">
        <f>'2017-2018 исходные'!P105</f>
        <v>1806.9108088888888</v>
      </c>
      <c r="P106" s="78">
        <f t="shared" si="84"/>
        <v>8.4540897534027243E-2</v>
      </c>
      <c r="Q106" s="78">
        <f t="shared" si="85"/>
        <v>9.7559017797546888E-2</v>
      </c>
      <c r="R106" s="65" t="str">
        <f t="shared" si="90"/>
        <v>C</v>
      </c>
      <c r="S106" s="98">
        <f>'2017-2018 исходные'!S105</f>
        <v>613547.71985507244</v>
      </c>
      <c r="T106" s="107">
        <f t="shared" si="86"/>
        <v>0.63992293616306961</v>
      </c>
      <c r="U106" s="107">
        <f t="shared" si="87"/>
        <v>0.58980226022526316</v>
      </c>
      <c r="V106" s="96" t="str">
        <f t="shared" si="91"/>
        <v>B</v>
      </c>
      <c r="W106" s="235" t="str">
        <f t="shared" si="61"/>
        <v>C</v>
      </c>
      <c r="X106" s="248">
        <f t="shared" si="62"/>
        <v>2</v>
      </c>
      <c r="Y106" s="227">
        <f t="shared" si="63"/>
        <v>1</v>
      </c>
      <c r="Z106" s="227">
        <f t="shared" si="64"/>
        <v>2</v>
      </c>
      <c r="AA106" s="227">
        <f t="shared" si="65"/>
        <v>2</v>
      </c>
      <c r="AB106" s="227">
        <f t="shared" si="66"/>
        <v>2.5</v>
      </c>
      <c r="AC106" s="249">
        <f t="shared" si="67"/>
        <v>1.9</v>
      </c>
    </row>
    <row r="107" spans="1:29" x14ac:dyDescent="0.25">
      <c r="A107" s="32">
        <v>20</v>
      </c>
      <c r="B107" s="12">
        <f>'2017-2018 исходные'!B106</f>
        <v>61390</v>
      </c>
      <c r="C107" s="52" t="str">
        <f>'2017-2018 исходные'!C106</f>
        <v>МБОУ СШ № 139</v>
      </c>
      <c r="D107" s="91">
        <f>'2017-2018 исходные'!F106</f>
        <v>0.64035572570259269</v>
      </c>
      <c r="E107" s="78">
        <f t="shared" si="79"/>
        <v>0.53974076735119847</v>
      </c>
      <c r="F107" s="55" t="str">
        <f t="shared" si="88"/>
        <v>B</v>
      </c>
      <c r="G107" s="76">
        <f>'2017-2018 исходные'!I106</f>
        <v>12573.138808777428</v>
      </c>
      <c r="H107" s="78">
        <f t="shared" si="80"/>
        <v>8.6192547041795242E-2</v>
      </c>
      <c r="I107" s="78">
        <f t="shared" si="81"/>
        <v>0.13610177759622669</v>
      </c>
      <c r="J107" s="85" t="str">
        <f t="shared" si="89"/>
        <v>C</v>
      </c>
      <c r="K107" s="82">
        <f>'2017-2018 исходные'!L106</f>
        <v>41012.448474399163</v>
      </c>
      <c r="L107" s="29">
        <f t="shared" si="82"/>
        <v>0.20685469292596836</v>
      </c>
      <c r="M107" s="78">
        <f t="shared" si="83"/>
        <v>0.25551373180414277</v>
      </c>
      <c r="N107" s="96" t="str">
        <f t="shared" si="92"/>
        <v>D</v>
      </c>
      <c r="O107" s="62">
        <f>'2017-2018 исходные'!P106</f>
        <v>1989.0518599791012</v>
      </c>
      <c r="P107" s="78">
        <f t="shared" si="84"/>
        <v>9.3062827814817631E-2</v>
      </c>
      <c r="Q107" s="78">
        <f t="shared" si="85"/>
        <v>9.7559017797546888E-2</v>
      </c>
      <c r="R107" s="65" t="str">
        <f t="shared" si="90"/>
        <v>C</v>
      </c>
      <c r="S107" s="98">
        <f>'2017-2018 исходные'!S106</f>
        <v>607092.3162264151</v>
      </c>
      <c r="T107" s="107">
        <f t="shared" si="86"/>
        <v>0.63319002735991425</v>
      </c>
      <c r="U107" s="107">
        <f t="shared" si="87"/>
        <v>0.58980226022526316</v>
      </c>
      <c r="V107" s="96" t="str">
        <f t="shared" si="91"/>
        <v>B</v>
      </c>
      <c r="W107" s="235" t="str">
        <f t="shared" si="61"/>
        <v>C</v>
      </c>
      <c r="X107" s="248">
        <f t="shared" si="62"/>
        <v>2.5</v>
      </c>
      <c r="Y107" s="227">
        <f t="shared" si="63"/>
        <v>2</v>
      </c>
      <c r="Z107" s="227">
        <f t="shared" si="64"/>
        <v>1</v>
      </c>
      <c r="AA107" s="227">
        <f t="shared" si="65"/>
        <v>2</v>
      </c>
      <c r="AB107" s="227">
        <f t="shared" si="66"/>
        <v>2.5</v>
      </c>
      <c r="AC107" s="249">
        <f t="shared" si="67"/>
        <v>2</v>
      </c>
    </row>
    <row r="108" spans="1:29" x14ac:dyDescent="0.25">
      <c r="A108" s="32">
        <v>21</v>
      </c>
      <c r="B108" s="12">
        <f>'2017-2018 исходные'!B107</f>
        <v>61410</v>
      </c>
      <c r="C108" s="52" t="str">
        <f>'2017-2018 исходные'!C107</f>
        <v>МБОУ СШ № 141</v>
      </c>
      <c r="D108" s="91">
        <f>'2017-2018 исходные'!F107</f>
        <v>0.56994377695926857</v>
      </c>
      <c r="E108" s="78">
        <f t="shared" si="79"/>
        <v>0.53974076735119847</v>
      </c>
      <c r="F108" s="55" t="str">
        <f t="shared" si="88"/>
        <v>B</v>
      </c>
      <c r="G108" s="76">
        <f>'2017-2018 исходные'!I107</f>
        <v>15462.049614147909</v>
      </c>
      <c r="H108" s="78">
        <f t="shared" si="80"/>
        <v>0.10599687627719782</v>
      </c>
      <c r="I108" s="78">
        <f t="shared" si="81"/>
        <v>0.13610177759622669</v>
      </c>
      <c r="J108" s="85" t="str">
        <f t="shared" si="89"/>
        <v>C</v>
      </c>
      <c r="K108" s="82">
        <f>'2017-2018 исходные'!L107</f>
        <v>47262.270128617361</v>
      </c>
      <c r="L108" s="29">
        <f t="shared" si="82"/>
        <v>0.23837694988003363</v>
      </c>
      <c r="M108" s="78">
        <f t="shared" si="83"/>
        <v>0.25551373180414277</v>
      </c>
      <c r="N108" s="96" t="str">
        <f t="shared" si="92"/>
        <v>C</v>
      </c>
      <c r="O108" s="62">
        <f>'2017-2018 исходные'!P107</f>
        <v>1828.8299249732047</v>
      </c>
      <c r="P108" s="78">
        <f t="shared" si="84"/>
        <v>8.5566438882169429E-2</v>
      </c>
      <c r="Q108" s="78">
        <f t="shared" si="85"/>
        <v>9.7559017797546888E-2</v>
      </c>
      <c r="R108" s="65" t="str">
        <f t="shared" si="90"/>
        <v>C</v>
      </c>
      <c r="S108" s="98">
        <f>'2017-2018 исходные'!S107</f>
        <v>502204.27986486489</v>
      </c>
      <c r="T108" s="107">
        <f t="shared" si="86"/>
        <v>0.52379305948801558</v>
      </c>
      <c r="U108" s="107">
        <f t="shared" si="87"/>
        <v>0.58980226022526316</v>
      </c>
      <c r="V108" s="96" t="str">
        <f t="shared" si="91"/>
        <v>C</v>
      </c>
      <c r="W108" s="235" t="str">
        <f t="shared" si="61"/>
        <v>C</v>
      </c>
      <c r="X108" s="248">
        <f t="shared" si="62"/>
        <v>2.5</v>
      </c>
      <c r="Y108" s="227">
        <f t="shared" si="63"/>
        <v>2</v>
      </c>
      <c r="Z108" s="227">
        <f t="shared" si="64"/>
        <v>2</v>
      </c>
      <c r="AA108" s="227">
        <f t="shared" si="65"/>
        <v>2</v>
      </c>
      <c r="AB108" s="227">
        <f t="shared" si="66"/>
        <v>2</v>
      </c>
      <c r="AC108" s="249">
        <f t="shared" si="67"/>
        <v>2.1</v>
      </c>
    </row>
    <row r="109" spans="1:29" x14ac:dyDescent="0.25">
      <c r="A109" s="32">
        <v>22</v>
      </c>
      <c r="B109" s="12">
        <f>'2017-2018 исходные'!B108</f>
        <v>61430</v>
      </c>
      <c r="C109" s="52" t="str">
        <f>'2017-2018 исходные'!C108</f>
        <v>МАОУ СШ № 143</v>
      </c>
      <c r="D109" s="91">
        <f>'2017-2018 исходные'!F108</f>
        <v>0.6414843116837049</v>
      </c>
      <c r="E109" s="78">
        <f t="shared" si="79"/>
        <v>0.53974076735119847</v>
      </c>
      <c r="F109" s="55" t="str">
        <f t="shared" si="88"/>
        <v>B</v>
      </c>
      <c r="G109" s="161">
        <f>'2017-2018 исходные'!I108</f>
        <v>1601.6382164502163</v>
      </c>
      <c r="H109" s="78">
        <f t="shared" si="80"/>
        <v>1.0979698817844019E-2</v>
      </c>
      <c r="I109" s="78">
        <f t="shared" si="81"/>
        <v>0.13610177759622669</v>
      </c>
      <c r="J109" s="85" t="str">
        <f t="shared" si="89"/>
        <v>D</v>
      </c>
      <c r="K109" s="82">
        <f>'2017-2018 исходные'!L108</f>
        <v>39355.97754112554</v>
      </c>
      <c r="L109" s="29">
        <f t="shared" si="82"/>
        <v>0.19849994213714395</v>
      </c>
      <c r="M109" s="78">
        <f t="shared" si="83"/>
        <v>0.25551373180414277</v>
      </c>
      <c r="N109" s="96" t="str">
        <f t="shared" si="92"/>
        <v>D</v>
      </c>
      <c r="O109" s="62">
        <f>'2017-2018 исходные'!P108</f>
        <v>1920.3960346320346</v>
      </c>
      <c r="P109" s="78">
        <f t="shared" si="84"/>
        <v>8.9850591180210534E-2</v>
      </c>
      <c r="Q109" s="78">
        <f t="shared" si="85"/>
        <v>9.7559017797546888E-2</v>
      </c>
      <c r="R109" s="65" t="str">
        <f t="shared" si="90"/>
        <v>C</v>
      </c>
      <c r="S109" s="98">
        <f>'2017-2018 исходные'!S108</f>
        <v>566931.28355072462</v>
      </c>
      <c r="T109" s="107">
        <f t="shared" si="86"/>
        <v>0.59130255044900748</v>
      </c>
      <c r="U109" s="107">
        <f t="shared" si="87"/>
        <v>0.58980226022526316</v>
      </c>
      <c r="V109" s="96" t="str">
        <f t="shared" si="91"/>
        <v>B</v>
      </c>
      <c r="W109" s="238" t="str">
        <f t="shared" si="61"/>
        <v>C</v>
      </c>
      <c r="X109" s="248">
        <f t="shared" si="62"/>
        <v>2.5</v>
      </c>
      <c r="Y109" s="227">
        <f t="shared" si="63"/>
        <v>1</v>
      </c>
      <c r="Z109" s="227">
        <f t="shared" si="64"/>
        <v>1</v>
      </c>
      <c r="AA109" s="227">
        <f t="shared" si="65"/>
        <v>2</v>
      </c>
      <c r="AB109" s="227">
        <f t="shared" si="66"/>
        <v>2.5</v>
      </c>
      <c r="AC109" s="249">
        <f t="shared" si="67"/>
        <v>1.8</v>
      </c>
    </row>
    <row r="110" spans="1:29" x14ac:dyDescent="0.25">
      <c r="A110" s="32">
        <v>23</v>
      </c>
      <c r="B110" s="12">
        <f>'2017-2018 исходные'!B109</f>
        <v>61440</v>
      </c>
      <c r="C110" s="52" t="str">
        <f>'2017-2018 исходные'!C109</f>
        <v>МБОУ СШ № 144</v>
      </c>
      <c r="D110" s="91">
        <f>'2017-2018 исходные'!F109</f>
        <v>0.74624755216609628</v>
      </c>
      <c r="E110" s="78">
        <f t="shared" si="79"/>
        <v>0.53974076735119847</v>
      </c>
      <c r="F110" s="55" t="str">
        <f t="shared" si="88"/>
        <v>B</v>
      </c>
      <c r="G110" s="76">
        <f>'2017-2018 исходные'!I109</f>
        <v>25830.515912208502</v>
      </c>
      <c r="H110" s="78">
        <f t="shared" si="80"/>
        <v>0.17707574788903166</v>
      </c>
      <c r="I110" s="78">
        <f t="shared" si="81"/>
        <v>0.13610177759622669</v>
      </c>
      <c r="J110" s="85" t="str">
        <f t="shared" si="89"/>
        <v>B</v>
      </c>
      <c r="K110" s="82">
        <f>'2017-2018 исходные'!L109</f>
        <v>36463.597512574306</v>
      </c>
      <c r="L110" s="29">
        <f t="shared" si="82"/>
        <v>0.18391163041991881</v>
      </c>
      <c r="M110" s="78">
        <f t="shared" si="83"/>
        <v>0.25551373180414277</v>
      </c>
      <c r="N110" s="96" t="str">
        <f t="shared" si="92"/>
        <v>D</v>
      </c>
      <c r="O110" s="62">
        <f>'2017-2018 исходные'!P109</f>
        <v>1987.3336259716509</v>
      </c>
      <c r="P110" s="78">
        <f t="shared" si="84"/>
        <v>9.2982435885980444E-2</v>
      </c>
      <c r="Q110" s="78">
        <f t="shared" si="85"/>
        <v>9.7559017797546888E-2</v>
      </c>
      <c r="R110" s="65" t="str">
        <f t="shared" si="90"/>
        <v>C</v>
      </c>
      <c r="S110" s="98">
        <f>'2017-2018 исходные'!S109</f>
        <v>605237.37162162166</v>
      </c>
      <c r="T110" s="107">
        <f t="shared" si="86"/>
        <v>0.63125534231504166</v>
      </c>
      <c r="U110" s="107">
        <f t="shared" si="87"/>
        <v>0.58980226022526316</v>
      </c>
      <c r="V110" s="96" t="str">
        <f t="shared" si="91"/>
        <v>B</v>
      </c>
      <c r="W110" s="239" t="str">
        <f t="shared" si="61"/>
        <v>C</v>
      </c>
      <c r="X110" s="248">
        <f t="shared" si="62"/>
        <v>2.5</v>
      </c>
      <c r="Y110" s="227">
        <f t="shared" si="63"/>
        <v>2.5</v>
      </c>
      <c r="Z110" s="227">
        <f t="shared" si="64"/>
        <v>1</v>
      </c>
      <c r="AA110" s="227">
        <f t="shared" si="65"/>
        <v>2</v>
      </c>
      <c r="AB110" s="227">
        <f t="shared" si="66"/>
        <v>2.5</v>
      </c>
      <c r="AC110" s="249">
        <f t="shared" si="67"/>
        <v>2.1</v>
      </c>
    </row>
    <row r="111" spans="1:29" x14ac:dyDescent="0.25">
      <c r="A111" s="32">
        <v>24</v>
      </c>
      <c r="B111" s="12">
        <f>'2017-2018 исходные'!B110</f>
        <v>61450</v>
      </c>
      <c r="C111" s="52" t="str">
        <f>'2017-2018 исходные'!C110</f>
        <v>МАОУ СШ № 145</v>
      </c>
      <c r="D111" s="91">
        <f>'2017-2018 исходные'!F110</f>
        <v>0.72113439202728258</v>
      </c>
      <c r="E111" s="78">
        <f t="shared" si="79"/>
        <v>0.53974076735119847</v>
      </c>
      <c r="F111" s="55" t="str">
        <f t="shared" si="88"/>
        <v>B</v>
      </c>
      <c r="G111" s="76">
        <f>'2017-2018 исходные'!I110</f>
        <v>11971.839833212473</v>
      </c>
      <c r="H111" s="78">
        <f t="shared" si="80"/>
        <v>8.2070466547353824E-2</v>
      </c>
      <c r="I111" s="78">
        <f t="shared" si="81"/>
        <v>0.13610177759622669</v>
      </c>
      <c r="J111" s="85" t="str">
        <f t="shared" si="89"/>
        <v>C</v>
      </c>
      <c r="K111" s="82">
        <f>'2017-2018 исходные'!L110</f>
        <v>44014.596511965196</v>
      </c>
      <c r="L111" s="29">
        <f t="shared" si="82"/>
        <v>0.2219966421030985</v>
      </c>
      <c r="M111" s="78">
        <f t="shared" si="83"/>
        <v>0.25551373180414277</v>
      </c>
      <c r="N111" s="96" t="str">
        <f t="shared" si="92"/>
        <v>C</v>
      </c>
      <c r="O111" s="62">
        <f>'2017-2018 исходные'!P110</f>
        <v>2144.6293981145759</v>
      </c>
      <c r="P111" s="78">
        <f t="shared" si="84"/>
        <v>0.10034191687964826</v>
      </c>
      <c r="Q111" s="78">
        <f t="shared" si="85"/>
        <v>9.7559017797546888E-2</v>
      </c>
      <c r="R111" s="65" t="str">
        <f t="shared" si="90"/>
        <v>B</v>
      </c>
      <c r="S111" s="98">
        <f>'2017-2018 исходные'!S110</f>
        <v>564026.81560439558</v>
      </c>
      <c r="T111" s="107">
        <f t="shared" si="86"/>
        <v>0.58827322510713276</v>
      </c>
      <c r="U111" s="107">
        <f t="shared" si="87"/>
        <v>0.58980226022526316</v>
      </c>
      <c r="V111" s="96" t="str">
        <f t="shared" si="91"/>
        <v>C</v>
      </c>
      <c r="W111" s="235" t="str">
        <f t="shared" si="61"/>
        <v>C</v>
      </c>
      <c r="X111" s="248">
        <f t="shared" si="62"/>
        <v>2.5</v>
      </c>
      <c r="Y111" s="227">
        <f t="shared" si="63"/>
        <v>2</v>
      </c>
      <c r="Z111" s="227">
        <f t="shared" si="64"/>
        <v>2</v>
      </c>
      <c r="AA111" s="227">
        <f t="shared" si="65"/>
        <v>2.5</v>
      </c>
      <c r="AB111" s="227">
        <f t="shared" si="66"/>
        <v>2</v>
      </c>
      <c r="AC111" s="249">
        <f t="shared" si="67"/>
        <v>2.2000000000000002</v>
      </c>
    </row>
    <row r="112" spans="1:29" x14ac:dyDescent="0.25">
      <c r="A112" s="32">
        <v>25</v>
      </c>
      <c r="B112" s="12">
        <f>'2017-2018 исходные'!B111</f>
        <v>61470</v>
      </c>
      <c r="C112" s="52" t="str">
        <f>'2017-2018 исходные'!C111</f>
        <v>МБОУ СШ № 147</v>
      </c>
      <c r="D112" s="91">
        <f>'2017-2018 исходные'!F111</f>
        <v>0.73588493200202609</v>
      </c>
      <c r="E112" s="78">
        <f t="shared" si="79"/>
        <v>0.53974076735119847</v>
      </c>
      <c r="F112" s="55" t="str">
        <f t="shared" si="88"/>
        <v>B</v>
      </c>
      <c r="G112" s="76">
        <f>'2017-2018 исходные'!I111</f>
        <v>12133.538291139241</v>
      </c>
      <c r="H112" s="78">
        <f t="shared" si="80"/>
        <v>8.3178956810080348E-2</v>
      </c>
      <c r="I112" s="78">
        <f t="shared" si="81"/>
        <v>0.13610177759622669</v>
      </c>
      <c r="J112" s="85" t="str">
        <f t="shared" si="89"/>
        <v>C</v>
      </c>
      <c r="K112" s="82">
        <f>'2017-2018 исходные'!L111</f>
        <v>48133.169385171794</v>
      </c>
      <c r="L112" s="29">
        <f t="shared" si="82"/>
        <v>0.24276950884652584</v>
      </c>
      <c r="M112" s="78">
        <f t="shared" si="83"/>
        <v>0.25551373180414277</v>
      </c>
      <c r="N112" s="96" t="str">
        <f t="shared" si="92"/>
        <v>C</v>
      </c>
      <c r="O112" s="62">
        <f>'2017-2018 исходные'!P111</f>
        <v>1769.3381555153708</v>
      </c>
      <c r="P112" s="78">
        <f t="shared" si="84"/>
        <v>8.2782965806956904E-2</v>
      </c>
      <c r="Q112" s="78">
        <f t="shared" si="85"/>
        <v>9.7559017797546888E-2</v>
      </c>
      <c r="R112" s="65" t="str">
        <f t="shared" si="90"/>
        <v>C</v>
      </c>
      <c r="S112" s="98">
        <f>'2017-2018 исходные'!S111</f>
        <v>550131.10296296305</v>
      </c>
      <c r="T112" s="107">
        <f t="shared" si="86"/>
        <v>0.57378016296082701</v>
      </c>
      <c r="U112" s="107">
        <f t="shared" si="87"/>
        <v>0.58980226022526316</v>
      </c>
      <c r="V112" s="96" t="str">
        <f t="shared" si="91"/>
        <v>C</v>
      </c>
      <c r="W112" s="235" t="str">
        <f t="shared" si="61"/>
        <v>C</v>
      </c>
      <c r="X112" s="248">
        <f t="shared" si="62"/>
        <v>2.5</v>
      </c>
      <c r="Y112" s="227">
        <f t="shared" si="63"/>
        <v>2</v>
      </c>
      <c r="Z112" s="227">
        <f t="shared" si="64"/>
        <v>2</v>
      </c>
      <c r="AA112" s="227">
        <f t="shared" si="65"/>
        <v>2</v>
      </c>
      <c r="AB112" s="227">
        <f t="shared" si="66"/>
        <v>2</v>
      </c>
      <c r="AC112" s="249">
        <f t="shared" si="67"/>
        <v>2.1</v>
      </c>
    </row>
    <row r="113" spans="1:29" x14ac:dyDescent="0.25">
      <c r="A113" s="32">
        <v>26</v>
      </c>
      <c r="B113" s="12">
        <f>'2017-2018 исходные'!B112</f>
        <v>61490</v>
      </c>
      <c r="C113" s="52" t="str">
        <f>'2017-2018 исходные'!C112</f>
        <v>МАОУ СШ № 149</v>
      </c>
      <c r="D113" s="91">
        <f>'2017-2018 исходные'!F112</f>
        <v>0.73261180966954675</v>
      </c>
      <c r="E113" s="78">
        <f t="shared" si="79"/>
        <v>0.53974076735119847</v>
      </c>
      <c r="F113" s="55" t="str">
        <f t="shared" si="88"/>
        <v>B</v>
      </c>
      <c r="G113" s="76">
        <f>'2017-2018 исходные'!I112</f>
        <v>17955.348707158351</v>
      </c>
      <c r="H113" s="78">
        <f t="shared" si="80"/>
        <v>0.12308917141781471</v>
      </c>
      <c r="I113" s="78">
        <f t="shared" si="81"/>
        <v>0.13610177759622669</v>
      </c>
      <c r="J113" s="85" t="str">
        <f t="shared" si="89"/>
        <v>C</v>
      </c>
      <c r="K113" s="82">
        <f>'2017-2018 исходные'!L112</f>
        <v>37538.158091106292</v>
      </c>
      <c r="L113" s="29">
        <f t="shared" si="82"/>
        <v>0.18933139702179178</v>
      </c>
      <c r="M113" s="78">
        <f t="shared" si="83"/>
        <v>0.25551373180414277</v>
      </c>
      <c r="N113" s="96" t="str">
        <f t="shared" si="92"/>
        <v>D</v>
      </c>
      <c r="O113" s="62">
        <f>'2017-2018 исходные'!P112</f>
        <v>1628.7167028199567</v>
      </c>
      <c r="P113" s="78">
        <f t="shared" si="84"/>
        <v>7.6203635070250852E-2</v>
      </c>
      <c r="Q113" s="78">
        <f t="shared" si="85"/>
        <v>9.7559017797546888E-2</v>
      </c>
      <c r="R113" s="65" t="str">
        <f t="shared" si="90"/>
        <v>C</v>
      </c>
      <c r="S113" s="98">
        <f>'2017-2018 исходные'!S112</f>
        <v>534873.62428571435</v>
      </c>
      <c r="T113" s="107">
        <f t="shared" si="86"/>
        <v>0.55786679512059323</v>
      </c>
      <c r="U113" s="107">
        <f t="shared" si="87"/>
        <v>0.58980226022526316</v>
      </c>
      <c r="V113" s="96" t="str">
        <f t="shared" si="91"/>
        <v>C</v>
      </c>
      <c r="W113" s="235" t="str">
        <f t="shared" si="61"/>
        <v>C</v>
      </c>
      <c r="X113" s="248">
        <f t="shared" si="62"/>
        <v>2.5</v>
      </c>
      <c r="Y113" s="227">
        <f t="shared" si="63"/>
        <v>2</v>
      </c>
      <c r="Z113" s="227">
        <f t="shared" si="64"/>
        <v>1</v>
      </c>
      <c r="AA113" s="227">
        <f t="shared" si="65"/>
        <v>2</v>
      </c>
      <c r="AB113" s="227">
        <f t="shared" si="66"/>
        <v>2</v>
      </c>
      <c r="AC113" s="249">
        <f t="shared" si="67"/>
        <v>1.9</v>
      </c>
    </row>
    <row r="114" spans="1:29" x14ac:dyDescent="0.25">
      <c r="A114" s="32">
        <v>27</v>
      </c>
      <c r="B114" s="12">
        <f>'2017-2018 исходные'!B113</f>
        <v>61500</v>
      </c>
      <c r="C114" s="52" t="str">
        <f>'2017-2018 исходные'!C113</f>
        <v>МАОУ СШ № 150</v>
      </c>
      <c r="D114" s="91">
        <f>'2017-2018 исходные'!F113</f>
        <v>0.91839279096671089</v>
      </c>
      <c r="E114" s="78">
        <f t="shared" si="79"/>
        <v>0.53974076735119847</v>
      </c>
      <c r="F114" s="55" t="str">
        <f t="shared" si="88"/>
        <v>A</v>
      </c>
      <c r="G114" s="76">
        <f>'2017-2018 исходные'!I113</f>
        <v>20505.013476288659</v>
      </c>
      <c r="H114" s="78">
        <f t="shared" si="80"/>
        <v>0.14056786976803526</v>
      </c>
      <c r="I114" s="78">
        <f t="shared" si="81"/>
        <v>0.13610177759622669</v>
      </c>
      <c r="J114" s="85" t="str">
        <f t="shared" si="89"/>
        <v>B</v>
      </c>
      <c r="K114" s="82">
        <f>'2017-2018 исходные'!L113</f>
        <v>36971.786964948456</v>
      </c>
      <c r="L114" s="29">
        <f t="shared" si="82"/>
        <v>0.18647478812031043</v>
      </c>
      <c r="M114" s="78">
        <f t="shared" si="83"/>
        <v>0.25551373180414277</v>
      </c>
      <c r="N114" s="96" t="str">
        <f t="shared" si="92"/>
        <v>D</v>
      </c>
      <c r="O114" s="62">
        <f>'2017-2018 исходные'!P113</f>
        <v>1746.6395876288659</v>
      </c>
      <c r="P114" s="78">
        <f t="shared" si="84"/>
        <v>8.1720955832572953E-2</v>
      </c>
      <c r="Q114" s="78">
        <f t="shared" si="85"/>
        <v>9.7559017797546888E-2</v>
      </c>
      <c r="R114" s="65" t="str">
        <f t="shared" si="90"/>
        <v>C</v>
      </c>
      <c r="S114" s="98">
        <f>'2017-2018 исходные'!S113</f>
        <v>524586.34795918374</v>
      </c>
      <c r="T114" s="107">
        <f t="shared" si="86"/>
        <v>0.5471372889078584</v>
      </c>
      <c r="U114" s="107">
        <f t="shared" si="87"/>
        <v>0.58980226022526316</v>
      </c>
      <c r="V114" s="96" t="str">
        <f t="shared" si="91"/>
        <v>C</v>
      </c>
      <c r="W114" s="235" t="str">
        <f t="shared" si="61"/>
        <v>C</v>
      </c>
      <c r="X114" s="248">
        <f t="shared" si="62"/>
        <v>4.2</v>
      </c>
      <c r="Y114" s="227">
        <f t="shared" si="63"/>
        <v>2.5</v>
      </c>
      <c r="Z114" s="227">
        <f t="shared" si="64"/>
        <v>1</v>
      </c>
      <c r="AA114" s="227">
        <f t="shared" si="65"/>
        <v>2</v>
      </c>
      <c r="AB114" s="227">
        <f t="shared" si="66"/>
        <v>2</v>
      </c>
      <c r="AC114" s="249">
        <f t="shared" si="67"/>
        <v>2.34</v>
      </c>
    </row>
    <row r="115" spans="1:29" x14ac:dyDescent="0.25">
      <c r="A115" s="32">
        <v>28</v>
      </c>
      <c r="B115" s="12">
        <f>'2017-2018 исходные'!B114</f>
        <v>61510</v>
      </c>
      <c r="C115" s="52" t="str">
        <f>'2017-2018 исходные'!C114</f>
        <v>МАОУ СШ № 151</v>
      </c>
      <c r="D115" s="91">
        <f>'2017-2018 исходные'!F114</f>
        <v>0.95713983218167975</v>
      </c>
      <c r="E115" s="78">
        <f t="shared" si="79"/>
        <v>0.53974076735119847</v>
      </c>
      <c r="F115" s="55" t="str">
        <f t="shared" si="88"/>
        <v>A</v>
      </c>
      <c r="G115" s="76">
        <f>'2017-2018 исходные'!I114</f>
        <v>24044.925036496348</v>
      </c>
      <c r="H115" s="78">
        <f t="shared" si="80"/>
        <v>0.16483499974388449</v>
      </c>
      <c r="I115" s="78">
        <f t="shared" si="81"/>
        <v>0.13610177759622669</v>
      </c>
      <c r="J115" s="85" t="str">
        <f t="shared" si="89"/>
        <v>B</v>
      </c>
      <c r="K115" s="82">
        <f>'2017-2018 исходные'!L114</f>
        <v>43786.804212108204</v>
      </c>
      <c r="L115" s="29">
        <f t="shared" si="82"/>
        <v>0.2208477249330536</v>
      </c>
      <c r="M115" s="78">
        <f t="shared" si="83"/>
        <v>0.25551373180414277</v>
      </c>
      <c r="N115" s="96" t="str">
        <f t="shared" si="92"/>
        <v>C</v>
      </c>
      <c r="O115" s="62">
        <f>'2017-2018 исходные'!P114</f>
        <v>1741.4233576642337</v>
      </c>
      <c r="P115" s="78">
        <f t="shared" si="84"/>
        <v>8.1476901305484781E-2</v>
      </c>
      <c r="Q115" s="78">
        <f t="shared" si="85"/>
        <v>9.7559017797546888E-2</v>
      </c>
      <c r="R115" s="65" t="str">
        <f t="shared" si="90"/>
        <v>C</v>
      </c>
      <c r="S115" s="98">
        <f>'2017-2018 исходные'!S114</f>
        <v>524142.8669822485</v>
      </c>
      <c r="T115" s="107">
        <f t="shared" si="86"/>
        <v>0.54667474355122359</v>
      </c>
      <c r="U115" s="107">
        <f t="shared" si="87"/>
        <v>0.58980226022526316</v>
      </c>
      <c r="V115" s="96" t="str">
        <f t="shared" si="91"/>
        <v>C</v>
      </c>
      <c r="W115" s="238" t="str">
        <f t="shared" si="61"/>
        <v>B</v>
      </c>
      <c r="X115" s="248">
        <f t="shared" si="62"/>
        <v>4.2</v>
      </c>
      <c r="Y115" s="227">
        <f t="shared" si="63"/>
        <v>2.5</v>
      </c>
      <c r="Z115" s="227">
        <f t="shared" si="64"/>
        <v>2</v>
      </c>
      <c r="AA115" s="227">
        <f t="shared" si="65"/>
        <v>2</v>
      </c>
      <c r="AB115" s="227">
        <f t="shared" si="66"/>
        <v>2</v>
      </c>
      <c r="AC115" s="249">
        <f t="shared" si="67"/>
        <v>2.54</v>
      </c>
    </row>
    <row r="116" spans="1:29" ht="15.75" thickBot="1" x14ac:dyDescent="0.3">
      <c r="A116" s="34">
        <v>29</v>
      </c>
      <c r="B116" s="12">
        <f>'2017-2018 исходные'!B115</f>
        <v>61520</v>
      </c>
      <c r="C116" s="52" t="str">
        <f>'2017-2018 исходные'!C115</f>
        <v xml:space="preserve">МАОУ СШ № 152 </v>
      </c>
      <c r="D116" s="92">
        <f>'2017-2018 исходные'!F115</f>
        <v>0.94178227526502323</v>
      </c>
      <c r="E116" s="79">
        <f t="shared" si="79"/>
        <v>0.53974076735119847</v>
      </c>
      <c r="F116" s="58" t="str">
        <f t="shared" si="88"/>
        <v>A</v>
      </c>
      <c r="G116" s="77">
        <f>'2017-2018 исходные'!I115</f>
        <v>21604.346128686328</v>
      </c>
      <c r="H116" s="79">
        <f t="shared" si="80"/>
        <v>0.14810411690548186</v>
      </c>
      <c r="I116" s="79">
        <f t="shared" si="81"/>
        <v>0.13610177759622669</v>
      </c>
      <c r="J116" s="86" t="str">
        <f t="shared" si="89"/>
        <v>B</v>
      </c>
      <c r="K116" s="95">
        <f>'2017-2018 исходные'!L115</f>
        <v>40297.126750670242</v>
      </c>
      <c r="L116" s="24">
        <f t="shared" si="82"/>
        <v>0.20324682114534096</v>
      </c>
      <c r="M116" s="79">
        <f t="shared" si="83"/>
        <v>0.25551373180414277</v>
      </c>
      <c r="N116" s="71" t="str">
        <f t="shared" si="92"/>
        <v>D</v>
      </c>
      <c r="O116" s="63">
        <f>'2017-2018 исходные'!P115</f>
        <v>1879.6006863270779</v>
      </c>
      <c r="P116" s="79">
        <f t="shared" si="84"/>
        <v>8.7941877510477662E-2</v>
      </c>
      <c r="Q116" s="79">
        <f t="shared" si="85"/>
        <v>9.7559017797546888E-2</v>
      </c>
      <c r="R116" s="66" t="str">
        <f t="shared" si="90"/>
        <v>C</v>
      </c>
      <c r="S116" s="99">
        <f>'2017-2018 исходные'!S115</f>
        <v>510885.92706349207</v>
      </c>
      <c r="T116" s="110">
        <f t="shared" si="86"/>
        <v>0.53284791371743023</v>
      </c>
      <c r="U116" s="110">
        <f t="shared" si="87"/>
        <v>0.58980226022526316</v>
      </c>
      <c r="V116" s="71" t="str">
        <f t="shared" si="91"/>
        <v>C</v>
      </c>
      <c r="W116" s="233" t="str">
        <f t="shared" si="61"/>
        <v>C</v>
      </c>
      <c r="X116" s="244">
        <f t="shared" si="62"/>
        <v>4.2</v>
      </c>
      <c r="Y116" s="229">
        <f t="shared" si="63"/>
        <v>2.5</v>
      </c>
      <c r="Z116" s="229">
        <f t="shared" si="64"/>
        <v>1</v>
      </c>
      <c r="AA116" s="229">
        <f t="shared" si="65"/>
        <v>2</v>
      </c>
      <c r="AB116" s="229">
        <f t="shared" si="66"/>
        <v>2</v>
      </c>
      <c r="AC116" s="245">
        <f t="shared" si="67"/>
        <v>2.34</v>
      </c>
    </row>
    <row r="117" spans="1:29" ht="15.75" thickBot="1" x14ac:dyDescent="0.3">
      <c r="A117" s="30"/>
      <c r="B117" s="168"/>
      <c r="C117" s="169" t="s">
        <v>239</v>
      </c>
      <c r="D117" s="89">
        <f>AVERAGE(D118:D127)</f>
        <v>0.49023453163657182</v>
      </c>
      <c r="E117" s="36"/>
      <c r="F117" s="154" t="str">
        <f t="shared" si="88"/>
        <v>C</v>
      </c>
      <c r="G117" s="80">
        <f>AVERAGE(G118:G127)</f>
        <v>19709.108156408354</v>
      </c>
      <c r="H117" s="256">
        <f>AVERAGE(H118:H127)</f>
        <v>0.13511170581661949</v>
      </c>
      <c r="I117" s="256"/>
      <c r="J117" s="69" t="str">
        <f t="shared" si="89"/>
        <v>C</v>
      </c>
      <c r="K117" s="80">
        <f>AVERAGE(K118:K127)</f>
        <v>52250.136351720328</v>
      </c>
      <c r="L117" s="257">
        <f>AVERAGE(L118:L127)</f>
        <v>0.26353427587045392</v>
      </c>
      <c r="M117" s="256"/>
      <c r="N117" s="69" t="str">
        <f t="shared" si="92"/>
        <v>B</v>
      </c>
      <c r="O117" s="68">
        <f>AVERAGE(O118:O127)</f>
        <v>1969.1869293819302</v>
      </c>
      <c r="P117" s="256">
        <f>AVERAGE(P118:P127)</f>
        <v>9.2133396736164275E-2</v>
      </c>
      <c r="Q117" s="256"/>
      <c r="R117" s="61" t="str">
        <f t="shared" si="90"/>
        <v>C</v>
      </c>
      <c r="S117" s="80">
        <f>AVERAGE(S118:S127)</f>
        <v>587974.03139285953</v>
      </c>
      <c r="T117" s="258">
        <f>AVERAGE(T118:T127)</f>
        <v>0.61324988485888643</v>
      </c>
      <c r="U117" s="109"/>
      <c r="V117" s="69" t="str">
        <f t="shared" si="91"/>
        <v>B</v>
      </c>
      <c r="W117" s="234" t="str">
        <f t="shared" si="61"/>
        <v>C</v>
      </c>
      <c r="X117" s="230">
        <f t="shared" si="62"/>
        <v>2</v>
      </c>
      <c r="Y117" s="231">
        <f t="shared" si="63"/>
        <v>2</v>
      </c>
      <c r="Z117" s="231">
        <f t="shared" si="64"/>
        <v>2.5</v>
      </c>
      <c r="AA117" s="231">
        <f t="shared" si="65"/>
        <v>2</v>
      </c>
      <c r="AB117" s="231">
        <f t="shared" si="66"/>
        <v>2.5</v>
      </c>
      <c r="AC117" s="232">
        <f t="shared" si="67"/>
        <v>2.2000000000000002</v>
      </c>
    </row>
    <row r="118" spans="1:29" ht="15" customHeight="1" x14ac:dyDescent="0.25">
      <c r="A118" s="200">
        <v>1</v>
      </c>
      <c r="B118" s="11">
        <f>'2017-2018 исходные'!B117</f>
        <v>70020</v>
      </c>
      <c r="C118" s="51" t="str">
        <f>'2017-2018 исходные'!C117</f>
        <v>МАОУ Гимназия № 2</v>
      </c>
      <c r="D118" s="201">
        <f>'2017-2018 исходные'!F117</f>
        <v>0.57624674399373854</v>
      </c>
      <c r="E118" s="202">
        <f t="shared" ref="E118:E127" si="93">$D$128</f>
        <v>0.53974076735119847</v>
      </c>
      <c r="F118" s="203" t="str">
        <f t="shared" si="88"/>
        <v>B</v>
      </c>
      <c r="G118" s="204">
        <f>'2017-2018 исходные'!I117</f>
        <v>17192.814369747899</v>
      </c>
      <c r="H118" s="202">
        <f t="shared" ref="H118:H127" si="94">G118/$G$129</f>
        <v>0.117861775319845</v>
      </c>
      <c r="I118" s="202">
        <f t="shared" ref="I118:I127" si="95">$H$128</f>
        <v>0.13610177759622669</v>
      </c>
      <c r="J118" s="205" t="str">
        <f t="shared" si="89"/>
        <v>C</v>
      </c>
      <c r="K118" s="204">
        <f>'2017-2018 исходные'!L117</f>
        <v>54502.563856209148</v>
      </c>
      <c r="L118" s="206">
        <f t="shared" ref="L118:L127" si="96">K118/$K$129</f>
        <v>0.27489485581900003</v>
      </c>
      <c r="M118" s="202">
        <f t="shared" ref="M118:M127" si="97">$L$128</f>
        <v>0.25551373180414277</v>
      </c>
      <c r="N118" s="207" t="str">
        <f t="shared" si="92"/>
        <v>B</v>
      </c>
      <c r="O118" s="208">
        <f>'2017-2018 исходные'!P117</f>
        <v>1845.4948646125117</v>
      </c>
      <c r="P118" s="202">
        <f t="shared" ref="P118:P127" si="98">O118/$O$129</f>
        <v>8.6346150281053441E-2</v>
      </c>
      <c r="Q118" s="202">
        <f t="shared" ref="Q118:Q127" si="99">$P$128</f>
        <v>9.7559017797546888E-2</v>
      </c>
      <c r="R118" s="209" t="str">
        <f t="shared" si="90"/>
        <v>C</v>
      </c>
      <c r="S118" s="210">
        <f>'2017-2018 исходные'!S117</f>
        <v>731324.4993055556</v>
      </c>
      <c r="T118" s="211">
        <f t="shared" ref="T118:T127" si="100">S118/$S$129</f>
        <v>0.76276270897745857</v>
      </c>
      <c r="U118" s="211">
        <f t="shared" ref="U118:U127" si="101">$T$128</f>
        <v>0.58980226022526316</v>
      </c>
      <c r="V118" s="207" t="str">
        <f t="shared" si="91"/>
        <v>B</v>
      </c>
      <c r="W118" s="242" t="str">
        <f t="shared" si="61"/>
        <v>C</v>
      </c>
      <c r="X118" s="246">
        <f t="shared" si="62"/>
        <v>2.5</v>
      </c>
      <c r="Y118" s="228">
        <f t="shared" si="63"/>
        <v>2</v>
      </c>
      <c r="Z118" s="228">
        <f t="shared" si="64"/>
        <v>2.5</v>
      </c>
      <c r="AA118" s="228">
        <f t="shared" si="65"/>
        <v>2</v>
      </c>
      <c r="AB118" s="228">
        <f t="shared" si="66"/>
        <v>2.5</v>
      </c>
      <c r="AC118" s="247">
        <f t="shared" si="67"/>
        <v>2.2999999999999998</v>
      </c>
    </row>
    <row r="119" spans="1:29" s="45" customFormat="1" ht="15" customHeight="1" x14ac:dyDescent="0.25">
      <c r="A119" s="26">
        <v>2</v>
      </c>
      <c r="B119" s="12">
        <f>'2017-2018 исходные'!B118</f>
        <v>70050</v>
      </c>
      <c r="C119" s="52" t="str">
        <f>'2017-2018 исходные'!C118</f>
        <v>МБОУ Гимназия № 12 "МиТ"</v>
      </c>
      <c r="D119" s="91">
        <f>'2017-2018 исходные'!F118</f>
        <v>0.2313824619636298</v>
      </c>
      <c r="E119" s="78">
        <f t="shared" si="93"/>
        <v>0.53974076735119847</v>
      </c>
      <c r="F119" s="55" t="str">
        <f t="shared" si="88"/>
        <v>D</v>
      </c>
      <c r="G119" s="82">
        <f>'2017-2018 исходные'!I118</f>
        <v>18140.953638968484</v>
      </c>
      <c r="H119" s="78">
        <f t="shared" si="94"/>
        <v>0.12436154755710188</v>
      </c>
      <c r="I119" s="78">
        <f t="shared" si="95"/>
        <v>0.13610177759622669</v>
      </c>
      <c r="J119" s="85" t="str">
        <f t="shared" si="89"/>
        <v>C</v>
      </c>
      <c r="K119" s="82">
        <f>'2017-2018 исходные'!L118</f>
        <v>63281.801346704873</v>
      </c>
      <c r="L119" s="29">
        <f t="shared" si="96"/>
        <v>0.31917474016568187</v>
      </c>
      <c r="M119" s="78">
        <f t="shared" si="97"/>
        <v>0.25551373180414277</v>
      </c>
      <c r="N119" s="96" t="str">
        <f t="shared" si="92"/>
        <v>B</v>
      </c>
      <c r="O119" s="62">
        <f>'2017-2018 исходные'!P118</f>
        <v>1724.6547851002865</v>
      </c>
      <c r="P119" s="78">
        <f t="shared" si="98"/>
        <v>8.0692341177809032E-2</v>
      </c>
      <c r="Q119" s="78">
        <f t="shared" si="99"/>
        <v>9.7559017797546888E-2</v>
      </c>
      <c r="R119" s="65" t="str">
        <f t="shared" si="90"/>
        <v>C</v>
      </c>
      <c r="S119" s="98">
        <f>'2017-2018 исходные'!S118</f>
        <v>502845.47166666668</v>
      </c>
      <c r="T119" s="107">
        <f t="shared" si="100"/>
        <v>0.5244618148711333</v>
      </c>
      <c r="U119" s="107">
        <f t="shared" si="101"/>
        <v>0.58980226022526316</v>
      </c>
      <c r="V119" s="96" t="str">
        <f t="shared" si="91"/>
        <v>C</v>
      </c>
      <c r="W119" s="235" t="str">
        <f t="shared" si="61"/>
        <v>C</v>
      </c>
      <c r="X119" s="248">
        <f t="shared" si="62"/>
        <v>1</v>
      </c>
      <c r="Y119" s="227">
        <f t="shared" si="63"/>
        <v>2</v>
      </c>
      <c r="Z119" s="227">
        <f t="shared" si="64"/>
        <v>2.5</v>
      </c>
      <c r="AA119" s="227">
        <f t="shared" si="65"/>
        <v>2</v>
      </c>
      <c r="AB119" s="227">
        <f t="shared" si="66"/>
        <v>2</v>
      </c>
      <c r="AC119" s="249">
        <f t="shared" si="67"/>
        <v>1.9</v>
      </c>
    </row>
    <row r="120" spans="1:29" s="45" customFormat="1" x14ac:dyDescent="0.25">
      <c r="A120" s="26">
        <v>3</v>
      </c>
      <c r="B120" s="12">
        <f>'2017-2018 исходные'!B119</f>
        <v>70110</v>
      </c>
      <c r="C120" s="52" t="str">
        <f>'2017-2018 исходные'!C119</f>
        <v>МБОУ  Гимназия № 16</v>
      </c>
      <c r="D120" s="91">
        <f>'2017-2018 исходные'!F119</f>
        <v>0.77521031683353825</v>
      </c>
      <c r="E120" s="78">
        <f t="shared" si="93"/>
        <v>0.53974076735119847</v>
      </c>
      <c r="F120" s="55" t="str">
        <f t="shared" si="88"/>
        <v>A</v>
      </c>
      <c r="G120" s="82">
        <f>'2017-2018 исходные'!I119</f>
        <v>20015.245649202734</v>
      </c>
      <c r="H120" s="78">
        <f t="shared" si="94"/>
        <v>0.13721036794468855</v>
      </c>
      <c r="I120" s="78">
        <f t="shared" si="95"/>
        <v>0.13610177759622669</v>
      </c>
      <c r="J120" s="85" t="str">
        <f t="shared" si="89"/>
        <v>B</v>
      </c>
      <c r="K120" s="82">
        <f>'2017-2018 исходные'!L119</f>
        <v>53187.104863325738</v>
      </c>
      <c r="L120" s="29">
        <f t="shared" si="96"/>
        <v>0.26826006867139879</v>
      </c>
      <c r="M120" s="78">
        <f t="shared" si="97"/>
        <v>0.25551373180414277</v>
      </c>
      <c r="N120" s="96" t="str">
        <f t="shared" si="92"/>
        <v>B</v>
      </c>
      <c r="O120" s="62">
        <f>'2017-2018 исходные'!P119</f>
        <v>1864.0859111617312</v>
      </c>
      <c r="P120" s="78">
        <f t="shared" si="98"/>
        <v>8.7215979468878366E-2</v>
      </c>
      <c r="Q120" s="78">
        <f t="shared" si="99"/>
        <v>9.7559017797546888E-2</v>
      </c>
      <c r="R120" s="65" t="str">
        <f t="shared" si="90"/>
        <v>C</v>
      </c>
      <c r="S120" s="98">
        <f>'2017-2018 исходные'!S119</f>
        <v>516083.81564102561</v>
      </c>
      <c r="T120" s="107">
        <f t="shared" si="100"/>
        <v>0.53826924935725529</v>
      </c>
      <c r="U120" s="107">
        <f t="shared" si="101"/>
        <v>0.58980226022526316</v>
      </c>
      <c r="V120" s="96" t="str">
        <f t="shared" si="91"/>
        <v>C</v>
      </c>
      <c r="W120" s="238" t="str">
        <f t="shared" si="61"/>
        <v>B</v>
      </c>
      <c r="X120" s="248">
        <f t="shared" si="62"/>
        <v>4.2</v>
      </c>
      <c r="Y120" s="227">
        <f t="shared" si="63"/>
        <v>2.5</v>
      </c>
      <c r="Z120" s="227">
        <f t="shared" si="64"/>
        <v>2.5</v>
      </c>
      <c r="AA120" s="227">
        <f t="shared" si="65"/>
        <v>2</v>
      </c>
      <c r="AB120" s="227">
        <f t="shared" si="66"/>
        <v>2</v>
      </c>
      <c r="AC120" s="249">
        <f t="shared" si="67"/>
        <v>2.6399999999999997</v>
      </c>
    </row>
    <row r="121" spans="1:29" x14ac:dyDescent="0.25">
      <c r="A121" s="28">
        <v>4</v>
      </c>
      <c r="B121" s="12">
        <f>'2017-2018 исходные'!B120</f>
        <v>70021</v>
      </c>
      <c r="C121" s="52" t="str">
        <f>'2017-2018 исходные'!C120</f>
        <v>МБОУ Лицей № 2</v>
      </c>
      <c r="D121" s="91">
        <f>'2017-2018 исходные'!F120</f>
        <v>0.25658986187357402</v>
      </c>
      <c r="E121" s="78">
        <f t="shared" si="93"/>
        <v>0.53974076735119847</v>
      </c>
      <c r="F121" s="55" t="str">
        <f t="shared" si="88"/>
        <v>D</v>
      </c>
      <c r="G121" s="82">
        <f>'2017-2018 исходные'!I120</f>
        <v>17341.886002317497</v>
      </c>
      <c r="H121" s="78">
        <f t="shared" si="94"/>
        <v>0.11888370499852495</v>
      </c>
      <c r="I121" s="78">
        <f t="shared" si="95"/>
        <v>0.13610177759622669</v>
      </c>
      <c r="J121" s="85" t="str">
        <f t="shared" si="89"/>
        <v>C</v>
      </c>
      <c r="K121" s="82">
        <f>'2017-2018 исходные'!L120</f>
        <v>54774.962815758976</v>
      </c>
      <c r="L121" s="29">
        <f t="shared" si="96"/>
        <v>0.27626875582319527</v>
      </c>
      <c r="M121" s="78">
        <f t="shared" si="97"/>
        <v>0.25551373180414277</v>
      </c>
      <c r="N121" s="96" t="str">
        <f t="shared" si="92"/>
        <v>B</v>
      </c>
      <c r="O121" s="62">
        <f>'2017-2018 исходные'!P120</f>
        <v>2905.8242641946695</v>
      </c>
      <c r="P121" s="78">
        <f t="shared" si="98"/>
        <v>0.13595634613655019</v>
      </c>
      <c r="Q121" s="78">
        <f t="shared" si="99"/>
        <v>9.7559017797546888E-2</v>
      </c>
      <c r="R121" s="65" t="str">
        <f t="shared" si="90"/>
        <v>B</v>
      </c>
      <c r="S121" s="98">
        <f>'2017-2018 исходные'!S120</f>
        <v>620322.18283582095</v>
      </c>
      <c r="T121" s="107">
        <f t="shared" si="100"/>
        <v>0.64698862005574642</v>
      </c>
      <c r="U121" s="107">
        <f t="shared" si="101"/>
        <v>0.58980226022526316</v>
      </c>
      <c r="V121" s="96" t="str">
        <f t="shared" si="91"/>
        <v>B</v>
      </c>
      <c r="W121" s="239" t="str">
        <f t="shared" si="61"/>
        <v>C</v>
      </c>
      <c r="X121" s="248">
        <f t="shared" si="62"/>
        <v>1</v>
      </c>
      <c r="Y121" s="227">
        <f t="shared" si="63"/>
        <v>2</v>
      </c>
      <c r="Z121" s="227">
        <f t="shared" si="64"/>
        <v>2.5</v>
      </c>
      <c r="AA121" s="227">
        <f t="shared" si="65"/>
        <v>2.5</v>
      </c>
      <c r="AB121" s="227">
        <f t="shared" si="66"/>
        <v>2.5</v>
      </c>
      <c r="AC121" s="249">
        <f t="shared" si="67"/>
        <v>2.1</v>
      </c>
    </row>
    <row r="122" spans="1:29" x14ac:dyDescent="0.25">
      <c r="A122" s="28">
        <v>5</v>
      </c>
      <c r="B122" s="12">
        <f>'2017-2018 исходные'!B121</f>
        <v>70040</v>
      </c>
      <c r="C122" s="52" t="str">
        <f>'2017-2018 исходные'!C121</f>
        <v>МБОУ СШ № 4</v>
      </c>
      <c r="D122" s="91">
        <f>'2017-2018 исходные'!F121</f>
        <v>0.42481866531994777</v>
      </c>
      <c r="E122" s="78">
        <f t="shared" si="93"/>
        <v>0.53974076735119847</v>
      </c>
      <c r="F122" s="153" t="str">
        <f t="shared" si="88"/>
        <v>C</v>
      </c>
      <c r="G122" s="82">
        <f>'2017-2018 исходные'!I121</f>
        <v>38967.003455598453</v>
      </c>
      <c r="H122" s="78">
        <f t="shared" si="94"/>
        <v>0.26713021541444776</v>
      </c>
      <c r="I122" s="78">
        <f t="shared" si="95"/>
        <v>0.13610177759622669</v>
      </c>
      <c r="J122" s="85" t="str">
        <f t="shared" si="89"/>
        <v>B</v>
      </c>
      <c r="K122" s="82">
        <f>'2017-2018 исходные'!L121</f>
        <v>47882.433088803089</v>
      </c>
      <c r="L122" s="29">
        <f t="shared" si="96"/>
        <v>0.24150486892571937</v>
      </c>
      <c r="M122" s="78">
        <f t="shared" si="97"/>
        <v>0.25551373180414277</v>
      </c>
      <c r="N122" s="96" t="str">
        <f t="shared" si="92"/>
        <v>C</v>
      </c>
      <c r="O122" s="62">
        <f>'2017-2018 исходные'!P121</f>
        <v>1645.1194980694981</v>
      </c>
      <c r="P122" s="78">
        <f t="shared" si="98"/>
        <v>7.6971081380074982E-2</v>
      </c>
      <c r="Q122" s="78">
        <f t="shared" si="99"/>
        <v>9.7559017797546888E-2</v>
      </c>
      <c r="R122" s="65" t="str">
        <f t="shared" si="90"/>
        <v>C</v>
      </c>
      <c r="S122" s="98">
        <f>'2017-2018 исходные'!S121</f>
        <v>465295.12363636366</v>
      </c>
      <c r="T122" s="107">
        <f t="shared" si="100"/>
        <v>0.48529725083172548</v>
      </c>
      <c r="U122" s="107">
        <f t="shared" si="101"/>
        <v>0.58980226022526316</v>
      </c>
      <c r="V122" s="96" t="str">
        <f t="shared" si="91"/>
        <v>D</v>
      </c>
      <c r="W122" s="235" t="str">
        <f t="shared" si="61"/>
        <v>C</v>
      </c>
      <c r="X122" s="248">
        <f t="shared" si="62"/>
        <v>2</v>
      </c>
      <c r="Y122" s="227">
        <f t="shared" si="63"/>
        <v>2.5</v>
      </c>
      <c r="Z122" s="227">
        <f t="shared" si="64"/>
        <v>2</v>
      </c>
      <c r="AA122" s="227">
        <f t="shared" si="65"/>
        <v>2</v>
      </c>
      <c r="AB122" s="227">
        <f t="shared" si="66"/>
        <v>1</v>
      </c>
      <c r="AC122" s="249">
        <f t="shared" si="67"/>
        <v>1.9</v>
      </c>
    </row>
    <row r="123" spans="1:29" x14ac:dyDescent="0.25">
      <c r="A123" s="28">
        <v>6</v>
      </c>
      <c r="B123" s="12">
        <f>'2017-2018 исходные'!B122</f>
        <v>70100</v>
      </c>
      <c r="C123" s="52" t="str">
        <f>'2017-2018 исходные'!C122</f>
        <v xml:space="preserve">МБОУ СШ № 10 </v>
      </c>
      <c r="D123" s="91">
        <f>'2017-2018 исходные'!F122</f>
        <v>0.69975336437143731</v>
      </c>
      <c r="E123" s="78">
        <f t="shared" si="93"/>
        <v>0.53974076735119847</v>
      </c>
      <c r="F123" s="55" t="str">
        <f t="shared" si="88"/>
        <v>B</v>
      </c>
      <c r="G123" s="82">
        <f>'2017-2018 исходные'!I122</f>
        <v>22357.261991991993</v>
      </c>
      <c r="H123" s="78">
        <f t="shared" si="94"/>
        <v>0.15326557554786821</v>
      </c>
      <c r="I123" s="78">
        <f t="shared" si="95"/>
        <v>0.13610177759622669</v>
      </c>
      <c r="J123" s="85" t="str">
        <f t="shared" si="89"/>
        <v>B</v>
      </c>
      <c r="K123" s="82">
        <f>'2017-2018 исходные'!L122</f>
        <v>50781.849459459459</v>
      </c>
      <c r="L123" s="29">
        <f t="shared" si="96"/>
        <v>0.25612866987705812</v>
      </c>
      <c r="M123" s="78">
        <f t="shared" si="97"/>
        <v>0.25551373180414277</v>
      </c>
      <c r="N123" s="96" t="str">
        <f t="shared" si="92"/>
        <v>B</v>
      </c>
      <c r="O123" s="62">
        <f>'2017-2018 исходные'!P122</f>
        <v>2280.5109109109112</v>
      </c>
      <c r="P123" s="78">
        <f t="shared" si="98"/>
        <v>0.10669947752601329</v>
      </c>
      <c r="Q123" s="78">
        <f t="shared" si="99"/>
        <v>9.7559017797546888E-2</v>
      </c>
      <c r="R123" s="65" t="str">
        <f t="shared" si="90"/>
        <v>B</v>
      </c>
      <c r="S123" s="98">
        <f>'2017-2018 исходные'!S122</f>
        <v>644333.18220588239</v>
      </c>
      <c r="T123" s="107">
        <f t="shared" si="100"/>
        <v>0.67203180532050266</v>
      </c>
      <c r="U123" s="107">
        <f t="shared" si="101"/>
        <v>0.58980226022526316</v>
      </c>
      <c r="V123" s="96" t="str">
        <f t="shared" si="91"/>
        <v>B</v>
      </c>
      <c r="W123" s="235" t="str">
        <f t="shared" si="61"/>
        <v>B</v>
      </c>
      <c r="X123" s="248">
        <f t="shared" si="62"/>
        <v>2.5</v>
      </c>
      <c r="Y123" s="227">
        <f t="shared" si="63"/>
        <v>2.5</v>
      </c>
      <c r="Z123" s="227">
        <f t="shared" si="64"/>
        <v>2.5</v>
      </c>
      <c r="AA123" s="227">
        <f t="shared" si="65"/>
        <v>2.5</v>
      </c>
      <c r="AB123" s="227">
        <f t="shared" si="66"/>
        <v>2.5</v>
      </c>
      <c r="AC123" s="249">
        <f t="shared" si="67"/>
        <v>2.5</v>
      </c>
    </row>
    <row r="124" spans="1:29" x14ac:dyDescent="0.25">
      <c r="A124" s="28">
        <v>7</v>
      </c>
      <c r="B124" s="12">
        <f>'2017-2018 исходные'!B123</f>
        <v>70140</v>
      </c>
      <c r="C124" s="52" t="str">
        <f>'2017-2018 исходные'!C123</f>
        <v xml:space="preserve">МБОУ СШ № 14 </v>
      </c>
      <c r="D124" s="91">
        <f>'2017-2018 исходные'!F123</f>
        <v>3.9135568944248363E-2</v>
      </c>
      <c r="E124" s="78">
        <f t="shared" si="93"/>
        <v>0.53974076735119847</v>
      </c>
      <c r="F124" s="55" t="str">
        <f t="shared" si="88"/>
        <v>D</v>
      </c>
      <c r="G124" s="82">
        <f>'2017-2018 исходные'!I123</f>
        <v>21094.496300448431</v>
      </c>
      <c r="H124" s="78">
        <f t="shared" si="94"/>
        <v>0.14460894708567779</v>
      </c>
      <c r="I124" s="78">
        <f t="shared" si="95"/>
        <v>0.13610177759622669</v>
      </c>
      <c r="J124" s="85" t="str">
        <f t="shared" si="89"/>
        <v>B</v>
      </c>
      <c r="K124" s="82">
        <f>'2017-2018 исходные'!L123</f>
        <v>57773.456479820627</v>
      </c>
      <c r="L124" s="29">
        <f t="shared" si="96"/>
        <v>0.29139227341827639</v>
      </c>
      <c r="M124" s="78">
        <f t="shared" si="97"/>
        <v>0.25551373180414277</v>
      </c>
      <c r="N124" s="96" t="str">
        <f t="shared" si="92"/>
        <v>B</v>
      </c>
      <c r="O124" s="62">
        <f>'2017-2018 исходные'!P123</f>
        <v>1811.241748878924</v>
      </c>
      <c r="P124" s="78">
        <f t="shared" si="98"/>
        <v>8.4743531527981128E-2</v>
      </c>
      <c r="Q124" s="78">
        <f t="shared" si="99"/>
        <v>9.7559017797546888E-2</v>
      </c>
      <c r="R124" s="65" t="str">
        <f t="shared" si="90"/>
        <v>C</v>
      </c>
      <c r="S124" s="98">
        <f>'2017-2018 исходные'!S123</f>
        <v>644797.59848484851</v>
      </c>
      <c r="T124" s="107">
        <f t="shared" si="100"/>
        <v>0.67251618594685092</v>
      </c>
      <c r="U124" s="107">
        <f t="shared" si="101"/>
        <v>0.58980226022526316</v>
      </c>
      <c r="V124" s="96" t="str">
        <f t="shared" si="91"/>
        <v>B</v>
      </c>
      <c r="W124" s="239" t="str">
        <f t="shared" si="61"/>
        <v>C</v>
      </c>
      <c r="X124" s="248">
        <f t="shared" si="62"/>
        <v>1</v>
      </c>
      <c r="Y124" s="227">
        <f t="shared" si="63"/>
        <v>2.5</v>
      </c>
      <c r="Z124" s="227">
        <f t="shared" si="64"/>
        <v>2.5</v>
      </c>
      <c r="AA124" s="227">
        <f t="shared" si="65"/>
        <v>2</v>
      </c>
      <c r="AB124" s="227">
        <f t="shared" si="66"/>
        <v>2.5</v>
      </c>
      <c r="AC124" s="249">
        <f t="shared" si="67"/>
        <v>2.1</v>
      </c>
    </row>
    <row r="125" spans="1:29" x14ac:dyDescent="0.25">
      <c r="A125" s="28">
        <v>8</v>
      </c>
      <c r="B125" s="12">
        <f>'2017-2018 исходные'!B124</f>
        <v>70270</v>
      </c>
      <c r="C125" s="52" t="str">
        <f>'2017-2018 исходные'!C124</f>
        <v>МБОУ СШ № 27</v>
      </c>
      <c r="D125" s="91">
        <f>'2017-2018 исходные'!F124</f>
        <v>0.6361957662203197</v>
      </c>
      <c r="E125" s="78">
        <f t="shared" si="93"/>
        <v>0.53974076735119847</v>
      </c>
      <c r="F125" s="55" t="str">
        <f t="shared" si="88"/>
        <v>B</v>
      </c>
      <c r="G125" s="82">
        <f>'2017-2018 исходные'!I124</f>
        <v>6653.7413904494388</v>
      </c>
      <c r="H125" s="78">
        <f t="shared" si="94"/>
        <v>4.5613344966802201E-2</v>
      </c>
      <c r="I125" s="78">
        <f t="shared" si="95"/>
        <v>0.13610177759622669</v>
      </c>
      <c r="J125" s="85" t="str">
        <f t="shared" si="89"/>
        <v>D</v>
      </c>
      <c r="K125" s="82">
        <f>'2017-2018 исходные'!L124</f>
        <v>50865.855997191007</v>
      </c>
      <c r="L125" s="29">
        <f t="shared" si="96"/>
        <v>0.25655237407450637</v>
      </c>
      <c r="M125" s="78">
        <f t="shared" si="97"/>
        <v>0.25551373180414277</v>
      </c>
      <c r="N125" s="96" t="str">
        <f t="shared" si="92"/>
        <v>B</v>
      </c>
      <c r="O125" s="62">
        <f>'2017-2018 исходные'!P124</f>
        <v>1767.4565730337081</v>
      </c>
      <c r="P125" s="78">
        <f t="shared" si="98"/>
        <v>8.2694931206133485E-2</v>
      </c>
      <c r="Q125" s="78">
        <f t="shared" si="99"/>
        <v>9.7559017797546888E-2</v>
      </c>
      <c r="R125" s="65" t="str">
        <f t="shared" si="90"/>
        <v>C</v>
      </c>
      <c r="S125" s="98">
        <f>'2017-2018 исходные'!S124</f>
        <v>574606.22909090912</v>
      </c>
      <c r="T125" s="107">
        <f t="shared" si="100"/>
        <v>0.59930742688490501</v>
      </c>
      <c r="U125" s="107">
        <f t="shared" si="101"/>
        <v>0.58980226022526316</v>
      </c>
      <c r="V125" s="96" t="str">
        <f t="shared" si="91"/>
        <v>B</v>
      </c>
      <c r="W125" s="235" t="str">
        <f t="shared" si="61"/>
        <v>C</v>
      </c>
      <c r="X125" s="248">
        <f t="shared" si="62"/>
        <v>2.5</v>
      </c>
      <c r="Y125" s="227">
        <f t="shared" si="63"/>
        <v>1</v>
      </c>
      <c r="Z125" s="227">
        <f t="shared" si="64"/>
        <v>2.5</v>
      </c>
      <c r="AA125" s="227">
        <f t="shared" si="65"/>
        <v>2</v>
      </c>
      <c r="AB125" s="227">
        <f t="shared" si="66"/>
        <v>2.5</v>
      </c>
      <c r="AC125" s="249">
        <f t="shared" si="67"/>
        <v>2.1</v>
      </c>
    </row>
    <row r="126" spans="1:29" s="45" customFormat="1" x14ac:dyDescent="0.25">
      <c r="A126" s="28">
        <v>9</v>
      </c>
      <c r="B126" s="12">
        <f>'2017-2018 исходные'!B125</f>
        <v>70510</v>
      </c>
      <c r="C126" s="52" t="str">
        <f>'2017-2018 исходные'!C125</f>
        <v>МБОУ СШ № 51</v>
      </c>
      <c r="D126" s="91">
        <f>'2017-2018 исходные'!F125</f>
        <v>0.28245701128821205</v>
      </c>
      <c r="E126" s="78">
        <f t="shared" si="93"/>
        <v>0.53974076735119847</v>
      </c>
      <c r="F126" s="55" t="str">
        <f t="shared" si="88"/>
        <v>C</v>
      </c>
      <c r="G126" s="82">
        <f>'2017-2018 исходные'!I125</f>
        <v>16975.130766208251</v>
      </c>
      <c r="H126" s="78">
        <f t="shared" si="94"/>
        <v>0.11636949049553207</v>
      </c>
      <c r="I126" s="78">
        <f t="shared" si="95"/>
        <v>0.13610177759622669</v>
      </c>
      <c r="J126" s="85" t="str">
        <f t="shared" si="89"/>
        <v>C</v>
      </c>
      <c r="K126" s="82">
        <f>'2017-2018 исходные'!L125</f>
        <v>51611.163791748528</v>
      </c>
      <c r="L126" s="82">
        <f t="shared" si="96"/>
        <v>0.26031148675159421</v>
      </c>
      <c r="M126" s="78">
        <f t="shared" si="97"/>
        <v>0.25551373180414277</v>
      </c>
      <c r="N126" s="96" t="str">
        <f t="shared" si="92"/>
        <v>B</v>
      </c>
      <c r="O126" s="62">
        <f>'2017-2018 исходные'!P125</f>
        <v>2198.8246758349705</v>
      </c>
      <c r="P126" s="78">
        <f t="shared" si="98"/>
        <v>0.10287758017749828</v>
      </c>
      <c r="Q126" s="78">
        <f t="shared" si="99"/>
        <v>9.7559017797546888E-2</v>
      </c>
      <c r="R126" s="65" t="str">
        <f t="shared" si="90"/>
        <v>B</v>
      </c>
      <c r="S126" s="98">
        <f>'2017-2018 исходные'!S125</f>
        <v>629362.49485714291</v>
      </c>
      <c r="T126" s="107">
        <f t="shared" si="100"/>
        <v>0.6564175574069947</v>
      </c>
      <c r="U126" s="107">
        <f t="shared" si="101"/>
        <v>0.58980226022526316</v>
      </c>
      <c r="V126" s="96" t="str">
        <f t="shared" si="91"/>
        <v>B</v>
      </c>
      <c r="W126" s="239" t="str">
        <f t="shared" si="61"/>
        <v>C</v>
      </c>
      <c r="X126" s="248">
        <f t="shared" si="62"/>
        <v>2</v>
      </c>
      <c r="Y126" s="227">
        <f t="shared" si="63"/>
        <v>2</v>
      </c>
      <c r="Z126" s="227">
        <f t="shared" si="64"/>
        <v>2.5</v>
      </c>
      <c r="AA126" s="227">
        <f t="shared" si="65"/>
        <v>2.5</v>
      </c>
      <c r="AB126" s="227">
        <f t="shared" si="66"/>
        <v>2.5</v>
      </c>
      <c r="AC126" s="249">
        <f t="shared" si="67"/>
        <v>2.2999999999999998</v>
      </c>
    </row>
    <row r="127" spans="1:29" ht="15.75" thickBot="1" x14ac:dyDescent="0.3">
      <c r="A127" s="212">
        <v>10</v>
      </c>
      <c r="B127" s="12">
        <f>'2017-2018 исходные'!B126</f>
        <v>10880</v>
      </c>
      <c r="C127" s="52" t="str">
        <f>'2017-2018 исходные'!C126</f>
        <v>МБОУ СШ № 153</v>
      </c>
      <c r="D127" s="213">
        <f>'2017-2018 исходные'!F126</f>
        <v>0.98055555555707241</v>
      </c>
      <c r="E127" s="214">
        <f t="shared" si="93"/>
        <v>0.53974076735119847</v>
      </c>
      <c r="F127" s="93" t="str">
        <f t="shared" si="88"/>
        <v>A</v>
      </c>
      <c r="G127" s="215">
        <f>'2017-2018 исходные'!I126</f>
        <v>18352.547999150382</v>
      </c>
      <c r="H127" s="261">
        <f t="shared" si="94"/>
        <v>0.12581208883570646</v>
      </c>
      <c r="I127" s="214">
        <f t="shared" si="95"/>
        <v>0.13610177759622669</v>
      </c>
      <c r="J127" s="216" t="str">
        <f t="shared" si="89"/>
        <v>C</v>
      </c>
      <c r="K127" s="217">
        <f>'2017-2018 исходные'!L126</f>
        <v>37840.171818181814</v>
      </c>
      <c r="L127" s="217">
        <f t="shared" si="96"/>
        <v>0.19085466517810856</v>
      </c>
      <c r="M127" s="214">
        <f t="shared" si="97"/>
        <v>0.25551373180414277</v>
      </c>
      <c r="N127" s="218" t="str">
        <f t="shared" si="92"/>
        <v>D</v>
      </c>
      <c r="O127" s="219">
        <f>'2017-2018 исходные'!P126</f>
        <v>1648.6560620220901</v>
      </c>
      <c r="P127" s="219">
        <f t="shared" si="98"/>
        <v>7.7136548479650555E-2</v>
      </c>
      <c r="Q127" s="214">
        <f t="shared" si="99"/>
        <v>9.7559017797546888E-2</v>
      </c>
      <c r="R127" s="220" t="str">
        <f t="shared" si="90"/>
        <v>C</v>
      </c>
      <c r="S127" s="221">
        <f>'2017-2018 исходные'!S126</f>
        <v>550769.71620437957</v>
      </c>
      <c r="T127" s="221">
        <f t="shared" si="100"/>
        <v>0.57444622893629238</v>
      </c>
      <c r="U127" s="222">
        <f t="shared" si="101"/>
        <v>0.58980226022526316</v>
      </c>
      <c r="V127" s="218" t="str">
        <f t="shared" si="91"/>
        <v>C</v>
      </c>
      <c r="W127" s="243" t="str">
        <f t="shared" si="61"/>
        <v>C</v>
      </c>
      <c r="X127" s="250">
        <f t="shared" si="62"/>
        <v>4.2</v>
      </c>
      <c r="Y127" s="251">
        <f t="shared" si="63"/>
        <v>2</v>
      </c>
      <c r="Z127" s="251">
        <f t="shared" si="64"/>
        <v>1</v>
      </c>
      <c r="AA127" s="251">
        <f t="shared" si="65"/>
        <v>2</v>
      </c>
      <c r="AB127" s="251">
        <f t="shared" si="66"/>
        <v>2</v>
      </c>
      <c r="AC127" s="252">
        <f t="shared" si="67"/>
        <v>2.2399999999999998</v>
      </c>
    </row>
    <row r="128" spans="1:29" ht="16.5" thickBot="1" x14ac:dyDescent="0.3">
      <c r="A128" s="198">
        <f>A6+A16+A30+A50+A70+A86+A116+A127</f>
        <v>115</v>
      </c>
      <c r="B128" s="199"/>
      <c r="C128" s="224" t="s">
        <v>154</v>
      </c>
      <c r="D128" s="307">
        <f>AVERAGE(D6,D8:D16,D18:D30,D32:D50,D52:D70,D72:D86,D88:D116,D118:D127)</f>
        <v>0.53974076735119847</v>
      </c>
      <c r="E128" s="308"/>
      <c r="F128" s="308"/>
      <c r="G128" s="309">
        <f>'2017-2018 исходные'!I127</f>
        <v>19853.532591500392</v>
      </c>
      <c r="H128" s="310">
        <f>AVERAGE(H6,H8:H16,H18:H30,H32:H50,H52:H70,H72:H86,H88:H116,H118:H127)</f>
        <v>0.13610177759622669</v>
      </c>
      <c r="I128" s="311"/>
      <c r="J128" s="311"/>
      <c r="K128" s="309">
        <f>'2017-2018 исходные'!L127</f>
        <v>50659.927565043407</v>
      </c>
      <c r="L128" s="310">
        <f>AVERAGE(L6,L8:L16,L18:L30,L32:L50,L52:L70,L72:L86,L88:L116,L118:L127)</f>
        <v>0.25551373180414277</v>
      </c>
      <c r="M128" s="311"/>
      <c r="N128" s="311"/>
      <c r="O128" s="309">
        <f>'2017-2018 исходные'!P127</f>
        <v>2085.1498967351154</v>
      </c>
      <c r="P128" s="310">
        <f>AVERAGE(P6,P8:P16,P18:P30,P32:P50,P52:P70,P72:P86,P88:P116,P118:P127)</f>
        <v>9.7559017797546888E-2</v>
      </c>
      <c r="Q128" s="311"/>
      <c r="R128" s="311"/>
      <c r="S128" s="312">
        <f>'2017-2018 исходные'!S127</f>
        <v>565492.82964654278</v>
      </c>
      <c r="T128" s="313">
        <f>AVERAGE(T6,T8:T16,T18:T30,T32:T50,T52:T70,T72:T86,T88:T116,T118:T127)</f>
        <v>0.58980226022526316</v>
      </c>
      <c r="U128" s="59"/>
      <c r="V128" s="59"/>
      <c r="W128" s="59"/>
      <c r="X128" s="164"/>
    </row>
    <row r="129" spans="1:24" ht="18" customHeight="1" x14ac:dyDescent="0.25">
      <c r="A129" s="1"/>
      <c r="B129" s="1"/>
      <c r="C129" s="44" t="s">
        <v>155</v>
      </c>
      <c r="D129" s="48">
        <f>MAX(D6,D8:D127,D18:D30,D32:D50,D52:D69,D73:D86,D88:D116,D118:D126)</f>
        <v>0.98055555555707241</v>
      </c>
      <c r="E129" s="54"/>
      <c r="F129" s="54"/>
      <c r="G129" s="48">
        <f>MAX(G6,G8:G127,G18:G30,G32:G50,G52:G69,G73:G86,G88:G116,G118:G126)</f>
        <v>145872.69132075473</v>
      </c>
      <c r="H129" s="48">
        <f>MAX(H6,H8:H127,H18:H30,H32:H50,H52:H69,H73:H86,H88:H116,H118:H126)</f>
        <v>1</v>
      </c>
      <c r="I129" s="54"/>
      <c r="J129" s="54"/>
      <c r="K129" s="48">
        <f>MAX(K6,K8:K127,K18:K30,K32:K50,K52:K69,K73:K86,K88:K116,K118:K126)</f>
        <v>198266.94717086834</v>
      </c>
      <c r="L129" s="48">
        <f>MAX(L6,L8:L127,L18:L30,L32:L50,L52:L69,L73:L86,L88:L116,L118:L126)</f>
        <v>1</v>
      </c>
      <c r="M129" s="54"/>
      <c r="N129" s="54"/>
      <c r="O129" s="48">
        <f>MAX(O6,O8:O127,O18:O30,O32:O50,O52:O69,O73:O86,O88:O116,O118:O126)</f>
        <v>21373.215350140057</v>
      </c>
      <c r="P129" s="48">
        <f>MAX(P6,P8:P127,P18:P30,P32:P50,P52:P69,P73:P86,P88:P116,P118:P126)</f>
        <v>1</v>
      </c>
      <c r="Q129" s="54"/>
      <c r="R129" s="54"/>
      <c r="S129" s="48">
        <f>MAX(S6,S8:S127,S18:S30,S32:S50,S52:S69,S73:S86,S88:S116,S118:S126)</f>
        <v>958783.76157894731</v>
      </c>
      <c r="T129" s="48">
        <f>MAX(T6,T8:T127,T18:T30,T32:T50,T52:T69,T73:T86,T88:T116,T118:T126)</f>
        <v>1</v>
      </c>
      <c r="U129" s="54"/>
      <c r="V129" s="54"/>
      <c r="W129" s="54"/>
      <c r="X129" s="165"/>
    </row>
    <row r="130" spans="1:24" ht="15" customHeight="1" x14ac:dyDescent="0.25">
      <c r="A130" s="1"/>
      <c r="B130" s="1"/>
      <c r="C130" s="44" t="s">
        <v>156</v>
      </c>
      <c r="D130" s="47">
        <f>MIN(D6,D8:D127,D18:D30,D32:D50,D52:D69,D73:D86,D88:D116,D118:D126)</f>
        <v>0</v>
      </c>
      <c r="E130" s="54"/>
      <c r="F130" s="54"/>
      <c r="G130" s="47">
        <f>MIN(G6,G8:G127,G18:G30,G32:G50,G52:G69,G73:G86,G88:G116,G118:G126)</f>
        <v>1601.6382164502163</v>
      </c>
      <c r="H130" s="47">
        <f>MIN(H6,H8:H127,H18:H30,H32:H50,H52:H69,H73:H86,H88:H116,H118:H126)</f>
        <v>1.0979698817844019E-2</v>
      </c>
      <c r="I130" s="54"/>
      <c r="J130" s="54"/>
      <c r="K130" s="47">
        <f>MIN(K6,K8:K127,K18:K30,K32:K50,K52:K69,K73:K86,K88:K116,K118:K126)</f>
        <v>35046.075430379744</v>
      </c>
      <c r="L130" s="47">
        <f>MIN(L6,L8:L127,L18:L30,L32:L50,L52:L69,L73:L86,L88:L116,L118:L126)</f>
        <v>0.17676206715472703</v>
      </c>
      <c r="M130" s="54"/>
      <c r="N130" s="54"/>
      <c r="O130" s="47">
        <f>MIN(O6,O8:O127,O18:O30,O32:O50,O52:O69,O73:O86,O88:O116,O118:O126)</f>
        <v>0</v>
      </c>
      <c r="P130" s="47">
        <f>MIN(P6,P8:P127,P18:P30,P32:P50,P52:P69,P73:P86,P88:P116,P118:P126)</f>
        <v>0</v>
      </c>
      <c r="Q130" s="54"/>
      <c r="R130" s="54"/>
      <c r="S130" s="47">
        <f>MIN(S6,S8:S127,S18:S30,S32:S50,S52:S69,S73:S86,S88:S116,S118:S126)</f>
        <v>400565.17483050848</v>
      </c>
      <c r="T130" s="47">
        <f>MIN(T6,T8:T127,T18:T30,T32:T50,T52:T69,T73:T86,T88:T116,T118:T126)</f>
        <v>0.41778468814579051</v>
      </c>
      <c r="U130" s="54"/>
      <c r="V130" s="54"/>
      <c r="W130" s="54"/>
      <c r="X130" s="165"/>
    </row>
    <row r="131" spans="1:24" x14ac:dyDescent="0.25">
      <c r="A131" s="1"/>
      <c r="B131" s="1"/>
      <c r="C131" s="50" t="s">
        <v>162</v>
      </c>
      <c r="D131" s="47">
        <f>(D129-D128)/2+D128</f>
        <v>0.76014816145413544</v>
      </c>
      <c r="E131" s="54"/>
      <c r="F131" s="54"/>
      <c r="G131" s="47">
        <f t="shared" ref="G131:T131" si="102">(G129-G128)/2+G128</f>
        <v>82863.11195612757</v>
      </c>
      <c r="H131" s="47">
        <f t="shared" si="102"/>
        <v>0.56805088879811338</v>
      </c>
      <c r="I131" s="54"/>
      <c r="J131" s="54"/>
      <c r="K131" s="47">
        <f t="shared" si="102"/>
        <v>124463.43736795586</v>
      </c>
      <c r="L131" s="47">
        <f t="shared" si="102"/>
        <v>0.62775686590207136</v>
      </c>
      <c r="M131" s="54"/>
      <c r="N131" s="54"/>
      <c r="O131" s="47">
        <f t="shared" si="102"/>
        <v>11729.182623437588</v>
      </c>
      <c r="P131" s="47">
        <f t="shared" si="102"/>
        <v>0.54877950889877347</v>
      </c>
      <c r="Q131" s="54"/>
      <c r="R131" s="54"/>
      <c r="S131" s="47">
        <f t="shared" si="102"/>
        <v>762138.29561274499</v>
      </c>
      <c r="T131" s="47">
        <f t="shared" si="102"/>
        <v>0.79490113011263164</v>
      </c>
      <c r="U131" s="54"/>
      <c r="V131" s="54"/>
      <c r="W131" s="54"/>
      <c r="X131" s="165"/>
    </row>
    <row r="132" spans="1:24" x14ac:dyDescent="0.25">
      <c r="C132" s="50" t="s">
        <v>161</v>
      </c>
      <c r="D132" s="47">
        <f>(D128-D130)/2+D130</f>
        <v>0.26987038367559923</v>
      </c>
      <c r="E132" s="54"/>
      <c r="F132" s="54"/>
      <c r="G132" s="47">
        <f>(G128-G130)/2+G130</f>
        <v>10727.585403975303</v>
      </c>
      <c r="H132" s="47">
        <f>(H128-H130)/2+H130</f>
        <v>7.3540738207035355E-2</v>
      </c>
      <c r="I132" s="54"/>
      <c r="J132" s="54"/>
      <c r="K132" s="47">
        <f>(K128-K130)/2+K130</f>
        <v>42853.001497711579</v>
      </c>
      <c r="L132" s="47">
        <f>(L128-L130)/2+L130</f>
        <v>0.2161378994794349</v>
      </c>
      <c r="M132" s="54"/>
      <c r="N132" s="54"/>
      <c r="O132" s="47">
        <f>(O128-O130)/2+O130</f>
        <v>1042.5749483675577</v>
      </c>
      <c r="P132" s="47">
        <f>(P128-P130)/2+P130</f>
        <v>4.8779508898773444E-2</v>
      </c>
      <c r="Q132" s="54"/>
      <c r="R132" s="54"/>
      <c r="S132" s="47">
        <f>(S128-S130)/2+S130</f>
        <v>483029.00223852566</v>
      </c>
      <c r="T132" s="47">
        <f>(T128-T130)/2+T130</f>
        <v>0.50379347418552678</v>
      </c>
      <c r="U132" s="54"/>
      <c r="V132" s="54"/>
      <c r="W132" s="54"/>
      <c r="X132" s="165"/>
    </row>
    <row r="133" spans="1:24" x14ac:dyDescent="0.25">
      <c r="N133" s="46"/>
    </row>
    <row r="134" spans="1:24" x14ac:dyDescent="0.25">
      <c r="D134" s="152" t="s">
        <v>157</v>
      </c>
      <c r="E134" s="49" t="s">
        <v>196</v>
      </c>
      <c r="H134" s="60"/>
      <c r="I134" s="60"/>
      <c r="J134" s="49"/>
    </row>
    <row r="135" spans="1:24" x14ac:dyDescent="0.25">
      <c r="D135" s="151" t="s">
        <v>158</v>
      </c>
      <c r="E135" s="49" t="s">
        <v>197</v>
      </c>
      <c r="H135" s="60"/>
      <c r="I135" s="60"/>
      <c r="J135" s="49"/>
    </row>
    <row r="136" spans="1:24" x14ac:dyDescent="0.25">
      <c r="D136" s="149" t="s">
        <v>159</v>
      </c>
      <c r="E136" s="49" t="s">
        <v>198</v>
      </c>
      <c r="H136" s="60"/>
      <c r="I136" s="60"/>
      <c r="J136" s="49"/>
    </row>
    <row r="137" spans="1:24" x14ac:dyDescent="0.25">
      <c r="D137" s="150" t="s">
        <v>160</v>
      </c>
      <c r="E137" s="49" t="s">
        <v>199</v>
      </c>
      <c r="H137" s="60"/>
      <c r="I137" s="60"/>
      <c r="J137" s="49"/>
    </row>
  </sheetData>
  <mergeCells count="1">
    <mergeCell ref="X3:AC3"/>
  </mergeCells>
  <conditionalFormatting sqref="F76:F80 V98:V127 F96 F98:F127 R98:R127 N98:N127 J98:J127 F82:F94 F32:F62 F64:F74 N8:N96 F5:F30 V5:V96 J5:J96 R5:R96">
    <cfRule type="cellIs" dxfId="47" priority="365" stopIfTrue="1" operator="equal">
      <formula>"D"</formula>
    </cfRule>
    <cfRule type="cellIs" dxfId="46" priority="366" stopIfTrue="1" operator="equal">
      <formula>"C"</formula>
    </cfRule>
    <cfRule type="cellIs" dxfId="45" priority="367" stopIfTrue="1" operator="equal">
      <formula>"B"</formula>
    </cfRule>
    <cfRule type="cellIs" dxfId="44" priority="368" stopIfTrue="1" operator="equal">
      <formula>"A"</formula>
    </cfRule>
  </conditionalFormatting>
  <conditionalFormatting sqref="F97 V97 J97 N97 R97">
    <cfRule type="cellIs" dxfId="43" priority="41" stopIfTrue="1" operator="equal">
      <formula>"D"</formula>
    </cfRule>
    <cfRule type="cellIs" dxfId="42" priority="42" stopIfTrue="1" operator="equal">
      <formula>"C"</formula>
    </cfRule>
    <cfRule type="cellIs" dxfId="41" priority="43" stopIfTrue="1" operator="equal">
      <formula>"B"</formula>
    </cfRule>
    <cfRule type="cellIs" dxfId="40" priority="44" stopIfTrue="1" operator="equal">
      <formula>"A"</formula>
    </cfRule>
  </conditionalFormatting>
  <conditionalFormatting sqref="W5:W127">
    <cfRule type="cellIs" dxfId="39" priority="17" operator="equal">
      <formula>"D"</formula>
    </cfRule>
    <cfRule type="cellIs" dxfId="38" priority="18" operator="equal">
      <formula>"C"</formula>
    </cfRule>
    <cfRule type="cellIs" dxfId="37" priority="19" operator="equal">
      <formula>"B"</formula>
    </cfRule>
    <cfRule type="cellIs" dxfId="36" priority="20" operator="equal">
      <formula>"A"</formula>
    </cfRule>
  </conditionalFormatting>
  <conditionalFormatting sqref="D5:D127">
    <cfRule type="cellIs" dxfId="35" priority="65" operator="greaterThanOrEqual">
      <formula>$D$131</formula>
    </cfRule>
    <cfRule type="cellIs" dxfId="34" priority="66" operator="between">
      <formula>$D$128</formula>
      <formula>$D$131</formula>
    </cfRule>
    <cfRule type="cellIs" dxfId="33" priority="67" operator="between">
      <formula>$D$132</formula>
      <formula>$D$128</formula>
    </cfRule>
    <cfRule type="cellIs" dxfId="32" priority="68" operator="lessThan">
      <formula>$D$132</formula>
    </cfRule>
  </conditionalFormatting>
  <conditionalFormatting sqref="G5:G127">
    <cfRule type="cellIs" dxfId="31" priority="61" operator="greaterThanOrEqual">
      <formula>$G$131</formula>
    </cfRule>
    <cfRule type="cellIs" dxfId="30" priority="62" operator="between">
      <formula>$G$128</formula>
      <formula>$G$131</formula>
    </cfRule>
    <cfRule type="cellIs" dxfId="29" priority="63" operator="between">
      <formula>$G$132</formula>
      <formula>$G$128</formula>
    </cfRule>
    <cfRule type="cellIs" dxfId="28" priority="64" operator="lessThan">
      <formula>$G$132</formula>
    </cfRule>
  </conditionalFormatting>
  <conditionalFormatting sqref="K5:K127">
    <cfRule type="cellIs" dxfId="27" priority="57" operator="greaterThanOrEqual">
      <formula>$K$131</formula>
    </cfRule>
    <cfRule type="cellIs" dxfId="26" priority="58" operator="between">
      <formula>$K$128</formula>
      <formula>$K$131</formula>
    </cfRule>
    <cfRule type="cellIs" dxfId="25" priority="59" operator="between">
      <formula>$K$132</formula>
      <formula>$K$128</formula>
    </cfRule>
    <cfRule type="cellIs" dxfId="24" priority="60" operator="lessThan">
      <formula>$K$132</formula>
    </cfRule>
  </conditionalFormatting>
  <conditionalFormatting sqref="O5:O127">
    <cfRule type="cellIs" dxfId="23" priority="53" operator="greaterThanOrEqual">
      <formula>$O$131</formula>
    </cfRule>
    <cfRule type="cellIs" dxfId="22" priority="54" operator="between">
      <formula>$O$128</formula>
      <formula>$O$131</formula>
    </cfRule>
    <cfRule type="cellIs" dxfId="21" priority="55" operator="between">
      <formula>$O$132</formula>
      <formula>$O$128</formula>
    </cfRule>
    <cfRule type="cellIs" dxfId="20" priority="56" operator="lessThan">
      <formula>$O$132</formula>
    </cfRule>
  </conditionalFormatting>
  <conditionalFormatting sqref="S5:S127">
    <cfRule type="cellIs" dxfId="19" priority="49" operator="greaterThanOrEqual">
      <formula>$S$131</formula>
    </cfRule>
    <cfRule type="cellIs" dxfId="18" priority="50" operator="between">
      <formula>$S$128</formula>
      <formula>$S$131</formula>
    </cfRule>
    <cfRule type="cellIs" dxfId="17" priority="51" operator="between">
      <formula>$S$132</formula>
      <formula>$S$128</formula>
    </cfRule>
    <cfRule type="cellIs" dxfId="16" priority="52" operator="lessThan">
      <formula>$S$132</formula>
    </cfRule>
  </conditionalFormatting>
  <conditionalFormatting sqref="H5:H127">
    <cfRule type="cellIs" dxfId="15" priority="13" operator="greaterThanOrEqual">
      <formula>$H$131</formula>
    </cfRule>
    <cfRule type="cellIs" dxfId="14" priority="14" operator="between">
      <formula>$H$128</formula>
      <formula>$H$131</formula>
    </cfRule>
    <cfRule type="cellIs" dxfId="13" priority="15" operator="between">
      <formula>$H$132</formula>
      <formula>$H$128</formula>
    </cfRule>
    <cfRule type="cellIs" dxfId="12" priority="16" operator="lessThan">
      <formula>$H$132</formula>
    </cfRule>
  </conditionalFormatting>
  <conditionalFormatting sqref="L5:L127">
    <cfRule type="cellIs" dxfId="11" priority="9" operator="greaterThanOrEqual">
      <formula>$L$131</formula>
    </cfRule>
    <cfRule type="cellIs" dxfId="10" priority="10" operator="between">
      <formula>$L$128</formula>
      <formula>$L$131</formula>
    </cfRule>
    <cfRule type="cellIs" dxfId="9" priority="11" operator="between">
      <formula>$L$132</formula>
      <formula>$L$128</formula>
    </cfRule>
    <cfRule type="cellIs" dxfId="8" priority="12" operator="lessThan">
      <formula>$L$132</formula>
    </cfRule>
  </conditionalFormatting>
  <conditionalFormatting sqref="P5:P127">
    <cfRule type="cellIs" dxfId="7" priority="5" operator="greaterThanOrEqual">
      <formula>$P$131</formula>
    </cfRule>
    <cfRule type="cellIs" dxfId="6" priority="6" operator="between">
      <formula>$P$128</formula>
      <formula>$P$131</formula>
    </cfRule>
    <cfRule type="cellIs" dxfId="5" priority="7" operator="between">
      <formula>$P$132</formula>
      <formula>$P$128</formula>
    </cfRule>
    <cfRule type="cellIs" dxfId="4" priority="8" operator="lessThan">
      <formula>$P$132</formula>
    </cfRule>
  </conditionalFormatting>
  <conditionalFormatting sqref="T5:T127">
    <cfRule type="cellIs" dxfId="3" priority="1" operator="greaterThanOrEqual">
      <formula>$T$131</formula>
    </cfRule>
    <cfRule type="cellIs" dxfId="2" priority="2" operator="between">
      <formula>$T$128</formula>
      <formula>$T$131</formula>
    </cfRule>
    <cfRule type="cellIs" dxfId="1" priority="3" operator="between">
      <formula>$T$132</formula>
      <formula>$T$128</formula>
    </cfRule>
    <cfRule type="cellIs" dxfId="0" priority="4" operator="lessThan">
      <formula>$T$132</formula>
    </cfRule>
  </conditionalFormatting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 x14ac:dyDescent="0.25"/>
  <sheetData>
    <row r="1" spans="1:28" s="45" customFormat="1" ht="24.75" customHeight="1" x14ac:dyDescent="0.3">
      <c r="A1" s="317" t="s">
        <v>231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  <c r="Y1" s="317"/>
      <c r="Z1" s="317"/>
      <c r="AA1" s="317"/>
      <c r="AB1" s="317"/>
    </row>
  </sheetData>
  <mergeCells count="1">
    <mergeCell ref="A1:AB1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8"/>
  <sheetViews>
    <sheetView zoomScale="90" zoomScaleNormal="90" workbookViewId="0">
      <pane xSplit="3" ySplit="4" topLeftCell="I5" activePane="bottomRight" state="frozen"/>
      <selection pane="topRight" activeCell="D1" sqref="D1"/>
      <selection pane="bottomLeft" activeCell="A5" sqref="A5"/>
      <selection pane="bottomRight" activeCell="R3" sqref="R3"/>
    </sheetView>
  </sheetViews>
  <sheetFormatPr defaultRowHeight="15" x14ac:dyDescent="0.25"/>
  <cols>
    <col min="1" max="1" width="4.140625" customWidth="1"/>
    <col min="2" max="2" width="8.7109375" customWidth="1"/>
    <col min="3" max="3" width="31.42578125" customWidth="1"/>
    <col min="4" max="5" width="16.7109375" customWidth="1"/>
    <col min="6" max="6" width="12.7109375" customWidth="1"/>
    <col min="7" max="7" width="17.42578125" customWidth="1"/>
    <col min="8" max="9" width="13.7109375" customWidth="1"/>
    <col min="10" max="10" width="16.85546875" customWidth="1"/>
    <col min="11" max="11" width="13.7109375" customWidth="1"/>
    <col min="12" max="14" width="15.7109375" customWidth="1"/>
    <col min="15" max="15" width="11.85546875" customWidth="1"/>
    <col min="16" max="16" width="13.5703125" customWidth="1"/>
    <col min="17" max="17" width="17.140625" customWidth="1"/>
    <col min="18" max="18" width="12.85546875" customWidth="1"/>
    <col min="19" max="19" width="13.7109375" customWidth="1"/>
    <col min="20" max="20" width="69.7109375" customWidth="1"/>
  </cols>
  <sheetData>
    <row r="1" spans="1:20" s="45" customFormat="1" x14ac:dyDescent="0.25">
      <c r="A1" s="264" t="s">
        <v>231</v>
      </c>
    </row>
    <row r="2" spans="1:20" ht="16.5" thickBot="1" x14ac:dyDescent="0.3">
      <c r="A2" s="263" t="s">
        <v>232</v>
      </c>
      <c r="B2" s="100"/>
      <c r="C2" s="100"/>
      <c r="D2" s="87"/>
      <c r="E2" s="87"/>
      <c r="F2" s="87"/>
      <c r="G2" s="87"/>
      <c r="H2" s="87"/>
      <c r="I2" s="87"/>
      <c r="J2" s="87"/>
      <c r="K2" s="87"/>
      <c r="L2" s="87"/>
      <c r="M2" s="22"/>
      <c r="N2" s="22"/>
      <c r="O2" s="22"/>
      <c r="P2" s="22"/>
      <c r="Q2" s="22"/>
      <c r="R2" s="22"/>
      <c r="S2" s="22"/>
      <c r="T2" s="22"/>
    </row>
    <row r="3" spans="1:20" ht="82.5" customHeight="1" thickBot="1" x14ac:dyDescent="0.3">
      <c r="A3" s="267" t="s">
        <v>74</v>
      </c>
      <c r="B3" s="266" t="s">
        <v>81</v>
      </c>
      <c r="C3" s="268" t="s">
        <v>80</v>
      </c>
      <c r="D3" s="3" t="s">
        <v>75</v>
      </c>
      <c r="E3" s="4" t="s">
        <v>77</v>
      </c>
      <c r="F3" s="7" t="s">
        <v>188</v>
      </c>
      <c r="G3" s="3" t="s">
        <v>76</v>
      </c>
      <c r="H3" s="5" t="s">
        <v>230</v>
      </c>
      <c r="I3" s="8" t="s">
        <v>224</v>
      </c>
      <c r="J3" s="6" t="s">
        <v>82</v>
      </c>
      <c r="K3" s="5" t="s">
        <v>85</v>
      </c>
      <c r="L3" s="260" t="s">
        <v>225</v>
      </c>
      <c r="M3" s="302" t="s">
        <v>83</v>
      </c>
      <c r="N3" s="5" t="s">
        <v>78</v>
      </c>
      <c r="O3" s="5" t="s">
        <v>228</v>
      </c>
      <c r="P3" s="260" t="s">
        <v>226</v>
      </c>
      <c r="Q3" s="6" t="s">
        <v>84</v>
      </c>
      <c r="R3" s="5" t="s">
        <v>229</v>
      </c>
      <c r="S3" s="260" t="s">
        <v>227</v>
      </c>
      <c r="T3" s="10" t="s">
        <v>79</v>
      </c>
    </row>
    <row r="4" spans="1:20" s="45" customFormat="1" ht="18" customHeight="1" thickBot="1" x14ac:dyDescent="0.3">
      <c r="A4" s="197"/>
      <c r="B4" s="280"/>
      <c r="C4" s="265" t="s">
        <v>186</v>
      </c>
      <c r="D4" s="291">
        <f>SUM(D5,D6,D16,D30,D50,D70,D86,D116)</f>
        <v>8415672242.2800007</v>
      </c>
      <c r="E4" s="290">
        <f>SUM(E5,E6,E16,E30,E50,E70,E86,E116)</f>
        <v>5771524249.5599995</v>
      </c>
      <c r="F4" s="289">
        <f>E4/D4</f>
        <v>0.68580668108295528</v>
      </c>
      <c r="G4" s="290">
        <f t="shared" ref="G4:R4" si="0">SUM(G5,G6,G16,G30,G50,G70,G86,G116)</f>
        <v>2047904480.8499999</v>
      </c>
      <c r="H4" s="290">
        <f t="shared" si="0"/>
        <v>107679</v>
      </c>
      <c r="I4" s="292">
        <f>G4/H4</f>
        <v>19018.606049926169</v>
      </c>
      <c r="J4" s="291">
        <f t="shared" si="0"/>
        <v>5173802447.2200003</v>
      </c>
      <c r="K4" s="290">
        <f t="shared" si="0"/>
        <v>107679</v>
      </c>
      <c r="L4" s="289">
        <f>J4/K4</f>
        <v>48048.388703646953</v>
      </c>
      <c r="M4" s="290">
        <f t="shared" si="0"/>
        <v>66027493.460000001</v>
      </c>
      <c r="N4" s="290">
        <f t="shared" si="0"/>
        <v>143826626.75999999</v>
      </c>
      <c r="O4" s="290">
        <f t="shared" si="0"/>
        <v>107679</v>
      </c>
      <c r="P4" s="292">
        <f>(N4+M4)/O4</f>
        <v>1948.8862286982605</v>
      </c>
      <c r="Q4" s="291">
        <f t="shared" si="0"/>
        <v>4377833280.8599997</v>
      </c>
      <c r="R4" s="290">
        <f t="shared" si="0"/>
        <v>7781</v>
      </c>
      <c r="S4" s="289">
        <f>Q4/R4</f>
        <v>562631.18890373979</v>
      </c>
      <c r="T4" s="10"/>
    </row>
    <row r="5" spans="1:20" ht="15.75" thickBot="1" x14ac:dyDescent="0.3">
      <c r="A5" s="171">
        <v>1</v>
      </c>
      <c r="B5" s="172">
        <v>50050</v>
      </c>
      <c r="C5" s="173" t="s">
        <v>89</v>
      </c>
      <c r="D5" s="174">
        <v>103255577.78</v>
      </c>
      <c r="E5" s="175">
        <v>46201660.140000001</v>
      </c>
      <c r="F5" s="179">
        <f>E5/D5</f>
        <v>0.44744953380086544</v>
      </c>
      <c r="G5" s="293">
        <v>56467592.729999997</v>
      </c>
      <c r="H5" s="178">
        <v>782</v>
      </c>
      <c r="I5" s="176">
        <f>G5/H5</f>
        <v>72209.197864450121</v>
      </c>
      <c r="J5" s="177">
        <v>56837343</v>
      </c>
      <c r="K5" s="178">
        <v>782</v>
      </c>
      <c r="L5" s="179">
        <f>J5/K5</f>
        <v>72682.024296675198</v>
      </c>
      <c r="M5" s="298"/>
      <c r="N5" s="175"/>
      <c r="O5" s="178">
        <v>782</v>
      </c>
      <c r="P5" s="176">
        <f>(N5+M5)/O5</f>
        <v>0</v>
      </c>
      <c r="Q5" s="174">
        <v>39093102</v>
      </c>
      <c r="R5" s="180">
        <v>55</v>
      </c>
      <c r="S5" s="181">
        <f>Q5/R5</f>
        <v>710783.67272727273</v>
      </c>
      <c r="T5" s="182" t="s">
        <v>119</v>
      </c>
    </row>
    <row r="6" spans="1:20" ht="15.75" thickBot="1" x14ac:dyDescent="0.3">
      <c r="A6" s="116"/>
      <c r="B6" s="168"/>
      <c r="C6" s="169" t="s">
        <v>0</v>
      </c>
      <c r="D6" s="68">
        <f>SUM(D7:D15)</f>
        <v>477078542.73000008</v>
      </c>
      <c r="E6" s="281">
        <f t="shared" ref="E6:R6" si="1">SUM(E7:E15)</f>
        <v>349960853.97000003</v>
      </c>
      <c r="F6" s="289">
        <f t="shared" ref="F6:F69" si="2">E6/D6</f>
        <v>0.7335497672299599</v>
      </c>
      <c r="G6" s="285">
        <f t="shared" si="1"/>
        <v>157703409.79000002</v>
      </c>
      <c r="H6" s="281">
        <f t="shared" si="1"/>
        <v>8027</v>
      </c>
      <c r="I6" s="292">
        <f t="shared" ref="I6:I69" si="3">G6/H6</f>
        <v>19646.618885013082</v>
      </c>
      <c r="J6" s="68">
        <f t="shared" si="1"/>
        <v>411801680.06999993</v>
      </c>
      <c r="K6" s="281">
        <f t="shared" si="1"/>
        <v>8027</v>
      </c>
      <c r="L6" s="289">
        <f t="shared" ref="L6:L69" si="4">J6/K6</f>
        <v>51302.065537560724</v>
      </c>
      <c r="M6" s="285">
        <f t="shared" si="1"/>
        <v>4323665.79</v>
      </c>
      <c r="N6" s="281">
        <f t="shared" si="1"/>
        <v>12179367.32</v>
      </c>
      <c r="O6" s="281">
        <f t="shared" si="1"/>
        <v>8027</v>
      </c>
      <c r="P6" s="292">
        <f t="shared" ref="P6:P69" si="5">(N6+M6)/O6</f>
        <v>2055.940340102155</v>
      </c>
      <c r="Q6" s="68">
        <f t="shared" si="1"/>
        <v>354148778.23000002</v>
      </c>
      <c r="R6" s="288">
        <f t="shared" si="1"/>
        <v>629</v>
      </c>
      <c r="S6" s="289">
        <f t="shared" ref="S6:S69" si="6">Q6/R6</f>
        <v>563034.62357710651</v>
      </c>
      <c r="T6" s="37"/>
    </row>
    <row r="7" spans="1:20" x14ac:dyDescent="0.25">
      <c r="A7" s="119">
        <v>1</v>
      </c>
      <c r="B7" s="12">
        <v>10003</v>
      </c>
      <c r="C7" s="15" t="s">
        <v>90</v>
      </c>
      <c r="D7" s="120">
        <v>36278744.289999999</v>
      </c>
      <c r="E7" s="121">
        <v>23657231.949999999</v>
      </c>
      <c r="F7" s="144">
        <f t="shared" si="2"/>
        <v>0.65209621812960494</v>
      </c>
      <c r="G7" s="133">
        <v>6247506.0300000003</v>
      </c>
      <c r="H7" s="123">
        <v>250</v>
      </c>
      <c r="I7" s="122">
        <f t="shared" si="3"/>
        <v>24990.024120000002</v>
      </c>
      <c r="J7" s="120">
        <v>27684616.850000001</v>
      </c>
      <c r="K7" s="123">
        <v>250</v>
      </c>
      <c r="L7" s="144">
        <f t="shared" si="4"/>
        <v>110738.46740000001</v>
      </c>
      <c r="M7" s="133">
        <v>217739.8</v>
      </c>
      <c r="N7" s="121">
        <v>425720.94</v>
      </c>
      <c r="O7" s="123">
        <v>250</v>
      </c>
      <c r="P7" s="122">
        <f t="shared" si="5"/>
        <v>2573.8429599999999</v>
      </c>
      <c r="Q7" s="120">
        <v>22568958.43</v>
      </c>
      <c r="R7" s="124">
        <v>26</v>
      </c>
      <c r="S7" s="147">
        <f t="shared" si="6"/>
        <v>868036.86269230768</v>
      </c>
      <c r="T7" s="41" t="s">
        <v>136</v>
      </c>
    </row>
    <row r="8" spans="1:20" x14ac:dyDescent="0.25">
      <c r="A8" s="125">
        <v>2</v>
      </c>
      <c r="B8" s="12">
        <v>10002</v>
      </c>
      <c r="C8" s="15" t="s">
        <v>87</v>
      </c>
      <c r="D8" s="126">
        <v>59135481.170000002</v>
      </c>
      <c r="E8" s="127">
        <v>42623757.189999998</v>
      </c>
      <c r="F8" s="145">
        <f t="shared" si="2"/>
        <v>0.72078143859973254</v>
      </c>
      <c r="G8" s="135">
        <v>16875947.530000001</v>
      </c>
      <c r="H8" s="129">
        <v>1144</v>
      </c>
      <c r="I8" s="128">
        <f t="shared" si="3"/>
        <v>14751.702386363637</v>
      </c>
      <c r="J8" s="126">
        <v>55652465.909999996</v>
      </c>
      <c r="K8" s="129">
        <v>1144</v>
      </c>
      <c r="L8" s="145">
        <f t="shared" si="4"/>
        <v>48647.260410839161</v>
      </c>
      <c r="M8" s="135">
        <v>586428.88</v>
      </c>
      <c r="N8" s="127">
        <v>1615376.49</v>
      </c>
      <c r="O8" s="129">
        <v>1144</v>
      </c>
      <c r="P8" s="128">
        <f t="shared" si="5"/>
        <v>1924.6550437062938</v>
      </c>
      <c r="Q8" s="126">
        <v>48420185.109999999</v>
      </c>
      <c r="R8" s="130">
        <v>84</v>
      </c>
      <c r="S8" s="148">
        <f t="shared" si="6"/>
        <v>576430.77511904761</v>
      </c>
      <c r="T8" s="299" t="s">
        <v>137</v>
      </c>
    </row>
    <row r="9" spans="1:20" x14ac:dyDescent="0.25">
      <c r="A9" s="125">
        <v>3</v>
      </c>
      <c r="B9" s="12">
        <v>10090</v>
      </c>
      <c r="C9" s="15" t="s">
        <v>92</v>
      </c>
      <c r="D9" s="126">
        <v>211160039.22999999</v>
      </c>
      <c r="E9" s="127">
        <v>192507147.28</v>
      </c>
      <c r="F9" s="145">
        <f t="shared" si="2"/>
        <v>0.9116646690443031</v>
      </c>
      <c r="G9" s="135">
        <v>45089075.079999998</v>
      </c>
      <c r="H9" s="129">
        <v>1513</v>
      </c>
      <c r="I9" s="128">
        <f t="shared" si="3"/>
        <v>29801.10712491738</v>
      </c>
      <c r="J9" s="126">
        <v>70363467.209999993</v>
      </c>
      <c r="K9" s="129">
        <v>1513</v>
      </c>
      <c r="L9" s="145">
        <f t="shared" si="4"/>
        <v>46505.926774619955</v>
      </c>
      <c r="M9" s="135">
        <v>745333.43</v>
      </c>
      <c r="N9" s="127">
        <v>2473618.36</v>
      </c>
      <c r="O9" s="129">
        <v>1513</v>
      </c>
      <c r="P9" s="128">
        <f t="shared" si="5"/>
        <v>2127.5292729676139</v>
      </c>
      <c r="Q9" s="126">
        <v>60745105.32</v>
      </c>
      <c r="R9" s="130">
        <v>102</v>
      </c>
      <c r="S9" s="148">
        <f t="shared" si="6"/>
        <v>595540.24823529413</v>
      </c>
      <c r="T9" s="41" t="s">
        <v>143</v>
      </c>
    </row>
    <row r="10" spans="1:20" s="45" customFormat="1" x14ac:dyDescent="0.25">
      <c r="A10" s="125">
        <v>4</v>
      </c>
      <c r="B10" s="12">
        <v>10004</v>
      </c>
      <c r="C10" s="42" t="s">
        <v>91</v>
      </c>
      <c r="D10" s="126">
        <v>36146353.609999999</v>
      </c>
      <c r="E10" s="127">
        <v>22354136.539999999</v>
      </c>
      <c r="F10" s="145">
        <f t="shared" si="2"/>
        <v>0.61843406892958797</v>
      </c>
      <c r="G10" s="135">
        <v>28644530.809999999</v>
      </c>
      <c r="H10" s="129">
        <v>1215</v>
      </c>
      <c r="I10" s="128">
        <f t="shared" si="3"/>
        <v>23575.745522633744</v>
      </c>
      <c r="J10" s="126">
        <v>67724094.629999995</v>
      </c>
      <c r="K10" s="129">
        <v>1215</v>
      </c>
      <c r="L10" s="145">
        <f t="shared" si="4"/>
        <v>55739.995580246912</v>
      </c>
      <c r="M10" s="135">
        <v>1000830.3</v>
      </c>
      <c r="N10" s="127">
        <v>2153800.7200000002</v>
      </c>
      <c r="O10" s="129">
        <v>1215</v>
      </c>
      <c r="P10" s="128">
        <f t="shared" si="5"/>
        <v>2596.4041316872431</v>
      </c>
      <c r="Q10" s="126">
        <v>59908134.210000001</v>
      </c>
      <c r="R10" s="130">
        <v>111</v>
      </c>
      <c r="S10" s="148">
        <f t="shared" si="6"/>
        <v>539712.92081081087</v>
      </c>
      <c r="T10" s="38" t="s">
        <v>128</v>
      </c>
    </row>
    <row r="11" spans="1:20" x14ac:dyDescent="0.25">
      <c r="A11" s="125">
        <v>5</v>
      </c>
      <c r="B11" s="192">
        <v>10001</v>
      </c>
      <c r="C11" s="191" t="s">
        <v>86</v>
      </c>
      <c r="D11" s="187">
        <v>9712877.6600000001</v>
      </c>
      <c r="E11" s="188">
        <v>591540.93000000005</v>
      </c>
      <c r="F11" s="145">
        <f t="shared" si="2"/>
        <v>6.0902746920833764E-2</v>
      </c>
      <c r="G11" s="188">
        <v>9025062</v>
      </c>
      <c r="H11" s="189">
        <v>594</v>
      </c>
      <c r="I11" s="128">
        <f t="shared" si="3"/>
        <v>15193.707070707071</v>
      </c>
      <c r="J11" s="187">
        <v>27192459.57</v>
      </c>
      <c r="K11" s="189">
        <v>594</v>
      </c>
      <c r="L11" s="145">
        <f t="shared" si="4"/>
        <v>45778.551464646465</v>
      </c>
      <c r="M11" s="188">
        <v>278722.38</v>
      </c>
      <c r="N11" s="188">
        <v>777772.29</v>
      </c>
      <c r="O11" s="189">
        <v>594</v>
      </c>
      <c r="P11" s="128">
        <f t="shared" si="5"/>
        <v>1778.6105555555555</v>
      </c>
      <c r="Q11" s="187">
        <v>22903632.48</v>
      </c>
      <c r="R11" s="190">
        <v>38</v>
      </c>
      <c r="S11" s="148">
        <f t="shared" si="6"/>
        <v>602727.17052631581</v>
      </c>
      <c r="T11" s="41" t="s">
        <v>127</v>
      </c>
    </row>
    <row r="12" spans="1:20" x14ac:dyDescent="0.25">
      <c r="A12" s="125">
        <v>6</v>
      </c>
      <c r="B12" s="12">
        <v>10120</v>
      </c>
      <c r="C12" s="15" t="s">
        <v>93</v>
      </c>
      <c r="D12" s="126">
        <v>34289138.700000003</v>
      </c>
      <c r="E12" s="127">
        <v>16229367.060000001</v>
      </c>
      <c r="F12" s="145">
        <f t="shared" si="2"/>
        <v>0.47330926571217724</v>
      </c>
      <c r="G12" s="135">
        <v>13638403.9</v>
      </c>
      <c r="H12" s="129">
        <v>702</v>
      </c>
      <c r="I12" s="128">
        <f t="shared" si="3"/>
        <v>19427.925783475785</v>
      </c>
      <c r="J12" s="126">
        <v>36513865.549999997</v>
      </c>
      <c r="K12" s="129">
        <v>702</v>
      </c>
      <c r="L12" s="145">
        <f t="shared" si="4"/>
        <v>52014.053490028484</v>
      </c>
      <c r="M12" s="135">
        <v>339821.38</v>
      </c>
      <c r="N12" s="127">
        <v>864101.46</v>
      </c>
      <c r="O12" s="129">
        <v>702</v>
      </c>
      <c r="P12" s="128">
        <f t="shared" si="5"/>
        <v>1714.9898005698003</v>
      </c>
      <c r="Q12" s="126">
        <v>29719585.23</v>
      </c>
      <c r="R12" s="130">
        <v>56</v>
      </c>
      <c r="S12" s="148">
        <f t="shared" si="6"/>
        <v>530706.87910714292</v>
      </c>
      <c r="T12" s="41" t="s">
        <v>127</v>
      </c>
    </row>
    <row r="13" spans="1:20" x14ac:dyDescent="0.25">
      <c r="A13" s="125">
        <v>7</v>
      </c>
      <c r="B13" s="12">
        <v>10190</v>
      </c>
      <c r="C13" s="15" t="s">
        <v>5</v>
      </c>
      <c r="D13" s="126">
        <v>40202797.420000002</v>
      </c>
      <c r="E13" s="127">
        <v>24289215.84</v>
      </c>
      <c r="F13" s="145">
        <f t="shared" si="2"/>
        <v>0.60416730672370211</v>
      </c>
      <c r="G13" s="135">
        <v>10816159.82</v>
      </c>
      <c r="H13" s="129">
        <v>1032</v>
      </c>
      <c r="I13" s="128">
        <f t="shared" si="3"/>
        <v>10480.775019379846</v>
      </c>
      <c r="J13" s="126">
        <v>48872243.329999998</v>
      </c>
      <c r="K13" s="129">
        <v>1032</v>
      </c>
      <c r="L13" s="145">
        <f t="shared" si="4"/>
        <v>47356.824932170544</v>
      </c>
      <c r="M13" s="135">
        <v>504118.08</v>
      </c>
      <c r="N13" s="127">
        <v>1440506</v>
      </c>
      <c r="O13" s="129">
        <v>1032</v>
      </c>
      <c r="P13" s="128">
        <f t="shared" si="5"/>
        <v>1884.3256589147288</v>
      </c>
      <c r="Q13" s="126">
        <v>41859373.93</v>
      </c>
      <c r="R13" s="130">
        <v>86</v>
      </c>
      <c r="S13" s="148">
        <f t="shared" si="6"/>
        <v>486736.90616279072</v>
      </c>
      <c r="T13" s="41" t="s">
        <v>144</v>
      </c>
    </row>
    <row r="14" spans="1:20" x14ac:dyDescent="0.25">
      <c r="A14" s="125">
        <v>8</v>
      </c>
      <c r="B14" s="12">
        <v>10320</v>
      </c>
      <c r="C14" s="15" t="s">
        <v>88</v>
      </c>
      <c r="D14" s="126">
        <v>33548991.359999999</v>
      </c>
      <c r="E14" s="127">
        <v>20377017</v>
      </c>
      <c r="F14" s="145">
        <f t="shared" si="2"/>
        <v>0.60738091292649821</v>
      </c>
      <c r="G14" s="135">
        <v>13065958.6</v>
      </c>
      <c r="H14" s="129">
        <v>789</v>
      </c>
      <c r="I14" s="128">
        <f t="shared" si="3"/>
        <v>16560.15031685678</v>
      </c>
      <c r="J14" s="126">
        <v>39971159.060000002</v>
      </c>
      <c r="K14" s="129">
        <v>789</v>
      </c>
      <c r="L14" s="145">
        <f t="shared" si="4"/>
        <v>50660.531128010145</v>
      </c>
      <c r="M14" s="135">
        <v>269741</v>
      </c>
      <c r="N14" s="127">
        <v>1374653.08</v>
      </c>
      <c r="O14" s="129">
        <v>789</v>
      </c>
      <c r="P14" s="128">
        <f t="shared" si="5"/>
        <v>2084.1496577946768</v>
      </c>
      <c r="Q14" s="126">
        <v>35291257.420000002</v>
      </c>
      <c r="R14" s="130">
        <v>69</v>
      </c>
      <c r="S14" s="148">
        <f t="shared" si="6"/>
        <v>511467.49884057976</v>
      </c>
      <c r="T14" s="41" t="s">
        <v>127</v>
      </c>
    </row>
    <row r="15" spans="1:20" ht="15.75" thickBot="1" x14ac:dyDescent="0.3">
      <c r="A15" s="111">
        <v>9</v>
      </c>
      <c r="B15" s="12">
        <v>10860</v>
      </c>
      <c r="C15" s="15" t="s">
        <v>164</v>
      </c>
      <c r="D15" s="112">
        <v>16604119.289999999</v>
      </c>
      <c r="E15" s="113">
        <v>7331440.1799999997</v>
      </c>
      <c r="F15" s="143">
        <f t="shared" si="2"/>
        <v>0.44154345388348509</v>
      </c>
      <c r="G15" s="137">
        <v>14300766.02</v>
      </c>
      <c r="H15" s="131">
        <v>788</v>
      </c>
      <c r="I15" s="114">
        <f t="shared" si="3"/>
        <v>18148.180228426394</v>
      </c>
      <c r="J15" s="112">
        <v>37827307.960000001</v>
      </c>
      <c r="K15" s="131">
        <v>788</v>
      </c>
      <c r="L15" s="143">
        <f t="shared" si="4"/>
        <v>48004.197918781727</v>
      </c>
      <c r="M15" s="137">
        <v>380930.54</v>
      </c>
      <c r="N15" s="113">
        <v>1053817.98</v>
      </c>
      <c r="O15" s="131">
        <v>788</v>
      </c>
      <c r="P15" s="114">
        <f t="shared" si="5"/>
        <v>1820.7468527918782</v>
      </c>
      <c r="Q15" s="112">
        <v>32732546.100000001</v>
      </c>
      <c r="R15" s="115">
        <v>57</v>
      </c>
      <c r="S15" s="146">
        <f t="shared" si="6"/>
        <v>574255.19473684218</v>
      </c>
      <c r="T15" s="41" t="s">
        <v>147</v>
      </c>
    </row>
    <row r="16" spans="1:20" ht="15.75" thickBot="1" x14ac:dyDescent="0.3">
      <c r="A16" s="132"/>
      <c r="B16" s="168"/>
      <c r="C16" s="169" t="s">
        <v>6</v>
      </c>
      <c r="D16" s="68">
        <f>SUM(D17:D29)</f>
        <v>1376391315.26</v>
      </c>
      <c r="E16" s="281">
        <f t="shared" ref="E16:R16" si="7">SUM(E17:E29)</f>
        <v>978285603.23999989</v>
      </c>
      <c r="F16" s="289">
        <f t="shared" si="2"/>
        <v>0.7107612438365335</v>
      </c>
      <c r="G16" s="285">
        <f t="shared" si="7"/>
        <v>316472538.21999997</v>
      </c>
      <c r="H16" s="281">
        <f t="shared" si="7"/>
        <v>11737</v>
      </c>
      <c r="I16" s="292">
        <f t="shared" si="3"/>
        <v>26963.665180199368</v>
      </c>
      <c r="J16" s="68">
        <f t="shared" si="7"/>
        <v>586672540.00999999</v>
      </c>
      <c r="K16" s="281">
        <f t="shared" si="7"/>
        <v>11737</v>
      </c>
      <c r="L16" s="289">
        <f t="shared" si="4"/>
        <v>49984.880293942231</v>
      </c>
      <c r="M16" s="285">
        <f t="shared" si="7"/>
        <v>14540526.1</v>
      </c>
      <c r="N16" s="281">
        <f t="shared" si="7"/>
        <v>16689136.339999998</v>
      </c>
      <c r="O16" s="281">
        <f t="shared" si="7"/>
        <v>11737</v>
      </c>
      <c r="P16" s="292">
        <f t="shared" si="5"/>
        <v>2660.7874618727101</v>
      </c>
      <c r="Q16" s="68">
        <f t="shared" si="7"/>
        <v>496340367.60000002</v>
      </c>
      <c r="R16" s="281">
        <f t="shared" si="7"/>
        <v>884</v>
      </c>
      <c r="S16" s="289">
        <f t="shared" si="6"/>
        <v>561471.00407239818</v>
      </c>
      <c r="T16" s="37"/>
    </row>
    <row r="17" spans="1:20" x14ac:dyDescent="0.25">
      <c r="A17" s="119">
        <v>1</v>
      </c>
      <c r="B17" s="11">
        <v>20040</v>
      </c>
      <c r="C17" s="14" t="s">
        <v>94</v>
      </c>
      <c r="D17" s="120">
        <v>146944004.33000001</v>
      </c>
      <c r="E17" s="121">
        <v>129651346.41</v>
      </c>
      <c r="F17" s="144">
        <f t="shared" si="2"/>
        <v>0.88231804353742149</v>
      </c>
      <c r="G17" s="133">
        <v>13423917.939999999</v>
      </c>
      <c r="H17" s="123">
        <v>1011</v>
      </c>
      <c r="I17" s="122">
        <f t="shared" si="3"/>
        <v>13277.86146389713</v>
      </c>
      <c r="J17" s="120">
        <v>53324381.200000003</v>
      </c>
      <c r="K17" s="123">
        <v>1011</v>
      </c>
      <c r="L17" s="144">
        <f t="shared" si="4"/>
        <v>52744.195054401585</v>
      </c>
      <c r="M17" s="133">
        <v>541830.05000000005</v>
      </c>
      <c r="N17" s="121">
        <v>1528018.38</v>
      </c>
      <c r="O17" s="123">
        <v>1011</v>
      </c>
      <c r="P17" s="122">
        <f t="shared" si="5"/>
        <v>2047.3278239366962</v>
      </c>
      <c r="Q17" s="120">
        <v>47431193.969999999</v>
      </c>
      <c r="R17" s="124">
        <v>82</v>
      </c>
      <c r="S17" s="147">
        <f t="shared" si="6"/>
        <v>578429.19475609751</v>
      </c>
      <c r="T17" s="41" t="s">
        <v>126</v>
      </c>
    </row>
    <row r="18" spans="1:20" s="45" customFormat="1" x14ac:dyDescent="0.25">
      <c r="A18" s="119">
        <v>2</v>
      </c>
      <c r="B18" s="12">
        <v>20061</v>
      </c>
      <c r="C18" s="15" t="s">
        <v>95</v>
      </c>
      <c r="D18" s="126">
        <v>101422649.98999999</v>
      </c>
      <c r="E18" s="127">
        <v>90602213.310000002</v>
      </c>
      <c r="F18" s="145">
        <f t="shared" si="2"/>
        <v>0.89331340996249986</v>
      </c>
      <c r="G18" s="135">
        <v>14767017.390000001</v>
      </c>
      <c r="H18" s="129">
        <v>635</v>
      </c>
      <c r="I18" s="128">
        <f t="shared" si="3"/>
        <v>23255.145496062993</v>
      </c>
      <c r="J18" s="126">
        <v>32085832.390000001</v>
      </c>
      <c r="K18" s="129">
        <v>635</v>
      </c>
      <c r="L18" s="145">
        <f t="shared" si="4"/>
        <v>50528.869905511812</v>
      </c>
      <c r="M18" s="135">
        <v>293396.55</v>
      </c>
      <c r="N18" s="127">
        <v>1030736</v>
      </c>
      <c r="O18" s="129">
        <v>635</v>
      </c>
      <c r="P18" s="128">
        <f t="shared" si="5"/>
        <v>2085.2481102362203</v>
      </c>
      <c r="Q18" s="126">
        <v>28157958.539999999</v>
      </c>
      <c r="R18" s="130">
        <v>50</v>
      </c>
      <c r="S18" s="148">
        <f t="shared" si="6"/>
        <v>563159.17079999996</v>
      </c>
      <c r="T18" s="41" t="s">
        <v>124</v>
      </c>
    </row>
    <row r="19" spans="1:20" s="45" customFormat="1" x14ac:dyDescent="0.25">
      <c r="A19" s="119">
        <v>3</v>
      </c>
      <c r="B19" s="12">
        <v>21020</v>
      </c>
      <c r="C19" s="15" t="s">
        <v>99</v>
      </c>
      <c r="D19" s="126">
        <v>136855913.47</v>
      </c>
      <c r="E19" s="127">
        <v>113631858.73999999</v>
      </c>
      <c r="F19" s="145">
        <f t="shared" si="2"/>
        <v>0.83030287737554787</v>
      </c>
      <c r="G19" s="135">
        <v>13350939.630000001</v>
      </c>
      <c r="H19" s="129">
        <v>932</v>
      </c>
      <c r="I19" s="128">
        <f t="shared" si="3"/>
        <v>14325.042521459229</v>
      </c>
      <c r="J19" s="126">
        <v>52927652.060000002</v>
      </c>
      <c r="K19" s="129">
        <v>932</v>
      </c>
      <c r="L19" s="145">
        <f t="shared" si="4"/>
        <v>56789.326244635195</v>
      </c>
      <c r="M19" s="135">
        <v>749248.52</v>
      </c>
      <c r="N19" s="127">
        <v>1435435.11</v>
      </c>
      <c r="O19" s="129">
        <v>932</v>
      </c>
      <c r="P19" s="128">
        <f t="shared" si="5"/>
        <v>2344.0811480686693</v>
      </c>
      <c r="Q19" s="126">
        <v>46197396</v>
      </c>
      <c r="R19" s="130">
        <v>77</v>
      </c>
      <c r="S19" s="148">
        <f t="shared" si="6"/>
        <v>599966.18181818177</v>
      </c>
      <c r="T19" s="41" t="s">
        <v>124</v>
      </c>
    </row>
    <row r="20" spans="1:20" x14ac:dyDescent="0.25">
      <c r="A20" s="125">
        <v>4</v>
      </c>
      <c r="B20" s="12">
        <v>20060</v>
      </c>
      <c r="C20" s="15" t="s">
        <v>105</v>
      </c>
      <c r="D20" s="126">
        <v>56673441.229999997</v>
      </c>
      <c r="E20" s="127">
        <v>30851691.300000001</v>
      </c>
      <c r="F20" s="145">
        <f t="shared" si="2"/>
        <v>0.54437653035384603</v>
      </c>
      <c r="G20" s="135">
        <v>28837258.100000001</v>
      </c>
      <c r="H20" s="129">
        <v>1582</v>
      </c>
      <c r="I20" s="128">
        <f t="shared" si="3"/>
        <v>18228.355309734514</v>
      </c>
      <c r="J20" s="126">
        <v>80417111.680000007</v>
      </c>
      <c r="K20" s="129">
        <v>1582</v>
      </c>
      <c r="L20" s="145">
        <f t="shared" si="4"/>
        <v>50832.56111251581</v>
      </c>
      <c r="M20" s="135">
        <v>703977.16</v>
      </c>
      <c r="N20" s="127">
        <v>2261433.88</v>
      </c>
      <c r="O20" s="129">
        <v>1582</v>
      </c>
      <c r="P20" s="128">
        <f t="shared" si="5"/>
        <v>1874.4696839443743</v>
      </c>
      <c r="Q20" s="126">
        <v>69160928</v>
      </c>
      <c r="R20" s="130">
        <v>122</v>
      </c>
      <c r="S20" s="148">
        <f t="shared" si="6"/>
        <v>566892.85245901637</v>
      </c>
      <c r="T20" s="41" t="s">
        <v>133</v>
      </c>
    </row>
    <row r="21" spans="1:20" x14ac:dyDescent="0.25">
      <c r="A21" s="125">
        <v>5</v>
      </c>
      <c r="B21" s="12">
        <v>20400</v>
      </c>
      <c r="C21" s="15" t="s">
        <v>97</v>
      </c>
      <c r="D21" s="126">
        <v>100114075.04000001</v>
      </c>
      <c r="E21" s="127">
        <v>75149225.489999995</v>
      </c>
      <c r="F21" s="145">
        <f t="shared" si="2"/>
        <v>0.75063596662082277</v>
      </c>
      <c r="G21" s="135">
        <v>30141543.620000001</v>
      </c>
      <c r="H21" s="129">
        <v>2019</v>
      </c>
      <c r="I21" s="128">
        <f t="shared" si="3"/>
        <v>14928.946815255078</v>
      </c>
      <c r="J21" s="126">
        <v>73348999.310000002</v>
      </c>
      <c r="K21" s="129">
        <v>2019</v>
      </c>
      <c r="L21" s="145">
        <f t="shared" si="4"/>
        <v>36329.370633977218</v>
      </c>
      <c r="M21" s="135">
        <v>823618.2</v>
      </c>
      <c r="N21" s="127">
        <v>1943901.35</v>
      </c>
      <c r="O21" s="129">
        <v>2019</v>
      </c>
      <c r="P21" s="128">
        <f t="shared" si="5"/>
        <v>1370.7377662209014</v>
      </c>
      <c r="Q21" s="126">
        <v>63170256</v>
      </c>
      <c r="R21" s="130">
        <v>136</v>
      </c>
      <c r="S21" s="148">
        <f t="shared" si="6"/>
        <v>464487.17647058825</v>
      </c>
      <c r="T21" s="41" t="s">
        <v>126</v>
      </c>
    </row>
    <row r="22" spans="1:20" x14ac:dyDescent="0.25">
      <c r="A22" s="125">
        <v>6</v>
      </c>
      <c r="B22" s="12">
        <v>20080</v>
      </c>
      <c r="C22" s="15" t="s">
        <v>96</v>
      </c>
      <c r="D22" s="126">
        <v>165760319.88999999</v>
      </c>
      <c r="E22" s="127">
        <v>15044975.09</v>
      </c>
      <c r="F22" s="145">
        <f t="shared" si="2"/>
        <v>9.0763429390001052E-2</v>
      </c>
      <c r="G22" s="135">
        <v>17346201.780000001</v>
      </c>
      <c r="H22" s="129">
        <v>768</v>
      </c>
      <c r="I22" s="128">
        <f t="shared" si="3"/>
        <v>22586.200234375003</v>
      </c>
      <c r="J22" s="126">
        <v>39052852.829999998</v>
      </c>
      <c r="K22" s="129">
        <v>768</v>
      </c>
      <c r="L22" s="145">
        <f t="shared" si="4"/>
        <v>50850.068789062498</v>
      </c>
      <c r="M22" s="135">
        <v>507074.88</v>
      </c>
      <c r="N22" s="127">
        <v>1149586.78</v>
      </c>
      <c r="O22" s="129">
        <v>768</v>
      </c>
      <c r="P22" s="128">
        <f t="shared" si="5"/>
        <v>2157.1115364583334</v>
      </c>
      <c r="Q22" s="126">
        <v>31140997.969999999</v>
      </c>
      <c r="R22" s="130">
        <v>48</v>
      </c>
      <c r="S22" s="148">
        <f t="shared" si="6"/>
        <v>648770.79104166664</v>
      </c>
      <c r="T22" s="41" t="s">
        <v>125</v>
      </c>
    </row>
    <row r="23" spans="1:20" x14ac:dyDescent="0.25">
      <c r="A23" s="125">
        <v>7</v>
      </c>
      <c r="B23" s="12">
        <v>20460</v>
      </c>
      <c r="C23" s="15" t="s">
        <v>14</v>
      </c>
      <c r="D23" s="126">
        <v>149070147.34</v>
      </c>
      <c r="E23" s="127">
        <v>133505045.84</v>
      </c>
      <c r="F23" s="145">
        <f t="shared" si="2"/>
        <v>0.8955853886392221</v>
      </c>
      <c r="G23" s="135">
        <v>133505045.84</v>
      </c>
      <c r="H23" s="129">
        <v>958</v>
      </c>
      <c r="I23" s="128">
        <f t="shared" si="3"/>
        <v>139358.08542797496</v>
      </c>
      <c r="J23" s="126">
        <v>42142845.119999997</v>
      </c>
      <c r="K23" s="129">
        <v>958</v>
      </c>
      <c r="L23" s="145">
        <f t="shared" si="4"/>
        <v>43990.443757828805</v>
      </c>
      <c r="M23" s="135">
        <v>334205.40000000002</v>
      </c>
      <c r="N23" s="127">
        <v>1377933</v>
      </c>
      <c r="O23" s="129">
        <v>958</v>
      </c>
      <c r="P23" s="128">
        <f t="shared" si="5"/>
        <v>1787.2008350730689</v>
      </c>
      <c r="Q23" s="126">
        <v>34151224.030000001</v>
      </c>
      <c r="R23" s="130">
        <v>59</v>
      </c>
      <c r="S23" s="148">
        <f t="shared" si="6"/>
        <v>578834.3055932204</v>
      </c>
      <c r="T23" s="41" t="s">
        <v>126</v>
      </c>
    </row>
    <row r="24" spans="1:20" x14ac:dyDescent="0.25">
      <c r="A24" s="125">
        <v>8</v>
      </c>
      <c r="B24" s="12">
        <v>20490</v>
      </c>
      <c r="C24" s="15" t="s">
        <v>15</v>
      </c>
      <c r="D24" s="126">
        <v>28784620.440000001</v>
      </c>
      <c r="E24" s="127">
        <v>18733528.68</v>
      </c>
      <c r="F24" s="145">
        <f t="shared" si="2"/>
        <v>0.65081729040162384</v>
      </c>
      <c r="G24" s="135">
        <v>7442850.1299999999</v>
      </c>
      <c r="H24" s="129">
        <v>467</v>
      </c>
      <c r="I24" s="128">
        <f t="shared" si="3"/>
        <v>15937.580578158459</v>
      </c>
      <c r="J24" s="126">
        <v>20871322.170000002</v>
      </c>
      <c r="K24" s="129">
        <v>467</v>
      </c>
      <c r="L24" s="145">
        <f t="shared" si="4"/>
        <v>44692.338693790152</v>
      </c>
      <c r="M24" s="135">
        <v>208393.82</v>
      </c>
      <c r="N24" s="127">
        <v>625104</v>
      </c>
      <c r="O24" s="129">
        <v>467</v>
      </c>
      <c r="P24" s="128">
        <f t="shared" si="5"/>
        <v>1784.7919057815848</v>
      </c>
      <c r="Q24" s="126">
        <v>17527697</v>
      </c>
      <c r="R24" s="130">
        <v>31</v>
      </c>
      <c r="S24" s="148">
        <f t="shared" si="6"/>
        <v>565409.58064516133</v>
      </c>
      <c r="T24" s="41" t="s">
        <v>124</v>
      </c>
    </row>
    <row r="25" spans="1:20" x14ac:dyDescent="0.25">
      <c r="A25" s="125">
        <v>9</v>
      </c>
      <c r="B25" s="12">
        <v>20550</v>
      </c>
      <c r="C25" s="15" t="s">
        <v>98</v>
      </c>
      <c r="D25" s="126">
        <v>101289116.95</v>
      </c>
      <c r="E25" s="127">
        <v>90938051.599999994</v>
      </c>
      <c r="F25" s="145">
        <f t="shared" si="2"/>
        <v>0.89780673717286263</v>
      </c>
      <c r="G25" s="135">
        <v>18551789.649999999</v>
      </c>
      <c r="H25" s="129">
        <v>605</v>
      </c>
      <c r="I25" s="128">
        <f t="shared" si="3"/>
        <v>30664.115123966938</v>
      </c>
      <c r="J25" s="126">
        <v>43823174.280000001</v>
      </c>
      <c r="K25" s="129">
        <v>605</v>
      </c>
      <c r="L25" s="145">
        <f t="shared" si="4"/>
        <v>72434.998809917364</v>
      </c>
      <c r="M25" s="135">
        <v>4535237.04</v>
      </c>
      <c r="N25" s="127">
        <v>725538.12</v>
      </c>
      <c r="O25" s="129">
        <v>605</v>
      </c>
      <c r="P25" s="128">
        <f t="shared" si="5"/>
        <v>8695.4961322314048</v>
      </c>
      <c r="Q25" s="126">
        <v>36167095</v>
      </c>
      <c r="R25" s="130">
        <v>71</v>
      </c>
      <c r="S25" s="148">
        <f t="shared" si="6"/>
        <v>509395.70422535209</v>
      </c>
      <c r="T25" s="41" t="s">
        <v>126</v>
      </c>
    </row>
    <row r="26" spans="1:20" x14ac:dyDescent="0.25">
      <c r="A26" s="125">
        <v>10</v>
      </c>
      <c r="B26" s="12">
        <v>20630</v>
      </c>
      <c r="C26" s="15" t="s">
        <v>16</v>
      </c>
      <c r="D26" s="126">
        <v>77963325.030000001</v>
      </c>
      <c r="E26" s="127">
        <v>8052772.4800000004</v>
      </c>
      <c r="F26" s="145">
        <f t="shared" si="2"/>
        <v>0.10328923858623684</v>
      </c>
      <c r="G26" s="135">
        <v>10288724.439999999</v>
      </c>
      <c r="H26" s="129">
        <v>711</v>
      </c>
      <c r="I26" s="128">
        <f t="shared" si="3"/>
        <v>14470.779803094232</v>
      </c>
      <c r="J26" s="126">
        <v>37318418.479999997</v>
      </c>
      <c r="K26" s="129">
        <v>711</v>
      </c>
      <c r="L26" s="145">
        <f t="shared" si="4"/>
        <v>52487.227116736984</v>
      </c>
      <c r="M26" s="135">
        <v>460604.4</v>
      </c>
      <c r="N26" s="127">
        <v>1125965</v>
      </c>
      <c r="O26" s="129">
        <v>711</v>
      </c>
      <c r="P26" s="128">
        <f t="shared" si="5"/>
        <v>2231.4618846694793</v>
      </c>
      <c r="Q26" s="126">
        <v>32621525</v>
      </c>
      <c r="R26" s="130">
        <v>65</v>
      </c>
      <c r="S26" s="148">
        <f t="shared" si="6"/>
        <v>501869.61538461538</v>
      </c>
      <c r="T26" s="41" t="s">
        <v>142</v>
      </c>
    </row>
    <row r="27" spans="1:20" x14ac:dyDescent="0.25">
      <c r="A27" s="125">
        <v>11</v>
      </c>
      <c r="B27" s="12">
        <v>20810</v>
      </c>
      <c r="C27" s="15" t="s">
        <v>17</v>
      </c>
      <c r="D27" s="126">
        <v>88737685.730000004</v>
      </c>
      <c r="E27" s="127">
        <v>74756891.299999997</v>
      </c>
      <c r="F27" s="145">
        <f t="shared" si="2"/>
        <v>0.84244806121562565</v>
      </c>
      <c r="G27" s="135">
        <v>12696215.15</v>
      </c>
      <c r="H27" s="129">
        <v>751</v>
      </c>
      <c r="I27" s="128">
        <f t="shared" si="3"/>
        <v>16905.745872170439</v>
      </c>
      <c r="J27" s="126">
        <v>47954682.030000001</v>
      </c>
      <c r="K27" s="129">
        <v>751</v>
      </c>
      <c r="L27" s="145">
        <f t="shared" si="4"/>
        <v>63854.436790945409</v>
      </c>
      <c r="M27" s="135">
        <v>4838643.6399999997</v>
      </c>
      <c r="N27" s="127">
        <v>1311479.28</v>
      </c>
      <c r="O27" s="129">
        <v>751</v>
      </c>
      <c r="P27" s="128">
        <f t="shared" si="5"/>
        <v>8189.2449001331561</v>
      </c>
      <c r="Q27" s="126">
        <v>36969442.859999999</v>
      </c>
      <c r="R27" s="130">
        <v>62</v>
      </c>
      <c r="S27" s="148">
        <f t="shared" si="6"/>
        <v>596281.33645161288</v>
      </c>
      <c r="T27" s="41" t="s">
        <v>126</v>
      </c>
    </row>
    <row r="28" spans="1:20" x14ac:dyDescent="0.25">
      <c r="A28" s="125">
        <v>12</v>
      </c>
      <c r="B28" s="12">
        <v>20900</v>
      </c>
      <c r="C28" s="15" t="s">
        <v>9</v>
      </c>
      <c r="D28" s="126">
        <v>110967567.31</v>
      </c>
      <c r="E28" s="127">
        <v>101130823.62</v>
      </c>
      <c r="F28" s="145">
        <f t="shared" si="2"/>
        <v>0.91135478655200231</v>
      </c>
      <c r="G28" s="135">
        <v>6646963.1299999999</v>
      </c>
      <c r="H28" s="129">
        <v>657</v>
      </c>
      <c r="I28" s="128">
        <f t="shared" si="3"/>
        <v>10117.143272450532</v>
      </c>
      <c r="J28" s="126">
        <v>31169579.600000001</v>
      </c>
      <c r="K28" s="129">
        <v>657</v>
      </c>
      <c r="L28" s="145">
        <f t="shared" si="4"/>
        <v>47442.282496194828</v>
      </c>
      <c r="M28" s="135">
        <v>317710.40000000002</v>
      </c>
      <c r="N28" s="127">
        <v>1081826.83</v>
      </c>
      <c r="O28" s="129">
        <v>657</v>
      </c>
      <c r="P28" s="128">
        <f t="shared" si="5"/>
        <v>2130.1936529680365</v>
      </c>
      <c r="Q28" s="126">
        <v>27195018.600000001</v>
      </c>
      <c r="R28" s="130">
        <v>40</v>
      </c>
      <c r="S28" s="148">
        <f t="shared" si="6"/>
        <v>679875.46500000008</v>
      </c>
      <c r="T28" s="41" t="s">
        <v>124</v>
      </c>
    </row>
    <row r="29" spans="1:20" ht="15.75" thickBot="1" x14ac:dyDescent="0.3">
      <c r="A29" s="125">
        <v>13</v>
      </c>
      <c r="B29" s="17">
        <v>21350</v>
      </c>
      <c r="C29" s="18" t="s">
        <v>18</v>
      </c>
      <c r="D29" s="112">
        <v>111808448.51000001</v>
      </c>
      <c r="E29" s="113">
        <v>96237179.379999995</v>
      </c>
      <c r="F29" s="143">
        <f t="shared" si="2"/>
        <v>0.86073262497147218</v>
      </c>
      <c r="G29" s="137">
        <v>9474071.4199999999</v>
      </c>
      <c r="H29" s="131">
        <v>641</v>
      </c>
      <c r="I29" s="114">
        <f t="shared" si="3"/>
        <v>14780.142620904837</v>
      </c>
      <c r="J29" s="112">
        <v>32235688.859999999</v>
      </c>
      <c r="K29" s="131">
        <v>641</v>
      </c>
      <c r="L29" s="143">
        <f t="shared" si="4"/>
        <v>50289.686209048363</v>
      </c>
      <c r="M29" s="137">
        <v>226586.04</v>
      </c>
      <c r="N29" s="113">
        <v>1092178.6100000001</v>
      </c>
      <c r="O29" s="131">
        <v>641</v>
      </c>
      <c r="P29" s="114">
        <f t="shared" si="5"/>
        <v>2057.3551482059283</v>
      </c>
      <c r="Q29" s="112">
        <v>26449634.629999999</v>
      </c>
      <c r="R29" s="115">
        <v>41</v>
      </c>
      <c r="S29" s="146">
        <f t="shared" si="6"/>
        <v>645113.03975609748</v>
      </c>
      <c r="T29" s="41" t="s">
        <v>124</v>
      </c>
    </row>
    <row r="30" spans="1:20" ht="15.75" thickBot="1" x14ac:dyDescent="0.3">
      <c r="A30" s="116"/>
      <c r="B30" s="168"/>
      <c r="C30" s="169" t="s">
        <v>19</v>
      </c>
      <c r="D30" s="68">
        <f>SUM(D31:D49)</f>
        <v>709821663.16000009</v>
      </c>
      <c r="E30" s="281">
        <f t="shared" ref="E30:R30" si="8">SUM(E31:E49)</f>
        <v>408951725.62</v>
      </c>
      <c r="F30" s="289">
        <f t="shared" si="2"/>
        <v>0.57613305826624039</v>
      </c>
      <c r="G30" s="285">
        <f t="shared" si="8"/>
        <v>210629311.77000001</v>
      </c>
      <c r="H30" s="281">
        <f t="shared" si="8"/>
        <v>15115</v>
      </c>
      <c r="I30" s="292">
        <f t="shared" si="3"/>
        <v>13935.118211710222</v>
      </c>
      <c r="J30" s="68">
        <f t="shared" si="8"/>
        <v>706200690.51000011</v>
      </c>
      <c r="K30" s="281">
        <f t="shared" si="8"/>
        <v>15115</v>
      </c>
      <c r="L30" s="289">
        <f t="shared" si="4"/>
        <v>46721.845220641757</v>
      </c>
      <c r="M30" s="285">
        <f t="shared" si="8"/>
        <v>8068531.96</v>
      </c>
      <c r="N30" s="281">
        <f t="shared" si="8"/>
        <v>24522352.820000004</v>
      </c>
      <c r="O30" s="281">
        <f t="shared" si="8"/>
        <v>15115</v>
      </c>
      <c r="P30" s="292">
        <f t="shared" si="5"/>
        <v>2156.1948250082701</v>
      </c>
      <c r="Q30" s="68">
        <f t="shared" si="8"/>
        <v>591794088.43999994</v>
      </c>
      <c r="R30" s="281">
        <f t="shared" si="8"/>
        <v>1151</v>
      </c>
      <c r="S30" s="289">
        <f t="shared" si="6"/>
        <v>514156.46258905297</v>
      </c>
      <c r="T30" s="37"/>
    </row>
    <row r="31" spans="1:20" x14ac:dyDescent="0.25">
      <c r="A31" s="125">
        <v>1</v>
      </c>
      <c r="B31" s="12">
        <v>30070</v>
      </c>
      <c r="C31" s="15" t="s">
        <v>101</v>
      </c>
      <c r="D31" s="120">
        <v>28580224.780000001</v>
      </c>
      <c r="E31" s="121">
        <v>11103063.84</v>
      </c>
      <c r="F31" s="144">
        <f t="shared" si="2"/>
        <v>0.38848763176172613</v>
      </c>
      <c r="G31" s="133">
        <v>13528446.42</v>
      </c>
      <c r="H31" s="123">
        <v>1040</v>
      </c>
      <c r="I31" s="122">
        <f t="shared" si="3"/>
        <v>13008.121557692308</v>
      </c>
      <c r="J31" s="120">
        <v>47925164.829999998</v>
      </c>
      <c r="K31" s="123">
        <v>1040</v>
      </c>
      <c r="L31" s="144">
        <f t="shared" si="4"/>
        <v>46081.889259615382</v>
      </c>
      <c r="M31" s="133">
        <v>385604.03</v>
      </c>
      <c r="N31" s="121">
        <v>1683100.59</v>
      </c>
      <c r="O31" s="123">
        <v>1040</v>
      </c>
      <c r="P31" s="122">
        <f t="shared" si="5"/>
        <v>1989.1390576923077</v>
      </c>
      <c r="Q31" s="120">
        <v>40936920.609999999</v>
      </c>
      <c r="R31" s="124">
        <v>80</v>
      </c>
      <c r="S31" s="147">
        <f t="shared" si="6"/>
        <v>511711.50762499997</v>
      </c>
      <c r="T31" s="41" t="s">
        <v>122</v>
      </c>
    </row>
    <row r="32" spans="1:20" s="45" customFormat="1" x14ac:dyDescent="0.25">
      <c r="A32" s="125">
        <v>2</v>
      </c>
      <c r="B32" s="12">
        <v>30480</v>
      </c>
      <c r="C32" s="15" t="s">
        <v>205</v>
      </c>
      <c r="D32" s="126">
        <v>54018179.82</v>
      </c>
      <c r="E32" s="127">
        <v>36636819.189999998</v>
      </c>
      <c r="F32" s="145">
        <f t="shared" si="2"/>
        <v>0.67823127902646163</v>
      </c>
      <c r="G32" s="135">
        <v>24683783.789999999</v>
      </c>
      <c r="H32" s="129">
        <v>1181</v>
      </c>
      <c r="I32" s="128">
        <f t="shared" si="3"/>
        <v>20900.748340389498</v>
      </c>
      <c r="J32" s="126">
        <v>56824290.100000001</v>
      </c>
      <c r="K32" s="129">
        <v>1181</v>
      </c>
      <c r="L32" s="145">
        <f t="shared" si="4"/>
        <v>48115.402286198136</v>
      </c>
      <c r="M32" s="135">
        <v>848849.41</v>
      </c>
      <c r="N32" s="127">
        <v>2436681.23</v>
      </c>
      <c r="O32" s="129">
        <v>1181</v>
      </c>
      <c r="P32" s="128">
        <f t="shared" si="5"/>
        <v>2781.9903810330229</v>
      </c>
      <c r="Q32" s="126">
        <v>47584076.439999998</v>
      </c>
      <c r="R32" s="130">
        <v>100</v>
      </c>
      <c r="S32" s="148">
        <f t="shared" si="6"/>
        <v>475840.76439999999</v>
      </c>
      <c r="T32" s="41" t="s">
        <v>122</v>
      </c>
    </row>
    <row r="33" spans="1:20" s="45" customFormat="1" x14ac:dyDescent="0.25">
      <c r="A33" s="125">
        <v>3</v>
      </c>
      <c r="B33" s="12">
        <v>30460</v>
      </c>
      <c r="C33" s="15" t="s">
        <v>102</v>
      </c>
      <c r="D33" s="126">
        <v>53550709.039999999</v>
      </c>
      <c r="E33" s="127">
        <v>38965060.450000003</v>
      </c>
      <c r="F33" s="145">
        <f t="shared" si="2"/>
        <v>0.72762921627974775</v>
      </c>
      <c r="G33" s="135">
        <v>17239730.359999999</v>
      </c>
      <c r="H33" s="129">
        <v>1090</v>
      </c>
      <c r="I33" s="128">
        <f t="shared" si="3"/>
        <v>15816.2663853211</v>
      </c>
      <c r="J33" s="126">
        <v>54948747.359999999</v>
      </c>
      <c r="K33" s="129">
        <v>1090</v>
      </c>
      <c r="L33" s="145">
        <f t="shared" si="4"/>
        <v>50411.694825688071</v>
      </c>
      <c r="M33" s="135">
        <v>447478.48</v>
      </c>
      <c r="N33" s="127">
        <v>1975311.45</v>
      </c>
      <c r="O33" s="129">
        <v>1090</v>
      </c>
      <c r="P33" s="128">
        <f t="shared" si="5"/>
        <v>2222.7430550458712</v>
      </c>
      <c r="Q33" s="126">
        <v>46465704.119999997</v>
      </c>
      <c r="R33" s="130">
        <v>85</v>
      </c>
      <c r="S33" s="148">
        <f t="shared" si="6"/>
        <v>546655.34258823527</v>
      </c>
      <c r="T33" s="38" t="s">
        <v>123</v>
      </c>
    </row>
    <row r="34" spans="1:20" s="45" customFormat="1" x14ac:dyDescent="0.25">
      <c r="A34" s="125">
        <v>4</v>
      </c>
      <c r="B34" s="19">
        <v>30030</v>
      </c>
      <c r="C34" s="20" t="s">
        <v>100</v>
      </c>
      <c r="D34" s="120">
        <v>24322470.420000002</v>
      </c>
      <c r="E34" s="121">
        <v>11560162.18</v>
      </c>
      <c r="F34" s="145">
        <f t="shared" si="2"/>
        <v>0.47528733637575943</v>
      </c>
      <c r="G34" s="133">
        <v>11986053.560000001</v>
      </c>
      <c r="H34" s="123">
        <v>853</v>
      </c>
      <c r="I34" s="128">
        <f t="shared" si="3"/>
        <v>14051.645439624854</v>
      </c>
      <c r="J34" s="120">
        <v>39359669.189999998</v>
      </c>
      <c r="K34" s="123">
        <v>853</v>
      </c>
      <c r="L34" s="145">
        <f t="shared" si="4"/>
        <v>46142.636799531065</v>
      </c>
      <c r="M34" s="133">
        <v>517018.04</v>
      </c>
      <c r="N34" s="121">
        <v>1371363.86</v>
      </c>
      <c r="O34" s="123">
        <v>853</v>
      </c>
      <c r="P34" s="128">
        <f t="shared" si="5"/>
        <v>2213.8123094958969</v>
      </c>
      <c r="Q34" s="120">
        <v>33560726.899999999</v>
      </c>
      <c r="R34" s="124">
        <v>68</v>
      </c>
      <c r="S34" s="148">
        <f t="shared" si="6"/>
        <v>493540.10147058824</v>
      </c>
      <c r="T34" s="41" t="s">
        <v>122</v>
      </c>
    </row>
    <row r="35" spans="1:20" s="45" customFormat="1" x14ac:dyDescent="0.25">
      <c r="A35" s="125">
        <v>5</v>
      </c>
      <c r="B35" s="12">
        <v>31000</v>
      </c>
      <c r="C35" s="15" t="s">
        <v>103</v>
      </c>
      <c r="D35" s="126">
        <v>41974060.640000001</v>
      </c>
      <c r="E35" s="127">
        <v>23732253.73</v>
      </c>
      <c r="F35" s="145">
        <f t="shared" si="2"/>
        <v>0.56540285519537958</v>
      </c>
      <c r="G35" s="135">
        <v>11479223.050000001</v>
      </c>
      <c r="H35" s="129">
        <v>1059</v>
      </c>
      <c r="I35" s="128">
        <f t="shared" si="3"/>
        <v>10839.681822474033</v>
      </c>
      <c r="J35" s="126">
        <v>48399902.509999998</v>
      </c>
      <c r="K35" s="129">
        <v>1059</v>
      </c>
      <c r="L35" s="145">
        <f t="shared" si="4"/>
        <v>45703.401803588291</v>
      </c>
      <c r="M35" s="135">
        <v>564886.11</v>
      </c>
      <c r="N35" s="127">
        <v>1799861.69</v>
      </c>
      <c r="O35" s="129">
        <v>1059</v>
      </c>
      <c r="P35" s="128">
        <f t="shared" si="5"/>
        <v>2233.0007554296503</v>
      </c>
      <c r="Q35" s="126">
        <v>41734743.130000003</v>
      </c>
      <c r="R35" s="130">
        <v>74</v>
      </c>
      <c r="S35" s="148">
        <f t="shared" si="6"/>
        <v>563983.01527027029</v>
      </c>
      <c r="T35" s="41" t="s">
        <v>123</v>
      </c>
    </row>
    <row r="36" spans="1:20" x14ac:dyDescent="0.25">
      <c r="A36" s="125">
        <v>6</v>
      </c>
      <c r="B36" s="12">
        <v>30130</v>
      </c>
      <c r="C36" s="15" t="s">
        <v>1</v>
      </c>
      <c r="D36" s="126">
        <v>21684927.879999999</v>
      </c>
      <c r="E36" s="127">
        <v>11483732.699999999</v>
      </c>
      <c r="F36" s="145">
        <f t="shared" si="2"/>
        <v>0.52957209558402274</v>
      </c>
      <c r="G36" s="135">
        <v>10768225.07</v>
      </c>
      <c r="H36" s="129">
        <v>432</v>
      </c>
      <c r="I36" s="128">
        <f t="shared" si="3"/>
        <v>24926.446921296298</v>
      </c>
      <c r="J36" s="126">
        <v>29178303.48</v>
      </c>
      <c r="K36" s="129">
        <v>432</v>
      </c>
      <c r="L36" s="145">
        <f t="shared" si="4"/>
        <v>67542.369166666671</v>
      </c>
      <c r="M36" s="135">
        <v>572762.19999999995</v>
      </c>
      <c r="N36" s="127">
        <v>1249427.67</v>
      </c>
      <c r="O36" s="129">
        <v>432</v>
      </c>
      <c r="P36" s="128">
        <f t="shared" si="5"/>
        <v>4218.0321064814816</v>
      </c>
      <c r="Q36" s="126">
        <v>23436580.199999999</v>
      </c>
      <c r="R36" s="130">
        <v>43</v>
      </c>
      <c r="S36" s="148">
        <f t="shared" si="6"/>
        <v>545036.74883720931</v>
      </c>
      <c r="T36" s="41" t="s">
        <v>122</v>
      </c>
    </row>
    <row r="37" spans="1:20" x14ac:dyDescent="0.25">
      <c r="A37" s="125">
        <v>7</v>
      </c>
      <c r="B37" s="12">
        <v>30160</v>
      </c>
      <c r="C37" s="15" t="s">
        <v>2</v>
      </c>
      <c r="D37" s="126">
        <v>40506249.619999997</v>
      </c>
      <c r="E37" s="127">
        <v>14273358.51</v>
      </c>
      <c r="F37" s="145">
        <f t="shared" si="2"/>
        <v>0.35237422975225324</v>
      </c>
      <c r="G37" s="135">
        <v>10837945.060000001</v>
      </c>
      <c r="H37" s="129">
        <v>832</v>
      </c>
      <c r="I37" s="128">
        <f t="shared" si="3"/>
        <v>13026.376274038463</v>
      </c>
      <c r="J37" s="126">
        <v>34036211.100000001</v>
      </c>
      <c r="K37" s="129">
        <v>832</v>
      </c>
      <c r="L37" s="145">
        <f t="shared" si="4"/>
        <v>40908.907572115386</v>
      </c>
      <c r="M37" s="135">
        <v>493761.3</v>
      </c>
      <c r="N37" s="127">
        <v>984994.69</v>
      </c>
      <c r="O37" s="129">
        <v>832</v>
      </c>
      <c r="P37" s="128">
        <f t="shared" si="5"/>
        <v>1777.3509495192307</v>
      </c>
      <c r="Q37" s="126">
        <v>29077040.84</v>
      </c>
      <c r="R37" s="130">
        <v>48</v>
      </c>
      <c r="S37" s="148">
        <f t="shared" si="6"/>
        <v>605771.6841666667</v>
      </c>
      <c r="T37" s="41" t="s">
        <v>122</v>
      </c>
    </row>
    <row r="38" spans="1:20" x14ac:dyDescent="0.25">
      <c r="A38" s="125">
        <v>8</v>
      </c>
      <c r="B38" s="12">
        <v>30310</v>
      </c>
      <c r="C38" s="15" t="s">
        <v>20</v>
      </c>
      <c r="D38" s="126">
        <v>38352919.100000001</v>
      </c>
      <c r="E38" s="127">
        <v>22897800.649999999</v>
      </c>
      <c r="F38" s="145">
        <f t="shared" si="2"/>
        <v>0.59702888821310074</v>
      </c>
      <c r="G38" s="135">
        <v>5652272.4800000004</v>
      </c>
      <c r="H38" s="129">
        <v>507</v>
      </c>
      <c r="I38" s="128">
        <f t="shared" si="3"/>
        <v>11148.466429980277</v>
      </c>
      <c r="J38" s="126">
        <v>24991512.030000001</v>
      </c>
      <c r="K38" s="129">
        <v>507</v>
      </c>
      <c r="L38" s="145">
        <f t="shared" si="4"/>
        <v>49292.92313609468</v>
      </c>
      <c r="M38" s="135">
        <v>220450</v>
      </c>
      <c r="N38" s="127">
        <v>644799.49</v>
      </c>
      <c r="O38" s="129">
        <v>507</v>
      </c>
      <c r="P38" s="128">
        <f t="shared" si="5"/>
        <v>1706.6064891518738</v>
      </c>
      <c r="Q38" s="126">
        <v>20068758.829999998</v>
      </c>
      <c r="R38" s="130">
        <v>36</v>
      </c>
      <c r="S38" s="148">
        <f t="shared" si="6"/>
        <v>557465.52305555553</v>
      </c>
      <c r="T38" s="41" t="s">
        <v>122</v>
      </c>
    </row>
    <row r="39" spans="1:20" x14ac:dyDescent="0.25">
      <c r="A39" s="196">
        <v>9</v>
      </c>
      <c r="B39" s="12">
        <v>30440</v>
      </c>
      <c r="C39" s="15" t="s">
        <v>21</v>
      </c>
      <c r="D39" s="126">
        <v>55459011.530000001</v>
      </c>
      <c r="E39" s="127">
        <v>36483687.759999998</v>
      </c>
      <c r="F39" s="145">
        <f t="shared" si="2"/>
        <v>0.65784958572989549</v>
      </c>
      <c r="G39" s="135">
        <v>7729496.5700000003</v>
      </c>
      <c r="H39" s="129">
        <v>728</v>
      </c>
      <c r="I39" s="128">
        <f t="shared" si="3"/>
        <v>10617.440343406593</v>
      </c>
      <c r="J39" s="126">
        <v>32201479.609999999</v>
      </c>
      <c r="K39" s="129">
        <v>728</v>
      </c>
      <c r="L39" s="145">
        <f t="shared" si="4"/>
        <v>44232.801662087913</v>
      </c>
      <c r="M39" s="135">
        <v>363406.78</v>
      </c>
      <c r="N39" s="127">
        <v>1149646.72</v>
      </c>
      <c r="O39" s="129">
        <v>728</v>
      </c>
      <c r="P39" s="128">
        <f t="shared" si="5"/>
        <v>2078.3701923076924</v>
      </c>
      <c r="Q39" s="126">
        <v>26566001.969999999</v>
      </c>
      <c r="R39" s="130">
        <v>50</v>
      </c>
      <c r="S39" s="148">
        <f t="shared" si="6"/>
        <v>531320.03940000001</v>
      </c>
      <c r="T39" s="41" t="s">
        <v>122</v>
      </c>
    </row>
    <row r="40" spans="1:20" x14ac:dyDescent="0.25">
      <c r="A40" s="194">
        <v>10</v>
      </c>
      <c r="B40" s="12">
        <v>30470</v>
      </c>
      <c r="C40" s="15" t="s">
        <v>22</v>
      </c>
      <c r="D40" s="126">
        <v>30823738.329999998</v>
      </c>
      <c r="E40" s="127">
        <v>13862492.380000001</v>
      </c>
      <c r="F40" s="145">
        <f t="shared" si="2"/>
        <v>0.44973429996023462</v>
      </c>
      <c r="G40" s="135">
        <v>11424978.08</v>
      </c>
      <c r="H40" s="129">
        <v>628</v>
      </c>
      <c r="I40" s="128">
        <f t="shared" si="3"/>
        <v>18192.64025477707</v>
      </c>
      <c r="J40" s="126">
        <v>30301769.41</v>
      </c>
      <c r="K40" s="129">
        <v>628</v>
      </c>
      <c r="L40" s="145">
        <f t="shared" si="4"/>
        <v>48251.225175159234</v>
      </c>
      <c r="M40" s="135">
        <v>359741.62</v>
      </c>
      <c r="N40" s="127">
        <v>747823.48</v>
      </c>
      <c r="O40" s="129">
        <v>628</v>
      </c>
      <c r="P40" s="128">
        <f t="shared" si="5"/>
        <v>1763.638694267516</v>
      </c>
      <c r="Q40" s="126">
        <v>25064653.789999999</v>
      </c>
      <c r="R40" s="130">
        <v>45</v>
      </c>
      <c r="S40" s="148">
        <f t="shared" si="6"/>
        <v>556992.30644444446</v>
      </c>
      <c r="T40" s="41" t="s">
        <v>145</v>
      </c>
    </row>
    <row r="41" spans="1:20" x14ac:dyDescent="0.25">
      <c r="A41" s="194">
        <v>11</v>
      </c>
      <c r="B41" s="12">
        <v>30500</v>
      </c>
      <c r="C41" s="15" t="s">
        <v>23</v>
      </c>
      <c r="D41" s="126">
        <v>13033526.84</v>
      </c>
      <c r="E41" s="127">
        <v>5620002.1699999999</v>
      </c>
      <c r="F41" s="145">
        <f t="shared" si="2"/>
        <v>0.43119581054240574</v>
      </c>
      <c r="G41" s="135">
        <v>9032502.8200000003</v>
      </c>
      <c r="H41" s="129">
        <v>415</v>
      </c>
      <c r="I41" s="128">
        <f t="shared" si="3"/>
        <v>21765.067036144577</v>
      </c>
      <c r="J41" s="126">
        <v>20016970.32</v>
      </c>
      <c r="K41" s="129">
        <v>415</v>
      </c>
      <c r="L41" s="145">
        <f t="shared" si="4"/>
        <v>48233.663421686746</v>
      </c>
      <c r="M41" s="135">
        <v>176381.34</v>
      </c>
      <c r="N41" s="127">
        <v>632861.72</v>
      </c>
      <c r="O41" s="129">
        <v>415</v>
      </c>
      <c r="P41" s="128">
        <f t="shared" si="5"/>
        <v>1949.9832771084336</v>
      </c>
      <c r="Q41" s="126">
        <v>16777413.140000001</v>
      </c>
      <c r="R41" s="130">
        <v>29</v>
      </c>
      <c r="S41" s="148">
        <f t="shared" si="6"/>
        <v>578531.48758620687</v>
      </c>
      <c r="T41" s="41" t="s">
        <v>122</v>
      </c>
    </row>
    <row r="42" spans="1:20" x14ac:dyDescent="0.25">
      <c r="A42" s="194">
        <v>12</v>
      </c>
      <c r="B42" s="12">
        <v>30530</v>
      </c>
      <c r="C42" s="15" t="s">
        <v>25</v>
      </c>
      <c r="D42" s="126">
        <v>44967989.600000001</v>
      </c>
      <c r="E42" s="127">
        <v>25949868.789999999</v>
      </c>
      <c r="F42" s="145">
        <f t="shared" si="2"/>
        <v>0.57707424816696717</v>
      </c>
      <c r="G42" s="135">
        <v>8429648.6400000006</v>
      </c>
      <c r="H42" s="129">
        <v>786</v>
      </c>
      <c r="I42" s="128">
        <f t="shared" si="3"/>
        <v>10724.743816793894</v>
      </c>
      <c r="J42" s="126">
        <v>33547729.359999999</v>
      </c>
      <c r="K42" s="129">
        <v>786</v>
      </c>
      <c r="L42" s="145">
        <f t="shared" si="4"/>
        <v>42681.58951653944</v>
      </c>
      <c r="M42" s="135">
        <v>344268.67</v>
      </c>
      <c r="N42" s="127">
        <v>1255588.52</v>
      </c>
      <c r="O42" s="129">
        <v>786</v>
      </c>
      <c r="P42" s="128">
        <f t="shared" si="5"/>
        <v>2035.4417175572519</v>
      </c>
      <c r="Q42" s="126">
        <v>27978137.039999999</v>
      </c>
      <c r="R42" s="130">
        <v>59</v>
      </c>
      <c r="S42" s="148">
        <f t="shared" si="6"/>
        <v>474205.71254237287</v>
      </c>
      <c r="T42" s="41" t="s">
        <v>122</v>
      </c>
    </row>
    <row r="43" spans="1:20" x14ac:dyDescent="0.25">
      <c r="A43" s="194">
        <v>13</v>
      </c>
      <c r="B43" s="12">
        <v>30640</v>
      </c>
      <c r="C43" s="15" t="s">
        <v>28</v>
      </c>
      <c r="D43" s="126">
        <v>18650013.079999998</v>
      </c>
      <c r="E43" s="127">
        <v>10066823.33</v>
      </c>
      <c r="F43" s="145">
        <f t="shared" si="2"/>
        <v>0.53977567129942206</v>
      </c>
      <c r="G43" s="135">
        <v>7659607.1200000001</v>
      </c>
      <c r="H43" s="129">
        <v>846</v>
      </c>
      <c r="I43" s="128">
        <f t="shared" si="3"/>
        <v>9053.9091252955077</v>
      </c>
      <c r="J43" s="126">
        <v>36196303.799999997</v>
      </c>
      <c r="K43" s="129">
        <v>846</v>
      </c>
      <c r="L43" s="145">
        <f t="shared" si="4"/>
        <v>42785.229078014178</v>
      </c>
      <c r="M43" s="135">
        <v>323775</v>
      </c>
      <c r="N43" s="127">
        <v>1284318.74</v>
      </c>
      <c r="O43" s="129">
        <v>846</v>
      </c>
      <c r="P43" s="128">
        <f t="shared" si="5"/>
        <v>1900.8200236406619</v>
      </c>
      <c r="Q43" s="126">
        <v>31743200.100000001</v>
      </c>
      <c r="R43" s="130">
        <v>58</v>
      </c>
      <c r="S43" s="148">
        <f t="shared" si="6"/>
        <v>547296.5534482759</v>
      </c>
      <c r="T43" s="41" t="s">
        <v>122</v>
      </c>
    </row>
    <row r="44" spans="1:20" x14ac:dyDescent="0.25">
      <c r="A44" s="194">
        <v>14</v>
      </c>
      <c r="B44" s="12">
        <v>30650</v>
      </c>
      <c r="C44" s="15" t="s">
        <v>29</v>
      </c>
      <c r="D44" s="126">
        <v>32993267.66</v>
      </c>
      <c r="E44" s="127">
        <v>16935022.809999999</v>
      </c>
      <c r="F44" s="145">
        <f t="shared" si="2"/>
        <v>0.51328722527630954</v>
      </c>
      <c r="G44" s="135">
        <v>14649085.07</v>
      </c>
      <c r="H44" s="129">
        <v>748</v>
      </c>
      <c r="I44" s="128">
        <f t="shared" si="3"/>
        <v>19584.338328877006</v>
      </c>
      <c r="J44" s="126">
        <v>39846305.060000002</v>
      </c>
      <c r="K44" s="129">
        <v>748</v>
      </c>
      <c r="L44" s="145">
        <f t="shared" si="4"/>
        <v>53270.461310160434</v>
      </c>
      <c r="M44" s="135">
        <v>346953.45</v>
      </c>
      <c r="N44" s="127">
        <v>1259608.1200000001</v>
      </c>
      <c r="O44" s="129">
        <v>748</v>
      </c>
      <c r="P44" s="128">
        <f t="shared" si="5"/>
        <v>2147.8095855614974</v>
      </c>
      <c r="Q44" s="126">
        <v>33440670.579999998</v>
      </c>
      <c r="R44" s="130">
        <v>71</v>
      </c>
      <c r="S44" s="148">
        <f t="shared" si="6"/>
        <v>470995.36028169014</v>
      </c>
      <c r="T44" s="41" t="s">
        <v>122</v>
      </c>
    </row>
    <row r="45" spans="1:20" x14ac:dyDescent="0.25">
      <c r="A45" s="194">
        <v>15</v>
      </c>
      <c r="B45" s="12">
        <v>30790</v>
      </c>
      <c r="C45" s="15" t="s">
        <v>30</v>
      </c>
      <c r="D45" s="126">
        <v>14942802.859999999</v>
      </c>
      <c r="E45" s="127">
        <v>6539946.46</v>
      </c>
      <c r="F45" s="145">
        <f t="shared" si="2"/>
        <v>0.43766531093752248</v>
      </c>
      <c r="G45" s="135">
        <v>7698249.4100000001</v>
      </c>
      <c r="H45" s="129">
        <v>558</v>
      </c>
      <c r="I45" s="128">
        <f t="shared" si="3"/>
        <v>13796.145896057347</v>
      </c>
      <c r="J45" s="126">
        <v>21410249.989999998</v>
      </c>
      <c r="K45" s="129">
        <v>558</v>
      </c>
      <c r="L45" s="145">
        <f t="shared" si="4"/>
        <v>38369.62363799283</v>
      </c>
      <c r="M45" s="135">
        <v>165698</v>
      </c>
      <c r="N45" s="127">
        <v>781554.1</v>
      </c>
      <c r="O45" s="129">
        <v>558</v>
      </c>
      <c r="P45" s="128">
        <f t="shared" si="5"/>
        <v>1697.5844086021505</v>
      </c>
      <c r="Q45" s="126">
        <v>18001460.219999999</v>
      </c>
      <c r="R45" s="130">
        <v>38</v>
      </c>
      <c r="S45" s="148">
        <f t="shared" si="6"/>
        <v>473722.63736842101</v>
      </c>
      <c r="T45" s="41" t="s">
        <v>122</v>
      </c>
    </row>
    <row r="46" spans="1:20" x14ac:dyDescent="0.25">
      <c r="A46" s="194">
        <v>16</v>
      </c>
      <c r="B46" s="12">
        <v>30880</v>
      </c>
      <c r="C46" s="15" t="s">
        <v>7</v>
      </c>
      <c r="D46" s="126">
        <v>16110041.949999999</v>
      </c>
      <c r="E46" s="127">
        <v>7548175.54</v>
      </c>
      <c r="F46" s="145">
        <f t="shared" si="2"/>
        <v>0.46853854033570658</v>
      </c>
      <c r="G46" s="135">
        <v>5883241.0800000001</v>
      </c>
      <c r="H46" s="129">
        <v>623</v>
      </c>
      <c r="I46" s="128">
        <f t="shared" si="3"/>
        <v>9443.4046227929375</v>
      </c>
      <c r="J46" s="126">
        <v>26025742.079999998</v>
      </c>
      <c r="K46" s="129">
        <v>623</v>
      </c>
      <c r="L46" s="145">
        <f t="shared" si="4"/>
        <v>41774.866902086673</v>
      </c>
      <c r="M46" s="135">
        <v>326001.26</v>
      </c>
      <c r="N46" s="127">
        <v>987173.06</v>
      </c>
      <c r="O46" s="129">
        <v>623</v>
      </c>
      <c r="P46" s="128">
        <f t="shared" si="5"/>
        <v>2107.8239486356342</v>
      </c>
      <c r="Q46" s="126">
        <v>21931378.5</v>
      </c>
      <c r="R46" s="130">
        <v>45</v>
      </c>
      <c r="S46" s="148">
        <f t="shared" si="6"/>
        <v>487363.96666666667</v>
      </c>
      <c r="T46" s="41" t="s">
        <v>122</v>
      </c>
    </row>
    <row r="47" spans="1:20" x14ac:dyDescent="0.25">
      <c r="A47" s="194">
        <v>17</v>
      </c>
      <c r="B47" s="12">
        <v>30890</v>
      </c>
      <c r="C47" s="15" t="s">
        <v>8</v>
      </c>
      <c r="D47" s="126">
        <v>43654745.030000001</v>
      </c>
      <c r="E47" s="127">
        <v>29021476.100000001</v>
      </c>
      <c r="F47" s="145">
        <f t="shared" si="2"/>
        <v>0.66479545534067686</v>
      </c>
      <c r="G47" s="135">
        <v>5291482.2</v>
      </c>
      <c r="H47" s="129">
        <v>611</v>
      </c>
      <c r="I47" s="128">
        <f t="shared" si="3"/>
        <v>8660.3636661211131</v>
      </c>
      <c r="J47" s="126">
        <v>28399237.93</v>
      </c>
      <c r="K47" s="129">
        <v>611</v>
      </c>
      <c r="L47" s="145">
        <f t="shared" si="4"/>
        <v>46479.931145662849</v>
      </c>
      <c r="M47" s="135">
        <v>260212.48000000001</v>
      </c>
      <c r="N47" s="127">
        <v>971214</v>
      </c>
      <c r="O47" s="129">
        <v>611</v>
      </c>
      <c r="P47" s="128">
        <f t="shared" si="5"/>
        <v>2015.4279541734861</v>
      </c>
      <c r="Q47" s="126">
        <v>22752649.57</v>
      </c>
      <c r="R47" s="130">
        <v>37</v>
      </c>
      <c r="S47" s="148">
        <f t="shared" si="6"/>
        <v>614936.47486486484</v>
      </c>
      <c r="T47" s="41" t="s">
        <v>122</v>
      </c>
    </row>
    <row r="48" spans="1:20" x14ac:dyDescent="0.25">
      <c r="A48" s="125">
        <v>18</v>
      </c>
      <c r="B48" s="12">
        <v>30940</v>
      </c>
      <c r="C48" s="15" t="s">
        <v>12</v>
      </c>
      <c r="D48" s="126">
        <v>44059512.539999999</v>
      </c>
      <c r="E48" s="127">
        <v>20672201.940000001</v>
      </c>
      <c r="F48" s="145">
        <f t="shared" si="2"/>
        <v>0.46918816728243362</v>
      </c>
      <c r="G48" s="135">
        <v>12326163.289999999</v>
      </c>
      <c r="H48" s="129">
        <v>1083</v>
      </c>
      <c r="I48" s="128">
        <f t="shared" si="3"/>
        <v>11381.498882733147</v>
      </c>
      <c r="J48" s="126">
        <v>44074853.729999997</v>
      </c>
      <c r="K48" s="129">
        <v>1083</v>
      </c>
      <c r="L48" s="145">
        <f t="shared" si="4"/>
        <v>40697.002520775619</v>
      </c>
      <c r="M48" s="135">
        <v>351481.79</v>
      </c>
      <c r="N48" s="127">
        <v>1620750.85</v>
      </c>
      <c r="O48" s="129">
        <v>1083</v>
      </c>
      <c r="P48" s="128">
        <f t="shared" si="5"/>
        <v>1821.0827700831026</v>
      </c>
      <c r="Q48" s="126">
        <v>37407281.829999998</v>
      </c>
      <c r="R48" s="130">
        <v>67</v>
      </c>
      <c r="S48" s="148">
        <f t="shared" si="6"/>
        <v>558317.63925373135</v>
      </c>
      <c r="T48" s="41" t="s">
        <v>122</v>
      </c>
    </row>
    <row r="49" spans="1:20" ht="15.75" thickBot="1" x14ac:dyDescent="0.3">
      <c r="A49" s="111">
        <v>19</v>
      </c>
      <c r="B49" s="13">
        <v>31480</v>
      </c>
      <c r="C49" s="16" t="s">
        <v>104</v>
      </c>
      <c r="D49" s="112">
        <v>92137272.439999998</v>
      </c>
      <c r="E49" s="113">
        <v>65599777.090000004</v>
      </c>
      <c r="F49" s="143">
        <f t="shared" si="2"/>
        <v>0.71197871776287636</v>
      </c>
      <c r="G49" s="137">
        <v>14329177.699999999</v>
      </c>
      <c r="H49" s="131">
        <v>1095</v>
      </c>
      <c r="I49" s="114">
        <f t="shared" si="3"/>
        <v>13086.007031963469</v>
      </c>
      <c r="J49" s="112">
        <v>58516248.619999997</v>
      </c>
      <c r="K49" s="131">
        <v>1095</v>
      </c>
      <c r="L49" s="143">
        <f t="shared" si="4"/>
        <v>53439.496456621004</v>
      </c>
      <c r="M49" s="137">
        <v>999802</v>
      </c>
      <c r="N49" s="113">
        <v>1686272.84</v>
      </c>
      <c r="O49" s="131">
        <v>1095</v>
      </c>
      <c r="P49" s="114">
        <f t="shared" si="5"/>
        <v>2453.0363835616436</v>
      </c>
      <c r="Q49" s="112">
        <v>47266690.630000003</v>
      </c>
      <c r="R49" s="115">
        <v>118</v>
      </c>
      <c r="S49" s="146">
        <f t="shared" si="6"/>
        <v>400565.17483050848</v>
      </c>
      <c r="T49" s="41" t="s">
        <v>122</v>
      </c>
    </row>
    <row r="50" spans="1:20" ht="15.75" thickBot="1" x14ac:dyDescent="0.3">
      <c r="A50" s="9"/>
      <c r="B50" s="168"/>
      <c r="C50" s="170" t="s">
        <v>31</v>
      </c>
      <c r="D50" s="68">
        <f>SUM(D51:D69)</f>
        <v>618201194.43999994</v>
      </c>
      <c r="E50" s="285">
        <f t="shared" ref="E50:R50" si="9">SUM(E51:E69)</f>
        <v>344195534.77000016</v>
      </c>
      <c r="F50" s="289">
        <f t="shared" si="2"/>
        <v>0.55676944312893328</v>
      </c>
      <c r="G50" s="285">
        <f t="shared" si="9"/>
        <v>367814617.71999991</v>
      </c>
      <c r="H50" s="285">
        <f t="shared" si="9"/>
        <v>16370</v>
      </c>
      <c r="I50" s="292">
        <f t="shared" si="3"/>
        <v>22468.822096518015</v>
      </c>
      <c r="J50" s="68">
        <f t="shared" si="9"/>
        <v>872662664.75999987</v>
      </c>
      <c r="K50" s="285">
        <f t="shared" si="9"/>
        <v>16370</v>
      </c>
      <c r="L50" s="289">
        <f t="shared" si="4"/>
        <v>53308.653925473416</v>
      </c>
      <c r="M50" s="285">
        <f t="shared" si="9"/>
        <v>19037774.25</v>
      </c>
      <c r="N50" s="285">
        <f t="shared" si="9"/>
        <v>24404797.770000003</v>
      </c>
      <c r="O50" s="285">
        <f t="shared" si="9"/>
        <v>16370</v>
      </c>
      <c r="P50" s="292">
        <f t="shared" si="5"/>
        <v>2653.7918155161883</v>
      </c>
      <c r="Q50" s="68">
        <f t="shared" si="9"/>
        <v>738864477.16999996</v>
      </c>
      <c r="R50" s="285">
        <f t="shared" si="9"/>
        <v>1264</v>
      </c>
      <c r="S50" s="289">
        <f t="shared" si="6"/>
        <v>584544.68130537972</v>
      </c>
      <c r="T50" s="37"/>
    </row>
    <row r="51" spans="1:20" x14ac:dyDescent="0.25">
      <c r="A51" s="138">
        <v>1</v>
      </c>
      <c r="B51" s="19">
        <v>40010</v>
      </c>
      <c r="C51" s="43" t="s">
        <v>106</v>
      </c>
      <c r="D51" s="120">
        <v>185901202.36000001</v>
      </c>
      <c r="E51" s="121">
        <v>117493846.14</v>
      </c>
      <c r="F51" s="144">
        <f t="shared" si="2"/>
        <v>0.63202305659364</v>
      </c>
      <c r="G51" s="133">
        <v>74435477.730000004</v>
      </c>
      <c r="H51" s="123">
        <v>1998</v>
      </c>
      <c r="I51" s="122">
        <f t="shared" si="3"/>
        <v>37254.993858858863</v>
      </c>
      <c r="J51" s="120">
        <v>157861092.66999999</v>
      </c>
      <c r="K51" s="123">
        <v>1998</v>
      </c>
      <c r="L51" s="144">
        <f t="shared" si="4"/>
        <v>79009.555890890886</v>
      </c>
      <c r="M51" s="133">
        <v>4622309.8899999997</v>
      </c>
      <c r="N51" s="121">
        <v>2872126.91</v>
      </c>
      <c r="O51" s="123">
        <v>1998</v>
      </c>
      <c r="P51" s="122">
        <f t="shared" si="5"/>
        <v>3750.9693693693694</v>
      </c>
      <c r="Q51" s="120">
        <v>133470539.69</v>
      </c>
      <c r="R51" s="124">
        <v>170</v>
      </c>
      <c r="S51" s="147">
        <f t="shared" si="6"/>
        <v>785120.82170588232</v>
      </c>
      <c r="T51" s="41" t="s">
        <v>132</v>
      </c>
    </row>
    <row r="52" spans="1:20" s="45" customFormat="1" x14ac:dyDescent="0.25">
      <c r="A52" s="138">
        <v>2</v>
      </c>
      <c r="B52" s="12">
        <v>40030</v>
      </c>
      <c r="C52" s="42" t="s">
        <v>108</v>
      </c>
      <c r="D52" s="39">
        <v>7766921.0199999996</v>
      </c>
      <c r="E52" s="40">
        <v>2612973.42</v>
      </c>
      <c r="F52" s="145">
        <f t="shared" si="2"/>
        <v>0.33642332827532734</v>
      </c>
      <c r="G52" s="40">
        <v>7845714.2999999998</v>
      </c>
      <c r="H52" s="129">
        <v>621</v>
      </c>
      <c r="I52" s="128">
        <f t="shared" si="3"/>
        <v>12634.000483091788</v>
      </c>
      <c r="J52" s="126">
        <v>29293719.18</v>
      </c>
      <c r="K52" s="129">
        <v>621</v>
      </c>
      <c r="L52" s="145">
        <f t="shared" si="4"/>
        <v>47171.850531400967</v>
      </c>
      <c r="M52" s="135">
        <v>260031.24</v>
      </c>
      <c r="N52" s="127">
        <v>856030.28</v>
      </c>
      <c r="O52" s="129">
        <v>621</v>
      </c>
      <c r="P52" s="128">
        <f t="shared" si="5"/>
        <v>1797.2005152979066</v>
      </c>
      <c r="Q52" s="126">
        <v>25971390.010000002</v>
      </c>
      <c r="R52" s="130">
        <v>46</v>
      </c>
      <c r="S52" s="148">
        <f t="shared" si="6"/>
        <v>564595.43500000006</v>
      </c>
      <c r="T52" s="41" t="s">
        <v>120</v>
      </c>
    </row>
    <row r="53" spans="1:20" s="45" customFormat="1" x14ac:dyDescent="0.25">
      <c r="A53" s="138">
        <v>3</v>
      </c>
      <c r="B53" s="12">
        <v>40410</v>
      </c>
      <c r="C53" s="42" t="s">
        <v>111</v>
      </c>
      <c r="D53" s="126">
        <v>85002749.689999998</v>
      </c>
      <c r="E53" s="127">
        <v>41361061.060000002</v>
      </c>
      <c r="F53" s="145">
        <f t="shared" si="2"/>
        <v>0.48658497767238529</v>
      </c>
      <c r="G53" s="135">
        <v>41710858.189999998</v>
      </c>
      <c r="H53" s="129">
        <v>1765</v>
      </c>
      <c r="I53" s="128">
        <f t="shared" si="3"/>
        <v>23632.214271954672</v>
      </c>
      <c r="J53" s="126">
        <v>96916064.230000004</v>
      </c>
      <c r="K53" s="129">
        <v>1765</v>
      </c>
      <c r="L53" s="145">
        <f t="shared" si="4"/>
        <v>54909.951405099149</v>
      </c>
      <c r="M53" s="135">
        <v>957307.8</v>
      </c>
      <c r="N53" s="127">
        <v>3442232.53</v>
      </c>
      <c r="O53" s="129">
        <v>1765</v>
      </c>
      <c r="P53" s="128">
        <f t="shared" si="5"/>
        <v>2492.6574107648726</v>
      </c>
      <c r="Q53" s="126">
        <v>80961714.700000003</v>
      </c>
      <c r="R53" s="130">
        <v>137</v>
      </c>
      <c r="S53" s="148">
        <f t="shared" si="6"/>
        <v>590961.42116788321</v>
      </c>
      <c r="T53" s="41" t="s">
        <v>129</v>
      </c>
    </row>
    <row r="54" spans="1:20" x14ac:dyDescent="0.25">
      <c r="A54" s="134">
        <v>4</v>
      </c>
      <c r="B54" s="12">
        <v>40011</v>
      </c>
      <c r="C54" s="42" t="s">
        <v>107</v>
      </c>
      <c r="D54" s="126">
        <v>78684939.109999999</v>
      </c>
      <c r="E54" s="195">
        <v>55029889.07</v>
      </c>
      <c r="F54" s="145">
        <f t="shared" si="2"/>
        <v>0.69937004072748021</v>
      </c>
      <c r="G54" s="135">
        <v>34171731</v>
      </c>
      <c r="H54" s="129">
        <v>2019</v>
      </c>
      <c r="I54" s="128">
        <f t="shared" si="3"/>
        <v>16925.077265973254</v>
      </c>
      <c r="J54" s="126">
        <v>92469662.200000003</v>
      </c>
      <c r="K54" s="129">
        <v>2019</v>
      </c>
      <c r="L54" s="145">
        <f t="shared" si="4"/>
        <v>45799.733630510156</v>
      </c>
      <c r="M54" s="135">
        <v>1147655.53</v>
      </c>
      <c r="N54" s="127">
        <v>3110225.44</v>
      </c>
      <c r="O54" s="129">
        <v>2019</v>
      </c>
      <c r="P54" s="128">
        <f t="shared" si="5"/>
        <v>2108.9058791480929</v>
      </c>
      <c r="Q54" s="126">
        <v>78803135.829999998</v>
      </c>
      <c r="R54" s="130">
        <v>136</v>
      </c>
      <c r="S54" s="148">
        <f t="shared" si="6"/>
        <v>579434.82227941172</v>
      </c>
      <c r="T54" s="41" t="s">
        <v>121</v>
      </c>
    </row>
    <row r="55" spans="1:20" s="45" customFormat="1" x14ac:dyDescent="0.25">
      <c r="A55" s="134">
        <v>5</v>
      </c>
      <c r="B55" s="12">
        <v>40080</v>
      </c>
      <c r="C55" s="42" t="s">
        <v>109</v>
      </c>
      <c r="D55" s="126">
        <v>17613469.829999998</v>
      </c>
      <c r="E55" s="127">
        <v>2962336.25</v>
      </c>
      <c r="F55" s="145">
        <f t="shared" si="2"/>
        <v>0.16818584177857024</v>
      </c>
      <c r="G55" s="135">
        <v>9610129.0800000001</v>
      </c>
      <c r="H55" s="129">
        <v>1168</v>
      </c>
      <c r="I55" s="128">
        <f t="shared" si="3"/>
        <v>8227.8502397260272</v>
      </c>
      <c r="J55" s="126">
        <v>46237611.68</v>
      </c>
      <c r="K55" s="129">
        <v>1168</v>
      </c>
      <c r="L55" s="145">
        <f t="shared" si="4"/>
        <v>39586.996301369865</v>
      </c>
      <c r="M55" s="135">
        <v>662180.27</v>
      </c>
      <c r="N55" s="127">
        <v>1399826.12</v>
      </c>
      <c r="O55" s="129">
        <v>1168</v>
      </c>
      <c r="P55" s="128">
        <f t="shared" si="5"/>
        <v>1765.4164297945206</v>
      </c>
      <c r="Q55" s="126">
        <v>40699989</v>
      </c>
      <c r="R55" s="130">
        <v>79</v>
      </c>
      <c r="S55" s="148">
        <f t="shared" si="6"/>
        <v>515189.7341772152</v>
      </c>
      <c r="T55" s="41" t="s">
        <v>121</v>
      </c>
    </row>
    <row r="56" spans="1:20" s="45" customFormat="1" x14ac:dyDescent="0.25">
      <c r="A56" s="134">
        <v>6</v>
      </c>
      <c r="B56" s="12">
        <v>40100</v>
      </c>
      <c r="C56" s="42" t="s">
        <v>110</v>
      </c>
      <c r="D56" s="126">
        <v>11389762.59</v>
      </c>
      <c r="E56" s="127">
        <v>5149791.8</v>
      </c>
      <c r="F56" s="145">
        <f t="shared" si="2"/>
        <v>0.45214215479095426</v>
      </c>
      <c r="G56" s="135">
        <v>10043624.73</v>
      </c>
      <c r="H56" s="129">
        <v>893</v>
      </c>
      <c r="I56" s="128">
        <f t="shared" si="3"/>
        <v>11247.060167973124</v>
      </c>
      <c r="J56" s="126">
        <v>39475380.950000003</v>
      </c>
      <c r="K56" s="129">
        <v>893</v>
      </c>
      <c r="L56" s="145">
        <f t="shared" si="4"/>
        <v>44205.35380739082</v>
      </c>
      <c r="M56" s="135">
        <v>460681.6</v>
      </c>
      <c r="N56" s="127">
        <v>1502406.09</v>
      </c>
      <c r="O56" s="129">
        <v>893</v>
      </c>
      <c r="P56" s="128">
        <f t="shared" si="5"/>
        <v>2198.306483762598</v>
      </c>
      <c r="Q56" s="126">
        <v>34306073.259999998</v>
      </c>
      <c r="R56" s="130">
        <v>65</v>
      </c>
      <c r="S56" s="148">
        <f t="shared" si="6"/>
        <v>527785.74246153841</v>
      </c>
      <c r="T56" s="41" t="s">
        <v>135</v>
      </c>
    </row>
    <row r="57" spans="1:20" x14ac:dyDescent="0.25">
      <c r="A57" s="134">
        <v>7</v>
      </c>
      <c r="B57" s="12">
        <v>40020</v>
      </c>
      <c r="C57" s="42" t="s">
        <v>206</v>
      </c>
      <c r="D57" s="126">
        <v>42609108.740000002</v>
      </c>
      <c r="E57" s="127">
        <v>30768705.84</v>
      </c>
      <c r="F57" s="145">
        <f t="shared" si="2"/>
        <v>0.72211568722899311</v>
      </c>
      <c r="G57" s="135">
        <v>13570709</v>
      </c>
      <c r="H57" s="129">
        <v>357</v>
      </c>
      <c r="I57" s="128">
        <f t="shared" si="3"/>
        <v>38013.190476190473</v>
      </c>
      <c r="J57" s="126">
        <v>70781300.140000001</v>
      </c>
      <c r="K57" s="129">
        <v>357</v>
      </c>
      <c r="L57" s="145">
        <f t="shared" si="4"/>
        <v>198266.94717086834</v>
      </c>
      <c r="M57" s="135">
        <v>6998429.7599999998</v>
      </c>
      <c r="N57" s="127">
        <v>631808.12</v>
      </c>
      <c r="O57" s="129">
        <v>357</v>
      </c>
      <c r="P57" s="128">
        <f t="shared" si="5"/>
        <v>21373.215350140057</v>
      </c>
      <c r="Q57" s="126">
        <v>56325798</v>
      </c>
      <c r="R57" s="130">
        <v>74</v>
      </c>
      <c r="S57" s="148">
        <f t="shared" si="6"/>
        <v>761159.43243243243</v>
      </c>
      <c r="T57" s="41" t="s">
        <v>138</v>
      </c>
    </row>
    <row r="58" spans="1:20" x14ac:dyDescent="0.25">
      <c r="A58" s="134">
        <v>8</v>
      </c>
      <c r="B58" s="12">
        <v>40031</v>
      </c>
      <c r="C58" s="42" t="s">
        <v>32</v>
      </c>
      <c r="D58" s="126">
        <v>8759990.1699999999</v>
      </c>
      <c r="E58" s="127">
        <v>4214103.96</v>
      </c>
      <c r="F58" s="145">
        <f t="shared" si="2"/>
        <v>0.48106263571298047</v>
      </c>
      <c r="G58" s="135">
        <v>6634576.6399999997</v>
      </c>
      <c r="H58" s="129">
        <v>790</v>
      </c>
      <c r="I58" s="128">
        <f t="shared" si="3"/>
        <v>8398.1982784810116</v>
      </c>
      <c r="J58" s="126">
        <v>27686399.59</v>
      </c>
      <c r="K58" s="129">
        <v>790</v>
      </c>
      <c r="L58" s="145">
        <f t="shared" si="4"/>
        <v>35046.075430379744</v>
      </c>
      <c r="M58" s="135">
        <v>314236.40000000002</v>
      </c>
      <c r="N58" s="127">
        <v>1134074</v>
      </c>
      <c r="O58" s="129">
        <v>790</v>
      </c>
      <c r="P58" s="128">
        <f t="shared" si="5"/>
        <v>1833.3043037974683</v>
      </c>
      <c r="Q58" s="126">
        <v>24026120</v>
      </c>
      <c r="R58" s="130">
        <v>45</v>
      </c>
      <c r="S58" s="148">
        <f t="shared" si="6"/>
        <v>533913.77777777775</v>
      </c>
      <c r="T58" s="38" t="s">
        <v>121</v>
      </c>
    </row>
    <row r="59" spans="1:20" x14ac:dyDescent="0.25">
      <c r="A59" s="134">
        <v>9</v>
      </c>
      <c r="B59" s="12">
        <v>40210</v>
      </c>
      <c r="C59" s="42" t="s">
        <v>33</v>
      </c>
      <c r="D59" s="126">
        <v>18210888.079999998</v>
      </c>
      <c r="E59" s="127">
        <v>5884586.2300000004</v>
      </c>
      <c r="F59" s="145">
        <f t="shared" si="2"/>
        <v>0.3231355991069273</v>
      </c>
      <c r="G59" s="135">
        <v>77312526.400000006</v>
      </c>
      <c r="H59" s="129">
        <v>530</v>
      </c>
      <c r="I59" s="128">
        <f t="shared" si="3"/>
        <v>145872.69132075473</v>
      </c>
      <c r="J59" s="126">
        <v>23138655.34</v>
      </c>
      <c r="K59" s="129">
        <v>530</v>
      </c>
      <c r="L59" s="145">
        <f t="shared" si="4"/>
        <v>43657.840264150946</v>
      </c>
      <c r="M59" s="135">
        <v>396038.54</v>
      </c>
      <c r="N59" s="127">
        <v>631036.86</v>
      </c>
      <c r="O59" s="129">
        <v>530</v>
      </c>
      <c r="P59" s="128">
        <f t="shared" si="5"/>
        <v>1937.8781132075469</v>
      </c>
      <c r="Q59" s="126">
        <v>18415065</v>
      </c>
      <c r="R59" s="130">
        <v>37</v>
      </c>
      <c r="S59" s="148">
        <f t="shared" si="6"/>
        <v>497704.45945945947</v>
      </c>
      <c r="T59" s="41" t="s">
        <v>138</v>
      </c>
    </row>
    <row r="60" spans="1:20" x14ac:dyDescent="0.25">
      <c r="A60" s="134">
        <v>10</v>
      </c>
      <c r="B60" s="12">
        <v>40300</v>
      </c>
      <c r="C60" s="42" t="s">
        <v>34</v>
      </c>
      <c r="D60" s="126">
        <v>13687801.92</v>
      </c>
      <c r="E60" s="127">
        <v>6757699.6299999999</v>
      </c>
      <c r="F60" s="145">
        <f t="shared" si="2"/>
        <v>0.49370232485070914</v>
      </c>
      <c r="G60" s="135">
        <v>3542625.48</v>
      </c>
      <c r="H60" s="129">
        <v>247</v>
      </c>
      <c r="I60" s="128">
        <f t="shared" si="3"/>
        <v>14342.613279352227</v>
      </c>
      <c r="J60" s="126">
        <v>16992706.129999999</v>
      </c>
      <c r="K60" s="129">
        <v>247</v>
      </c>
      <c r="L60" s="145">
        <f t="shared" si="4"/>
        <v>68796.381093117408</v>
      </c>
      <c r="M60" s="135">
        <v>189505</v>
      </c>
      <c r="N60" s="127">
        <v>427525.05</v>
      </c>
      <c r="O60" s="129">
        <v>247</v>
      </c>
      <c r="P60" s="128">
        <f t="shared" si="5"/>
        <v>2498.097368421053</v>
      </c>
      <c r="Q60" s="126">
        <v>14629847</v>
      </c>
      <c r="R60" s="130">
        <v>19</v>
      </c>
      <c r="S60" s="148">
        <f t="shared" si="6"/>
        <v>769991.94736842101</v>
      </c>
      <c r="T60" s="41" t="s">
        <v>150</v>
      </c>
    </row>
    <row r="61" spans="1:20" x14ac:dyDescent="0.25">
      <c r="A61" s="134">
        <v>11</v>
      </c>
      <c r="B61" s="12">
        <v>40360</v>
      </c>
      <c r="C61" s="42" t="s">
        <v>35</v>
      </c>
      <c r="D61" s="126">
        <v>8727090.1699999999</v>
      </c>
      <c r="E61" s="127">
        <v>1711639.55</v>
      </c>
      <c r="F61" s="145">
        <f t="shared" si="2"/>
        <v>0.196129467744459</v>
      </c>
      <c r="G61" s="135">
        <v>5601276.3799999999</v>
      </c>
      <c r="H61" s="129">
        <v>508</v>
      </c>
      <c r="I61" s="128">
        <f t="shared" si="3"/>
        <v>11026.134606299212</v>
      </c>
      <c r="J61" s="126">
        <v>24635974.41</v>
      </c>
      <c r="K61" s="129">
        <v>508</v>
      </c>
      <c r="L61" s="145">
        <f t="shared" si="4"/>
        <v>48496.012618110239</v>
      </c>
      <c r="M61" s="135">
        <v>294963.61</v>
      </c>
      <c r="N61" s="127">
        <v>653188.57999999996</v>
      </c>
      <c r="O61" s="129">
        <v>508</v>
      </c>
      <c r="P61" s="128">
        <f t="shared" si="5"/>
        <v>1866.4413188976378</v>
      </c>
      <c r="Q61" s="126">
        <v>20898213</v>
      </c>
      <c r="R61" s="130">
        <v>43</v>
      </c>
      <c r="S61" s="148">
        <f t="shared" si="6"/>
        <v>486004.95348837209</v>
      </c>
      <c r="T61" s="41" t="s">
        <v>150</v>
      </c>
    </row>
    <row r="62" spans="1:20" x14ac:dyDescent="0.25">
      <c r="A62" s="134">
        <v>12</v>
      </c>
      <c r="B62" s="12">
        <v>40390</v>
      </c>
      <c r="C62" s="42" t="s">
        <v>36</v>
      </c>
      <c r="D62" s="126">
        <v>19410331.170000002</v>
      </c>
      <c r="E62" s="127">
        <v>10433655.16</v>
      </c>
      <c r="F62" s="145">
        <f t="shared" si="2"/>
        <v>0.53753102245498674</v>
      </c>
      <c r="G62" s="135">
        <v>16990275.27</v>
      </c>
      <c r="H62" s="129">
        <v>521</v>
      </c>
      <c r="I62" s="128">
        <f t="shared" si="3"/>
        <v>32610.893032629559</v>
      </c>
      <c r="J62" s="126">
        <v>27152455.25</v>
      </c>
      <c r="K62" s="129">
        <v>521</v>
      </c>
      <c r="L62" s="145">
        <f t="shared" si="4"/>
        <v>52116.036948176581</v>
      </c>
      <c r="M62" s="135">
        <v>206143.81</v>
      </c>
      <c r="N62" s="127">
        <v>882850.86</v>
      </c>
      <c r="O62" s="129">
        <v>521</v>
      </c>
      <c r="P62" s="128">
        <f t="shared" si="5"/>
        <v>2090.200902111324</v>
      </c>
      <c r="Q62" s="126">
        <v>22499284</v>
      </c>
      <c r="R62" s="130">
        <v>46</v>
      </c>
      <c r="S62" s="148">
        <f t="shared" si="6"/>
        <v>489114.86956521741</v>
      </c>
      <c r="T62" s="41" t="s">
        <v>138</v>
      </c>
    </row>
    <row r="63" spans="1:20" x14ac:dyDescent="0.25">
      <c r="A63" s="134">
        <v>13</v>
      </c>
      <c r="B63" s="12">
        <v>40720</v>
      </c>
      <c r="C63" s="42" t="s">
        <v>207</v>
      </c>
      <c r="D63" s="126">
        <v>10576978.800000001</v>
      </c>
      <c r="E63" s="127">
        <v>4009869.55</v>
      </c>
      <c r="F63" s="145">
        <f t="shared" si="2"/>
        <v>0.37911294196788969</v>
      </c>
      <c r="G63" s="135">
        <v>11005781.779999999</v>
      </c>
      <c r="H63" s="129">
        <v>857</v>
      </c>
      <c r="I63" s="128">
        <f t="shared" si="3"/>
        <v>12842.219113185531</v>
      </c>
      <c r="J63" s="126">
        <v>34938754.799999997</v>
      </c>
      <c r="K63" s="129">
        <v>857</v>
      </c>
      <c r="L63" s="145">
        <f t="shared" si="4"/>
        <v>40768.67537922987</v>
      </c>
      <c r="M63" s="135">
        <v>317341.75</v>
      </c>
      <c r="N63" s="127">
        <v>1474517.79</v>
      </c>
      <c r="O63" s="129">
        <v>857</v>
      </c>
      <c r="P63" s="128">
        <f t="shared" si="5"/>
        <v>2090.8512718786465</v>
      </c>
      <c r="Q63" s="126">
        <v>30017033</v>
      </c>
      <c r="R63" s="130">
        <v>58</v>
      </c>
      <c r="S63" s="148">
        <f t="shared" si="6"/>
        <v>517535.05172413791</v>
      </c>
      <c r="T63" s="41" t="s">
        <v>135</v>
      </c>
    </row>
    <row r="64" spans="1:20" x14ac:dyDescent="0.25">
      <c r="A64" s="134">
        <v>14</v>
      </c>
      <c r="B64" s="12">
        <v>40730</v>
      </c>
      <c r="C64" s="42" t="s">
        <v>37</v>
      </c>
      <c r="D64" s="126">
        <v>16564536.08</v>
      </c>
      <c r="E64" s="127">
        <v>7502873.0999999996</v>
      </c>
      <c r="F64" s="145">
        <f t="shared" si="2"/>
        <v>0.45294797655449942</v>
      </c>
      <c r="G64" s="135">
        <v>7958004.0199999996</v>
      </c>
      <c r="H64" s="129">
        <v>206</v>
      </c>
      <c r="I64" s="128">
        <f t="shared" si="3"/>
        <v>38631.087475728156</v>
      </c>
      <c r="J64" s="126">
        <v>18390678.539999999</v>
      </c>
      <c r="K64" s="129">
        <v>206</v>
      </c>
      <c r="L64" s="145">
        <f t="shared" si="4"/>
        <v>89275.138543689318</v>
      </c>
      <c r="M64" s="135">
        <v>290403.5</v>
      </c>
      <c r="N64" s="127">
        <v>263498.71000000002</v>
      </c>
      <c r="O64" s="129">
        <v>206</v>
      </c>
      <c r="P64" s="128">
        <f t="shared" si="5"/>
        <v>2688.8456796116502</v>
      </c>
      <c r="Q64" s="126">
        <v>14985850</v>
      </c>
      <c r="R64" s="130">
        <v>30</v>
      </c>
      <c r="S64" s="148">
        <f t="shared" si="6"/>
        <v>499528.33333333331</v>
      </c>
      <c r="T64" s="41" t="s">
        <v>150</v>
      </c>
    </row>
    <row r="65" spans="1:20" x14ac:dyDescent="0.25">
      <c r="A65" s="134">
        <v>15</v>
      </c>
      <c r="B65" s="12">
        <v>40820</v>
      </c>
      <c r="C65" s="42" t="s">
        <v>38</v>
      </c>
      <c r="D65" s="126">
        <v>9463477.1500000004</v>
      </c>
      <c r="E65" s="127">
        <v>4039630.77</v>
      </c>
      <c r="F65" s="145">
        <f t="shared" si="2"/>
        <v>0.42686538002577623</v>
      </c>
      <c r="G65" s="135">
        <v>6430641.8200000003</v>
      </c>
      <c r="H65" s="129">
        <v>698</v>
      </c>
      <c r="I65" s="128">
        <f t="shared" si="3"/>
        <v>9212.9538968481374</v>
      </c>
      <c r="J65" s="126">
        <v>27808316.68</v>
      </c>
      <c r="K65" s="129">
        <v>698</v>
      </c>
      <c r="L65" s="145">
        <f t="shared" si="4"/>
        <v>39839.995243553007</v>
      </c>
      <c r="M65" s="135">
        <v>278700.39</v>
      </c>
      <c r="N65" s="127">
        <v>1096941.07</v>
      </c>
      <c r="O65" s="129">
        <v>698</v>
      </c>
      <c r="P65" s="128">
        <f t="shared" si="5"/>
        <v>1970.8330372492835</v>
      </c>
      <c r="Q65" s="126">
        <v>24548197.68</v>
      </c>
      <c r="R65" s="130">
        <v>47</v>
      </c>
      <c r="S65" s="148">
        <f t="shared" si="6"/>
        <v>522302.07829787233</v>
      </c>
      <c r="T65" s="41" t="s">
        <v>135</v>
      </c>
    </row>
    <row r="66" spans="1:20" x14ac:dyDescent="0.25">
      <c r="A66" s="134">
        <v>16</v>
      </c>
      <c r="B66" s="12">
        <v>40840</v>
      </c>
      <c r="C66" s="42" t="s">
        <v>39</v>
      </c>
      <c r="D66" s="126">
        <v>8168157.4900000002</v>
      </c>
      <c r="E66" s="127">
        <v>2645755.11</v>
      </c>
      <c r="F66" s="145">
        <f t="shared" si="2"/>
        <v>0.32391088360369014</v>
      </c>
      <c r="G66" s="135">
        <v>5376617.1200000001</v>
      </c>
      <c r="H66" s="129">
        <v>661</v>
      </c>
      <c r="I66" s="128">
        <f t="shared" si="3"/>
        <v>8134.0652344931923</v>
      </c>
      <c r="J66" s="126">
        <v>25330570.309999999</v>
      </c>
      <c r="K66" s="129">
        <v>661</v>
      </c>
      <c r="L66" s="145">
        <f t="shared" si="4"/>
        <v>38321.588971255675</v>
      </c>
      <c r="M66" s="135">
        <v>379570.07</v>
      </c>
      <c r="N66" s="127">
        <v>774535.35</v>
      </c>
      <c r="O66" s="129">
        <v>661</v>
      </c>
      <c r="P66" s="128">
        <f t="shared" si="5"/>
        <v>1745.9991225416036</v>
      </c>
      <c r="Q66" s="126">
        <v>21541326</v>
      </c>
      <c r="R66" s="130">
        <v>41</v>
      </c>
      <c r="S66" s="148">
        <f t="shared" si="6"/>
        <v>525398.19512195117</v>
      </c>
      <c r="T66" s="41" t="s">
        <v>150</v>
      </c>
    </row>
    <row r="67" spans="1:20" x14ac:dyDescent="0.25">
      <c r="A67" s="134">
        <v>17</v>
      </c>
      <c r="B67" s="12">
        <v>40950</v>
      </c>
      <c r="C67" s="42" t="s">
        <v>13</v>
      </c>
      <c r="D67" s="126">
        <v>12725142.25</v>
      </c>
      <c r="E67" s="127">
        <v>5629199.7199999997</v>
      </c>
      <c r="F67" s="145">
        <f t="shared" si="2"/>
        <v>0.4423683138001856</v>
      </c>
      <c r="G67" s="135">
        <v>9631529.6500000004</v>
      </c>
      <c r="H67" s="129">
        <v>783</v>
      </c>
      <c r="I67" s="128">
        <f t="shared" si="3"/>
        <v>12300.804150702426</v>
      </c>
      <c r="J67" s="126">
        <v>36560465.75</v>
      </c>
      <c r="K67" s="129">
        <v>783</v>
      </c>
      <c r="L67" s="145">
        <f t="shared" si="4"/>
        <v>46692.804278416348</v>
      </c>
      <c r="M67" s="135">
        <v>475787.2</v>
      </c>
      <c r="N67" s="127">
        <v>1043742.37</v>
      </c>
      <c r="O67" s="129">
        <v>783</v>
      </c>
      <c r="P67" s="128">
        <f t="shared" si="5"/>
        <v>1940.6507918263092</v>
      </c>
      <c r="Q67" s="126">
        <v>31851813</v>
      </c>
      <c r="R67" s="130">
        <v>64</v>
      </c>
      <c r="S67" s="148">
        <f t="shared" si="6"/>
        <v>497684.578125</v>
      </c>
      <c r="T67" s="41" t="s">
        <v>135</v>
      </c>
    </row>
    <row r="68" spans="1:20" s="45" customFormat="1" x14ac:dyDescent="0.25">
      <c r="A68" s="136">
        <v>18</v>
      </c>
      <c r="B68" s="12">
        <v>40990</v>
      </c>
      <c r="C68" s="42" t="s">
        <v>40</v>
      </c>
      <c r="D68" s="126">
        <v>30413339.649999999</v>
      </c>
      <c r="E68" s="127">
        <v>15176909.49</v>
      </c>
      <c r="F68" s="145">
        <f t="shared" si="2"/>
        <v>0.49902147099455424</v>
      </c>
      <c r="G68" s="135">
        <v>12760686.98</v>
      </c>
      <c r="H68" s="129">
        <v>1059</v>
      </c>
      <c r="I68" s="128">
        <f t="shared" si="3"/>
        <v>12049.751633616619</v>
      </c>
      <c r="J68" s="126">
        <v>44308313.340000004</v>
      </c>
      <c r="K68" s="129">
        <v>1059</v>
      </c>
      <c r="L68" s="145">
        <f t="shared" si="4"/>
        <v>41839.767082152975</v>
      </c>
      <c r="M68" s="135">
        <v>495660.78</v>
      </c>
      <c r="N68" s="127">
        <v>1450458.88</v>
      </c>
      <c r="O68" s="129">
        <v>1059</v>
      </c>
      <c r="P68" s="128">
        <f t="shared" si="5"/>
        <v>1837.6956185080264</v>
      </c>
      <c r="Q68" s="126">
        <v>38152731</v>
      </c>
      <c r="R68" s="130">
        <v>71</v>
      </c>
      <c r="S68" s="148">
        <f t="shared" si="6"/>
        <v>537362.40845070418</v>
      </c>
      <c r="T68" s="193" t="s">
        <v>135</v>
      </c>
    </row>
    <row r="69" spans="1:20" ht="15.75" customHeight="1" thickBot="1" x14ac:dyDescent="0.3">
      <c r="A69" s="136">
        <v>19</v>
      </c>
      <c r="B69" s="12">
        <v>40133</v>
      </c>
      <c r="C69" s="42" t="s">
        <v>41</v>
      </c>
      <c r="D69" s="112">
        <v>32525308.170000002</v>
      </c>
      <c r="E69" s="113">
        <v>20811008.920000002</v>
      </c>
      <c r="F69" s="143">
        <f t="shared" si="2"/>
        <v>0.63984048394644311</v>
      </c>
      <c r="G69" s="137">
        <v>13181832.15</v>
      </c>
      <c r="H69" s="131">
        <v>689</v>
      </c>
      <c r="I69" s="114">
        <f t="shared" si="3"/>
        <v>19131.831857764879</v>
      </c>
      <c r="J69" s="112">
        <v>32684543.57</v>
      </c>
      <c r="K69" s="131">
        <v>689</v>
      </c>
      <c r="L69" s="143">
        <f t="shared" si="4"/>
        <v>47437.653947750361</v>
      </c>
      <c r="M69" s="137">
        <v>290827.11</v>
      </c>
      <c r="N69" s="113">
        <v>757772.76</v>
      </c>
      <c r="O69" s="131">
        <v>689</v>
      </c>
      <c r="P69" s="114">
        <f t="shared" si="5"/>
        <v>1521.9156313497824</v>
      </c>
      <c r="Q69" s="112">
        <v>26760357</v>
      </c>
      <c r="R69" s="115">
        <v>56</v>
      </c>
      <c r="S69" s="146">
        <f t="shared" si="6"/>
        <v>477863.51785714284</v>
      </c>
      <c r="T69" s="41" t="s">
        <v>149</v>
      </c>
    </row>
    <row r="70" spans="1:20" ht="15.75" thickBot="1" x14ac:dyDescent="0.3">
      <c r="A70" s="132"/>
      <c r="B70" s="168"/>
      <c r="C70" s="169" t="s">
        <v>42</v>
      </c>
      <c r="D70" s="68">
        <f>SUM(D71:D85)</f>
        <v>480216921.12</v>
      </c>
      <c r="E70" s="285">
        <f t="shared" ref="E70:R70" si="10">SUM(E71:E85)</f>
        <v>271471305.80000001</v>
      </c>
      <c r="F70" s="289">
        <f t="shared" ref="F70:F126" si="11">E70/D70</f>
        <v>0.56530974620147312</v>
      </c>
      <c r="G70" s="285">
        <f t="shared" si="10"/>
        <v>234517768.72</v>
      </c>
      <c r="H70" s="285">
        <f t="shared" si="10"/>
        <v>12808</v>
      </c>
      <c r="I70" s="292">
        <f t="shared" ref="I70:I126" si="12">G70/H70</f>
        <v>18310.256770768268</v>
      </c>
      <c r="J70" s="68">
        <f t="shared" si="10"/>
        <v>629406572.74000001</v>
      </c>
      <c r="K70" s="285">
        <f t="shared" si="10"/>
        <v>12808</v>
      </c>
      <c r="L70" s="289">
        <f t="shared" ref="L70:L126" si="13">J70/K70</f>
        <v>49141.674948469707</v>
      </c>
      <c r="M70" s="285">
        <f t="shared" si="10"/>
        <v>627144.93000000005</v>
      </c>
      <c r="N70" s="285">
        <f t="shared" si="10"/>
        <v>1152673.82</v>
      </c>
      <c r="O70" s="285">
        <f t="shared" si="10"/>
        <v>12808</v>
      </c>
      <c r="P70" s="292">
        <f t="shared" ref="P70:P126" si="14">(N70+M70)/O70</f>
        <v>138.96148891317927</v>
      </c>
      <c r="Q70" s="68">
        <f t="shared" si="10"/>
        <v>536385568.71000004</v>
      </c>
      <c r="R70" s="285">
        <f t="shared" si="10"/>
        <v>901</v>
      </c>
      <c r="S70" s="289">
        <f t="shared" ref="S70:S126" si="15">Q70/R70</f>
        <v>595322.49579356273</v>
      </c>
      <c r="T70" s="37"/>
    </row>
    <row r="71" spans="1:20" ht="24" customHeight="1" x14ac:dyDescent="0.25">
      <c r="A71" s="194">
        <v>1</v>
      </c>
      <c r="B71" s="12">
        <v>50040</v>
      </c>
      <c r="C71" s="42" t="s">
        <v>115</v>
      </c>
      <c r="D71" s="120">
        <v>54303459.289999999</v>
      </c>
      <c r="E71" s="121">
        <v>31468651.190000001</v>
      </c>
      <c r="F71" s="144">
        <f t="shared" si="11"/>
        <v>0.57949625311982589</v>
      </c>
      <c r="G71" s="300">
        <v>22834808.100000001</v>
      </c>
      <c r="H71" s="123">
        <v>955</v>
      </c>
      <c r="I71" s="122">
        <f t="shared" si="12"/>
        <v>23910.79382198953</v>
      </c>
      <c r="J71" s="120">
        <v>62960493.060000002</v>
      </c>
      <c r="K71" s="123">
        <v>955</v>
      </c>
      <c r="L71" s="144">
        <f t="shared" si="13"/>
        <v>65927.21786387435</v>
      </c>
      <c r="M71" s="133"/>
      <c r="N71" s="121"/>
      <c r="O71" s="123">
        <v>955</v>
      </c>
      <c r="P71" s="122">
        <f t="shared" si="14"/>
        <v>0</v>
      </c>
      <c r="Q71" s="120">
        <v>52517729.25</v>
      </c>
      <c r="R71" s="124">
        <v>67</v>
      </c>
      <c r="S71" s="147">
        <f t="shared" si="15"/>
        <v>783846.70522388059</v>
      </c>
      <c r="T71" s="41" t="s">
        <v>170</v>
      </c>
    </row>
    <row r="72" spans="1:20" ht="24" customHeight="1" x14ac:dyDescent="0.25">
      <c r="A72" s="194">
        <v>2</v>
      </c>
      <c r="B72" s="12">
        <v>50003</v>
      </c>
      <c r="C72" s="42" t="s">
        <v>114</v>
      </c>
      <c r="D72" s="126">
        <v>183364506.93000001</v>
      </c>
      <c r="E72" s="127">
        <v>169057438.00999999</v>
      </c>
      <c r="F72" s="145">
        <f t="shared" si="11"/>
        <v>0.92197470950328575</v>
      </c>
      <c r="G72" s="135">
        <v>17811593.780000001</v>
      </c>
      <c r="H72" s="129">
        <v>1151</v>
      </c>
      <c r="I72" s="128">
        <f t="shared" si="12"/>
        <v>15474.885994787142</v>
      </c>
      <c r="J72" s="126">
        <v>81408042.790000007</v>
      </c>
      <c r="K72" s="129">
        <v>1151</v>
      </c>
      <c r="L72" s="145">
        <f t="shared" si="13"/>
        <v>70728.099730668982</v>
      </c>
      <c r="M72" s="135"/>
      <c r="N72" s="127"/>
      <c r="O72" s="129">
        <v>1151</v>
      </c>
      <c r="P72" s="128">
        <f t="shared" si="14"/>
        <v>0</v>
      </c>
      <c r="Q72" s="126">
        <v>72867565.879999995</v>
      </c>
      <c r="R72" s="130">
        <v>76</v>
      </c>
      <c r="S72" s="148">
        <f t="shared" si="15"/>
        <v>958783.76157894731</v>
      </c>
      <c r="T72" s="41" t="s">
        <v>169</v>
      </c>
    </row>
    <row r="73" spans="1:20" ht="24" customHeight="1" x14ac:dyDescent="0.25">
      <c r="A73" s="194">
        <v>3</v>
      </c>
      <c r="B73" s="12">
        <v>50060</v>
      </c>
      <c r="C73" s="42" t="s">
        <v>43</v>
      </c>
      <c r="D73" s="126">
        <v>12892006.65</v>
      </c>
      <c r="E73" s="127">
        <v>4667274.8</v>
      </c>
      <c r="F73" s="145">
        <f t="shared" si="11"/>
        <v>0.36202857528001658</v>
      </c>
      <c r="G73" s="135">
        <v>10131211.66</v>
      </c>
      <c r="H73" s="129">
        <v>701</v>
      </c>
      <c r="I73" s="128">
        <f t="shared" si="12"/>
        <v>14452.513067047075</v>
      </c>
      <c r="J73" s="126">
        <v>32916867.530000001</v>
      </c>
      <c r="K73" s="129">
        <v>701</v>
      </c>
      <c r="L73" s="145">
        <f t="shared" si="13"/>
        <v>46957.015021398001</v>
      </c>
      <c r="M73" s="135"/>
      <c r="N73" s="127"/>
      <c r="O73" s="129">
        <v>701</v>
      </c>
      <c r="P73" s="128">
        <f t="shared" si="14"/>
        <v>0</v>
      </c>
      <c r="Q73" s="126">
        <v>28442958.690000001</v>
      </c>
      <c r="R73" s="130">
        <v>47</v>
      </c>
      <c r="S73" s="148">
        <f t="shared" si="15"/>
        <v>605169.33382978721</v>
      </c>
      <c r="T73" s="41" t="s">
        <v>171</v>
      </c>
    </row>
    <row r="74" spans="1:20" ht="24" customHeight="1" x14ac:dyDescent="0.25">
      <c r="A74" s="194">
        <v>4</v>
      </c>
      <c r="B74" s="12">
        <v>50170</v>
      </c>
      <c r="C74" s="42" t="s">
        <v>3</v>
      </c>
      <c r="D74" s="126">
        <v>11419298.26</v>
      </c>
      <c r="E74" s="127">
        <v>6135707.5499999998</v>
      </c>
      <c r="F74" s="145">
        <f t="shared" si="11"/>
        <v>0.5373103854807274</v>
      </c>
      <c r="G74" s="135">
        <v>13398203.689999999</v>
      </c>
      <c r="H74" s="129">
        <v>689</v>
      </c>
      <c r="I74" s="128">
        <f t="shared" si="12"/>
        <v>19445.868925979681</v>
      </c>
      <c r="J74" s="126">
        <v>38203725.689999998</v>
      </c>
      <c r="K74" s="129">
        <v>689</v>
      </c>
      <c r="L74" s="145">
        <f t="shared" si="13"/>
        <v>55448.077924528297</v>
      </c>
      <c r="M74" s="135"/>
      <c r="N74" s="127"/>
      <c r="O74" s="129">
        <v>689</v>
      </c>
      <c r="P74" s="128">
        <f t="shared" si="14"/>
        <v>0</v>
      </c>
      <c r="Q74" s="126">
        <v>33115608</v>
      </c>
      <c r="R74" s="130">
        <v>64</v>
      </c>
      <c r="S74" s="148">
        <f t="shared" si="15"/>
        <v>517431.375</v>
      </c>
      <c r="T74" s="41" t="s">
        <v>172</v>
      </c>
    </row>
    <row r="75" spans="1:20" ht="24" customHeight="1" x14ac:dyDescent="0.25">
      <c r="A75" s="194">
        <v>5</v>
      </c>
      <c r="B75" s="12">
        <v>50230</v>
      </c>
      <c r="C75" s="42" t="s">
        <v>112</v>
      </c>
      <c r="D75" s="126">
        <v>12718727.43</v>
      </c>
      <c r="E75" s="127">
        <v>4542141.68</v>
      </c>
      <c r="F75" s="145">
        <f t="shared" si="11"/>
        <v>0.35712233829984669</v>
      </c>
      <c r="G75" s="295">
        <v>12634766.74</v>
      </c>
      <c r="H75" s="129">
        <v>848</v>
      </c>
      <c r="I75" s="128">
        <f t="shared" si="12"/>
        <v>14899.48908018868</v>
      </c>
      <c r="J75" s="126">
        <v>39503703.219999999</v>
      </c>
      <c r="K75" s="129">
        <v>848</v>
      </c>
      <c r="L75" s="145">
        <f t="shared" si="13"/>
        <v>46584.555683962266</v>
      </c>
      <c r="M75" s="135"/>
      <c r="N75" s="127"/>
      <c r="O75" s="129">
        <v>848</v>
      </c>
      <c r="P75" s="128">
        <f t="shared" si="14"/>
        <v>0</v>
      </c>
      <c r="Q75" s="126">
        <v>34734080.619999997</v>
      </c>
      <c r="R75" s="130">
        <v>64</v>
      </c>
      <c r="S75" s="148">
        <f t="shared" si="15"/>
        <v>542720.00968749996</v>
      </c>
      <c r="T75" s="41" t="s">
        <v>173</v>
      </c>
    </row>
    <row r="76" spans="1:20" ht="24" customHeight="1" x14ac:dyDescent="0.25">
      <c r="A76" s="194">
        <v>6</v>
      </c>
      <c r="B76" s="12">
        <v>50340</v>
      </c>
      <c r="C76" s="42" t="s">
        <v>46</v>
      </c>
      <c r="D76" s="126">
        <v>11609076.33</v>
      </c>
      <c r="E76" s="127">
        <v>5282552.22</v>
      </c>
      <c r="F76" s="145">
        <f t="shared" si="11"/>
        <v>0.45503639306332305</v>
      </c>
      <c r="G76" s="294">
        <v>16072039.66</v>
      </c>
      <c r="H76" s="129">
        <v>688</v>
      </c>
      <c r="I76" s="128">
        <f t="shared" si="12"/>
        <v>23360.522761627908</v>
      </c>
      <c r="J76" s="126">
        <v>34308793.399999999</v>
      </c>
      <c r="K76" s="129">
        <v>688</v>
      </c>
      <c r="L76" s="145">
        <f t="shared" si="13"/>
        <v>49867.432267441858</v>
      </c>
      <c r="M76" s="135"/>
      <c r="N76" s="127"/>
      <c r="O76" s="129">
        <v>688</v>
      </c>
      <c r="P76" s="128">
        <f t="shared" si="14"/>
        <v>0</v>
      </c>
      <c r="Q76" s="126">
        <v>29329587.800000001</v>
      </c>
      <c r="R76" s="130">
        <v>51</v>
      </c>
      <c r="S76" s="148">
        <f t="shared" si="15"/>
        <v>575089.95686274511</v>
      </c>
      <c r="T76" s="41" t="s">
        <v>174</v>
      </c>
    </row>
    <row r="77" spans="1:20" ht="18" customHeight="1" x14ac:dyDescent="0.25">
      <c r="A77" s="194">
        <v>7</v>
      </c>
      <c r="B77" s="12">
        <v>50420</v>
      </c>
      <c r="C77" s="42" t="s">
        <v>47</v>
      </c>
      <c r="D77" s="126">
        <v>10044159.92</v>
      </c>
      <c r="E77" s="127">
        <v>52020</v>
      </c>
      <c r="F77" s="145">
        <f t="shared" si="11"/>
        <v>5.1791290077348746E-3</v>
      </c>
      <c r="G77" s="295">
        <v>14607086.380000001</v>
      </c>
      <c r="H77" s="129">
        <v>768</v>
      </c>
      <c r="I77" s="128">
        <f t="shared" si="12"/>
        <v>19019.643723958336</v>
      </c>
      <c r="J77" s="126">
        <v>34014209</v>
      </c>
      <c r="K77" s="129">
        <v>768</v>
      </c>
      <c r="L77" s="145">
        <f t="shared" si="13"/>
        <v>44289.334635416664</v>
      </c>
      <c r="M77" s="135">
        <v>627144.93000000005</v>
      </c>
      <c r="N77" s="127">
        <v>1152673.82</v>
      </c>
      <c r="O77" s="129">
        <v>768</v>
      </c>
      <c r="P77" s="128">
        <f t="shared" si="14"/>
        <v>2317.4723307291665</v>
      </c>
      <c r="Q77" s="126">
        <v>27817805.370000001</v>
      </c>
      <c r="R77" s="130">
        <v>49</v>
      </c>
      <c r="S77" s="148">
        <f t="shared" si="15"/>
        <v>567710.31367346935</v>
      </c>
      <c r="T77" s="41" t="s">
        <v>183</v>
      </c>
    </row>
    <row r="78" spans="1:20" ht="24" customHeight="1" x14ac:dyDescent="0.25">
      <c r="A78" s="194">
        <v>8</v>
      </c>
      <c r="B78" s="12">
        <v>50450</v>
      </c>
      <c r="C78" s="42" t="s">
        <v>48</v>
      </c>
      <c r="D78" s="126">
        <v>22330249.030000001</v>
      </c>
      <c r="E78" s="127">
        <v>7215893.0199999996</v>
      </c>
      <c r="F78" s="145">
        <f t="shared" si="11"/>
        <v>0.32314431470538774</v>
      </c>
      <c r="G78" s="294">
        <v>40126759.939999998</v>
      </c>
      <c r="H78" s="129">
        <v>1063</v>
      </c>
      <c r="I78" s="128">
        <f t="shared" si="12"/>
        <v>37748.598250235184</v>
      </c>
      <c r="J78" s="126">
        <v>44289894.689999998</v>
      </c>
      <c r="K78" s="129">
        <v>1063</v>
      </c>
      <c r="L78" s="145">
        <f t="shared" si="13"/>
        <v>41664.999708372525</v>
      </c>
      <c r="M78" s="135"/>
      <c r="N78" s="127"/>
      <c r="O78" s="129">
        <v>1063</v>
      </c>
      <c r="P78" s="128">
        <f t="shared" si="14"/>
        <v>0</v>
      </c>
      <c r="Q78" s="126">
        <v>35921259.810000002</v>
      </c>
      <c r="R78" s="130">
        <v>68</v>
      </c>
      <c r="S78" s="148">
        <f t="shared" si="15"/>
        <v>528253.82073529414</v>
      </c>
      <c r="T78" s="41" t="s">
        <v>175</v>
      </c>
    </row>
    <row r="79" spans="1:20" ht="24" customHeight="1" x14ac:dyDescent="0.25">
      <c r="A79" s="194">
        <v>9</v>
      </c>
      <c r="B79" s="12">
        <v>50620</v>
      </c>
      <c r="C79" s="42" t="s">
        <v>27</v>
      </c>
      <c r="D79" s="126">
        <v>12398230.390000001</v>
      </c>
      <c r="E79" s="127">
        <v>3888158.14</v>
      </c>
      <c r="F79" s="145">
        <f t="shared" si="11"/>
        <v>0.31360589517162535</v>
      </c>
      <c r="G79" s="135">
        <v>10266085.460000001</v>
      </c>
      <c r="H79" s="129">
        <v>651</v>
      </c>
      <c r="I79" s="128">
        <f t="shared" si="12"/>
        <v>15769.716528417821</v>
      </c>
      <c r="J79" s="126">
        <v>29263169.34</v>
      </c>
      <c r="K79" s="129">
        <v>651</v>
      </c>
      <c r="L79" s="145">
        <f t="shared" si="13"/>
        <v>44951.104976958522</v>
      </c>
      <c r="M79" s="135"/>
      <c r="N79" s="127"/>
      <c r="O79" s="129">
        <v>651</v>
      </c>
      <c r="P79" s="128">
        <f t="shared" si="14"/>
        <v>0</v>
      </c>
      <c r="Q79" s="126">
        <v>24879211.449999999</v>
      </c>
      <c r="R79" s="130">
        <v>42</v>
      </c>
      <c r="S79" s="148">
        <f t="shared" si="15"/>
        <v>592362.1773809524</v>
      </c>
      <c r="T79" s="41" t="s">
        <v>176</v>
      </c>
    </row>
    <row r="80" spans="1:20" ht="24" customHeight="1" x14ac:dyDescent="0.25">
      <c r="A80" s="194">
        <v>10</v>
      </c>
      <c r="B80" s="12">
        <v>50760</v>
      </c>
      <c r="C80" s="42" t="s">
        <v>49</v>
      </c>
      <c r="D80" s="126">
        <v>35948338.060000002</v>
      </c>
      <c r="E80" s="127">
        <v>19255084.640000001</v>
      </c>
      <c r="F80" s="145">
        <f t="shared" si="11"/>
        <v>0.53563212318361064</v>
      </c>
      <c r="G80" s="135">
        <v>13022982.630000001</v>
      </c>
      <c r="H80" s="129">
        <v>1122</v>
      </c>
      <c r="I80" s="128">
        <f t="shared" si="12"/>
        <v>11606.936390374332</v>
      </c>
      <c r="J80" s="126">
        <v>49477903.210000001</v>
      </c>
      <c r="K80" s="129">
        <v>1122</v>
      </c>
      <c r="L80" s="145">
        <f t="shared" si="13"/>
        <v>44097.952950089129</v>
      </c>
      <c r="M80" s="135"/>
      <c r="N80" s="127"/>
      <c r="O80" s="129">
        <v>1122</v>
      </c>
      <c r="P80" s="128">
        <f t="shared" si="14"/>
        <v>0</v>
      </c>
      <c r="Q80" s="126">
        <v>43004321.43</v>
      </c>
      <c r="R80" s="130">
        <v>81</v>
      </c>
      <c r="S80" s="148">
        <f t="shared" si="15"/>
        <v>530917.54851851857</v>
      </c>
      <c r="T80" s="41" t="s">
        <v>140</v>
      </c>
    </row>
    <row r="81" spans="1:20" ht="24" customHeight="1" x14ac:dyDescent="0.25">
      <c r="A81" s="194">
        <v>11</v>
      </c>
      <c r="B81" s="12">
        <v>50780</v>
      </c>
      <c r="C81" s="42" t="s">
        <v>50</v>
      </c>
      <c r="D81" s="126">
        <v>32833558.82</v>
      </c>
      <c r="E81" s="127"/>
      <c r="F81" s="145">
        <f t="shared" si="11"/>
        <v>0</v>
      </c>
      <c r="G81" s="135">
        <v>28408991.559999999</v>
      </c>
      <c r="H81" s="129">
        <v>1101</v>
      </c>
      <c r="I81" s="128">
        <f t="shared" si="12"/>
        <v>25802.898782924614</v>
      </c>
      <c r="J81" s="126">
        <v>40081993.289999999</v>
      </c>
      <c r="K81" s="129">
        <v>1101</v>
      </c>
      <c r="L81" s="145">
        <f t="shared" si="13"/>
        <v>36405.080190735694</v>
      </c>
      <c r="M81" s="135"/>
      <c r="N81" s="127"/>
      <c r="O81" s="129">
        <v>1101</v>
      </c>
      <c r="P81" s="128">
        <f t="shared" si="14"/>
        <v>0</v>
      </c>
      <c r="Q81" s="126">
        <v>32119693.899999999</v>
      </c>
      <c r="R81" s="130">
        <v>75</v>
      </c>
      <c r="S81" s="148">
        <f t="shared" si="15"/>
        <v>428262.58533333329</v>
      </c>
      <c r="T81" s="41" t="s">
        <v>177</v>
      </c>
    </row>
    <row r="82" spans="1:20" s="45" customFormat="1" ht="24" customHeight="1" x14ac:dyDescent="0.25">
      <c r="A82" s="194">
        <v>12</v>
      </c>
      <c r="B82" s="19">
        <v>50001</v>
      </c>
      <c r="C82" s="43" t="s">
        <v>11</v>
      </c>
      <c r="D82" s="120">
        <v>12533744.640000001</v>
      </c>
      <c r="E82" s="121">
        <v>4634622.6900000004</v>
      </c>
      <c r="F82" s="145">
        <f t="shared" si="11"/>
        <v>0.36977159046380575</v>
      </c>
      <c r="G82" s="296">
        <v>10952234.859999999</v>
      </c>
      <c r="H82" s="123">
        <v>764</v>
      </c>
      <c r="I82" s="128">
        <f t="shared" si="12"/>
        <v>14335.385942408377</v>
      </c>
      <c r="J82" s="120">
        <v>37763346.880000003</v>
      </c>
      <c r="K82" s="123">
        <v>764</v>
      </c>
      <c r="L82" s="145">
        <f t="shared" si="13"/>
        <v>49428.464502617804</v>
      </c>
      <c r="M82" s="133"/>
      <c r="N82" s="121"/>
      <c r="O82" s="123">
        <v>764</v>
      </c>
      <c r="P82" s="128">
        <f t="shared" si="14"/>
        <v>0</v>
      </c>
      <c r="Q82" s="120">
        <v>31886799.420000002</v>
      </c>
      <c r="R82" s="124">
        <v>55</v>
      </c>
      <c r="S82" s="148">
        <f t="shared" si="15"/>
        <v>579759.98945454543</v>
      </c>
      <c r="T82" s="41" t="s">
        <v>169</v>
      </c>
    </row>
    <row r="83" spans="1:20" ht="24" customHeight="1" x14ac:dyDescent="0.25">
      <c r="A83" s="194">
        <v>13</v>
      </c>
      <c r="B83" s="12">
        <v>50930</v>
      </c>
      <c r="C83" s="42" t="s">
        <v>200</v>
      </c>
      <c r="D83" s="126">
        <v>13152711.689999999</v>
      </c>
      <c r="E83" s="127">
        <v>4938977.07</v>
      </c>
      <c r="F83" s="145">
        <f t="shared" si="11"/>
        <v>0.37551017511887697</v>
      </c>
      <c r="G83" s="295">
        <v>6186081.2999999998</v>
      </c>
      <c r="H83" s="129">
        <v>593</v>
      </c>
      <c r="I83" s="128">
        <f t="shared" si="12"/>
        <v>10431.840303541316</v>
      </c>
      <c r="J83" s="126">
        <v>25107743.629999999</v>
      </c>
      <c r="K83" s="129">
        <v>593</v>
      </c>
      <c r="L83" s="145">
        <f t="shared" si="13"/>
        <v>42340.208482293419</v>
      </c>
      <c r="M83" s="135"/>
      <c r="N83" s="127"/>
      <c r="O83" s="129">
        <v>593</v>
      </c>
      <c r="P83" s="128">
        <f t="shared" si="14"/>
        <v>0</v>
      </c>
      <c r="Q83" s="126">
        <v>21282210.949999999</v>
      </c>
      <c r="R83" s="130">
        <v>41</v>
      </c>
      <c r="S83" s="148">
        <f t="shared" si="15"/>
        <v>519078.31585365854</v>
      </c>
      <c r="T83" s="139" t="s">
        <v>184</v>
      </c>
    </row>
    <row r="84" spans="1:20" ht="24" customHeight="1" x14ac:dyDescent="0.25">
      <c r="A84" s="194">
        <v>14</v>
      </c>
      <c r="B84" s="12">
        <v>50970</v>
      </c>
      <c r="C84" s="42" t="s">
        <v>51</v>
      </c>
      <c r="D84" s="126">
        <v>22829845.100000001</v>
      </c>
      <c r="E84" s="127">
        <v>10332784.789999999</v>
      </c>
      <c r="F84" s="145">
        <f t="shared" si="11"/>
        <v>0.45259986411383923</v>
      </c>
      <c r="G84" s="295">
        <v>10033182.66</v>
      </c>
      <c r="H84" s="129">
        <v>573</v>
      </c>
      <c r="I84" s="128">
        <f t="shared" si="12"/>
        <v>17509.917382198953</v>
      </c>
      <c r="J84" s="126">
        <v>31609431.370000001</v>
      </c>
      <c r="K84" s="129">
        <v>573</v>
      </c>
      <c r="L84" s="145">
        <f t="shared" si="13"/>
        <v>55164.801692844681</v>
      </c>
      <c r="M84" s="135"/>
      <c r="N84" s="127"/>
      <c r="O84" s="129">
        <v>573</v>
      </c>
      <c r="P84" s="128">
        <f t="shared" si="14"/>
        <v>0</v>
      </c>
      <c r="Q84" s="126">
        <v>26926728.23</v>
      </c>
      <c r="R84" s="130">
        <v>50</v>
      </c>
      <c r="S84" s="148">
        <f t="shared" si="15"/>
        <v>538534.56460000004</v>
      </c>
      <c r="T84" s="139" t="s">
        <v>185</v>
      </c>
    </row>
    <row r="85" spans="1:20" ht="24" customHeight="1" thickBot="1" x14ac:dyDescent="0.3">
      <c r="A85" s="194">
        <v>15</v>
      </c>
      <c r="B85" s="13">
        <v>51370</v>
      </c>
      <c r="C85" s="21" t="s">
        <v>113</v>
      </c>
      <c r="D85" s="112">
        <v>31839008.579999998</v>
      </c>
      <c r="E85" s="113"/>
      <c r="F85" s="143">
        <f t="shared" si="11"/>
        <v>0</v>
      </c>
      <c r="G85" s="297">
        <v>8031740.2999999998</v>
      </c>
      <c r="H85" s="131">
        <v>1141</v>
      </c>
      <c r="I85" s="114">
        <f t="shared" si="12"/>
        <v>7039.2114811568799</v>
      </c>
      <c r="J85" s="112">
        <v>48497255.640000001</v>
      </c>
      <c r="K85" s="131">
        <v>1141</v>
      </c>
      <c r="L85" s="143">
        <f t="shared" si="13"/>
        <v>42504.167957931641</v>
      </c>
      <c r="M85" s="137"/>
      <c r="N85" s="113"/>
      <c r="O85" s="131">
        <v>1141</v>
      </c>
      <c r="P85" s="114">
        <f t="shared" si="14"/>
        <v>0</v>
      </c>
      <c r="Q85" s="112">
        <v>41540007.909999996</v>
      </c>
      <c r="R85" s="115">
        <v>71</v>
      </c>
      <c r="S85" s="146">
        <f t="shared" si="15"/>
        <v>585070.53394366195</v>
      </c>
      <c r="T85" s="139" t="s">
        <v>178</v>
      </c>
    </row>
    <row r="86" spans="1:20" ht="15.75" thickBot="1" x14ac:dyDescent="0.3">
      <c r="A86" s="116"/>
      <c r="B86" s="168"/>
      <c r="C86" s="170" t="s">
        <v>52</v>
      </c>
      <c r="D86" s="68">
        <f>SUM(D87:D115)</f>
        <v>3462289193.4700003</v>
      </c>
      <c r="E86" s="281">
        <f t="shared" ref="E86:R86" si="16">SUM(E87:E115)</f>
        <v>2342326063.5999999</v>
      </c>
      <c r="F86" s="289">
        <f t="shared" si="11"/>
        <v>0.6765252504088074</v>
      </c>
      <c r="G86" s="285">
        <f t="shared" si="16"/>
        <v>538507450.30000007</v>
      </c>
      <c r="H86" s="281">
        <f t="shared" si="16"/>
        <v>34141</v>
      </c>
      <c r="I86" s="292">
        <f t="shared" si="12"/>
        <v>15773.042684748545</v>
      </c>
      <c r="J86" s="68">
        <f t="shared" si="16"/>
        <v>1482930824.7500002</v>
      </c>
      <c r="K86" s="281">
        <f t="shared" si="16"/>
        <v>34141</v>
      </c>
      <c r="L86" s="289">
        <f t="shared" si="13"/>
        <v>43435.48298966053</v>
      </c>
      <c r="M86" s="285">
        <f t="shared" si="16"/>
        <v>15033233.08</v>
      </c>
      <c r="N86" s="281">
        <f t="shared" si="16"/>
        <v>52355309.420000002</v>
      </c>
      <c r="O86" s="281">
        <f t="shared" si="16"/>
        <v>34141</v>
      </c>
      <c r="P86" s="292">
        <f t="shared" si="14"/>
        <v>1973.8303652499926</v>
      </c>
      <c r="Q86" s="68">
        <f t="shared" si="16"/>
        <v>1253980530.29</v>
      </c>
      <c r="R86" s="285">
        <f t="shared" si="16"/>
        <v>2272</v>
      </c>
      <c r="S86" s="289">
        <f t="shared" si="15"/>
        <v>551928.05030369712</v>
      </c>
      <c r="T86" s="37"/>
    </row>
    <row r="87" spans="1:20" x14ac:dyDescent="0.25">
      <c r="A87" s="138">
        <v>1</v>
      </c>
      <c r="B87" s="19">
        <v>60010</v>
      </c>
      <c r="C87" s="15" t="s">
        <v>201</v>
      </c>
      <c r="D87" s="120">
        <v>24517152.390000001</v>
      </c>
      <c r="E87" s="121">
        <v>15651711.42</v>
      </c>
      <c r="F87" s="144">
        <f t="shared" si="11"/>
        <v>0.63839842290917859</v>
      </c>
      <c r="G87" s="133">
        <v>33191042.5</v>
      </c>
      <c r="H87" s="31">
        <v>913</v>
      </c>
      <c r="I87" s="122">
        <f t="shared" si="12"/>
        <v>36353.825301204823</v>
      </c>
      <c r="J87" s="120">
        <v>42060295.869999997</v>
      </c>
      <c r="K87" s="123">
        <v>913</v>
      </c>
      <c r="L87" s="144">
        <f t="shared" si="13"/>
        <v>46068.232059145674</v>
      </c>
      <c r="M87" s="133">
        <v>561401</v>
      </c>
      <c r="N87" s="121">
        <v>1411087.18</v>
      </c>
      <c r="O87" s="123">
        <v>913</v>
      </c>
      <c r="P87" s="122">
        <f t="shared" si="14"/>
        <v>2160.4470755750272</v>
      </c>
      <c r="Q87" s="120">
        <v>35345119.039999999</v>
      </c>
      <c r="R87" s="124">
        <v>62</v>
      </c>
      <c r="S87" s="147">
        <f t="shared" si="15"/>
        <v>570082.56516129035</v>
      </c>
      <c r="T87" s="41" t="s">
        <v>122</v>
      </c>
    </row>
    <row r="88" spans="1:20" x14ac:dyDescent="0.25">
      <c r="A88" s="134">
        <v>2</v>
      </c>
      <c r="B88" s="12">
        <v>60020</v>
      </c>
      <c r="C88" s="15" t="s">
        <v>53</v>
      </c>
      <c r="D88" s="126">
        <v>8570099.6999999993</v>
      </c>
      <c r="E88" s="127">
        <v>3103742.92</v>
      </c>
      <c r="F88" s="145">
        <f t="shared" si="11"/>
        <v>0.36215948806289849</v>
      </c>
      <c r="G88" s="135">
        <v>7889687.0300000003</v>
      </c>
      <c r="H88" s="33">
        <v>535</v>
      </c>
      <c r="I88" s="128">
        <f t="shared" si="12"/>
        <v>14747.078560747665</v>
      </c>
      <c r="J88" s="126">
        <v>26203264.300000001</v>
      </c>
      <c r="K88" s="129">
        <v>535</v>
      </c>
      <c r="L88" s="145">
        <f t="shared" si="13"/>
        <v>48978.064112149536</v>
      </c>
      <c r="M88" s="135">
        <v>312353</v>
      </c>
      <c r="N88" s="127">
        <v>862632.72</v>
      </c>
      <c r="O88" s="129">
        <v>535</v>
      </c>
      <c r="P88" s="128">
        <f t="shared" si="14"/>
        <v>2196.2349906542054</v>
      </c>
      <c r="Q88" s="126">
        <v>22261947.359999999</v>
      </c>
      <c r="R88" s="130">
        <v>35</v>
      </c>
      <c r="S88" s="148">
        <f t="shared" si="15"/>
        <v>636055.63885714288</v>
      </c>
      <c r="T88" s="41" t="s">
        <v>122</v>
      </c>
    </row>
    <row r="89" spans="1:20" x14ac:dyDescent="0.25">
      <c r="A89" s="134">
        <v>3</v>
      </c>
      <c r="B89" s="12">
        <v>60050</v>
      </c>
      <c r="C89" s="15" t="s">
        <v>55</v>
      </c>
      <c r="D89" s="126">
        <v>10844159.32</v>
      </c>
      <c r="E89" s="127">
        <v>3550447.84</v>
      </c>
      <c r="F89" s="145">
        <f t="shared" si="11"/>
        <v>0.32740646233884357</v>
      </c>
      <c r="G89" s="135">
        <v>11925333.83</v>
      </c>
      <c r="H89" s="33">
        <v>1042</v>
      </c>
      <c r="I89" s="128">
        <f t="shared" si="12"/>
        <v>11444.658186180422</v>
      </c>
      <c r="J89" s="126">
        <v>51212570.579999998</v>
      </c>
      <c r="K89" s="129">
        <v>1042</v>
      </c>
      <c r="L89" s="145">
        <f t="shared" si="13"/>
        <v>49148.340287907871</v>
      </c>
      <c r="M89" s="135">
        <v>367490</v>
      </c>
      <c r="N89" s="127">
        <v>1684321.37</v>
      </c>
      <c r="O89" s="129">
        <v>1042</v>
      </c>
      <c r="P89" s="128">
        <f t="shared" si="14"/>
        <v>1969.1088003838772</v>
      </c>
      <c r="Q89" s="126">
        <v>45300433.780000001</v>
      </c>
      <c r="R89" s="130">
        <v>80</v>
      </c>
      <c r="S89" s="148">
        <f t="shared" si="15"/>
        <v>566255.42225000006</v>
      </c>
      <c r="T89" s="41" t="s">
        <v>122</v>
      </c>
    </row>
    <row r="90" spans="1:20" x14ac:dyDescent="0.25">
      <c r="A90" s="134">
        <v>4</v>
      </c>
      <c r="B90" s="12">
        <v>60070</v>
      </c>
      <c r="C90" s="15" t="s">
        <v>44</v>
      </c>
      <c r="D90" s="126">
        <v>22732949.640000001</v>
      </c>
      <c r="E90" s="127">
        <v>13855511</v>
      </c>
      <c r="F90" s="145">
        <f t="shared" si="11"/>
        <v>0.60949024299162613</v>
      </c>
      <c r="G90" s="135">
        <v>12776783.619999999</v>
      </c>
      <c r="H90" s="33">
        <v>1135</v>
      </c>
      <c r="I90" s="128">
        <f t="shared" si="12"/>
        <v>11257.078079295154</v>
      </c>
      <c r="J90" s="126">
        <v>54881604.869999997</v>
      </c>
      <c r="K90" s="129">
        <v>1135</v>
      </c>
      <c r="L90" s="145">
        <f t="shared" si="13"/>
        <v>48353.836889867838</v>
      </c>
      <c r="M90" s="135">
        <v>475000</v>
      </c>
      <c r="N90" s="127">
        <v>2339931.81</v>
      </c>
      <c r="O90" s="129">
        <v>1135</v>
      </c>
      <c r="P90" s="128">
        <f t="shared" si="14"/>
        <v>2480.1161321585905</v>
      </c>
      <c r="Q90" s="126">
        <v>46264847.039999999</v>
      </c>
      <c r="R90" s="130">
        <v>85</v>
      </c>
      <c r="S90" s="148">
        <f t="shared" si="15"/>
        <v>544292.31811764708</v>
      </c>
      <c r="T90" s="41" t="s">
        <v>122</v>
      </c>
    </row>
    <row r="91" spans="1:20" x14ac:dyDescent="0.25">
      <c r="A91" s="134">
        <v>5</v>
      </c>
      <c r="B91" s="12">
        <v>60180</v>
      </c>
      <c r="C91" s="15" t="s">
        <v>4</v>
      </c>
      <c r="D91" s="126">
        <v>109356440</v>
      </c>
      <c r="E91" s="127">
        <v>87671934.299999997</v>
      </c>
      <c r="F91" s="145">
        <f t="shared" si="11"/>
        <v>0.80170801372100264</v>
      </c>
      <c r="G91" s="135">
        <v>26794702.699999999</v>
      </c>
      <c r="H91" s="33">
        <v>1307</v>
      </c>
      <c r="I91" s="128">
        <f t="shared" si="12"/>
        <v>20500.920198928845</v>
      </c>
      <c r="J91" s="126">
        <v>55447438.549999997</v>
      </c>
      <c r="K91" s="129">
        <v>1307</v>
      </c>
      <c r="L91" s="145">
        <f t="shared" si="13"/>
        <v>42423.441889824026</v>
      </c>
      <c r="M91" s="135">
        <v>279090</v>
      </c>
      <c r="N91" s="127">
        <v>2348151.63</v>
      </c>
      <c r="O91" s="129">
        <v>1307</v>
      </c>
      <c r="P91" s="128">
        <f t="shared" si="14"/>
        <v>2010.1313159908186</v>
      </c>
      <c r="Q91" s="126">
        <v>45746379.079999998</v>
      </c>
      <c r="R91" s="130">
        <v>75</v>
      </c>
      <c r="S91" s="148">
        <f t="shared" si="15"/>
        <v>609951.72106666665</v>
      </c>
      <c r="T91" s="41" t="s">
        <v>122</v>
      </c>
    </row>
    <row r="92" spans="1:20" x14ac:dyDescent="0.25">
      <c r="A92" s="134">
        <v>6</v>
      </c>
      <c r="B92" s="12">
        <v>60220</v>
      </c>
      <c r="C92" s="15" t="s">
        <v>153</v>
      </c>
      <c r="D92" s="126">
        <v>10675658.17</v>
      </c>
      <c r="E92" s="127">
        <v>5503344.1100000003</v>
      </c>
      <c r="F92" s="145">
        <f t="shared" si="11"/>
        <v>0.51550396447360214</v>
      </c>
      <c r="G92" s="135">
        <v>9450818.9199999999</v>
      </c>
      <c r="H92" s="33">
        <v>694</v>
      </c>
      <c r="I92" s="128">
        <f t="shared" si="12"/>
        <v>13617.89469740634</v>
      </c>
      <c r="J92" s="126">
        <v>34990202.170000002</v>
      </c>
      <c r="K92" s="129">
        <v>694</v>
      </c>
      <c r="L92" s="145">
        <f t="shared" si="13"/>
        <v>50418.158746397698</v>
      </c>
      <c r="M92" s="135">
        <v>997931</v>
      </c>
      <c r="N92" s="127">
        <v>893805.77</v>
      </c>
      <c r="O92" s="129">
        <v>694</v>
      </c>
      <c r="P92" s="128">
        <f t="shared" si="14"/>
        <v>2725.8454899135445</v>
      </c>
      <c r="Q92" s="126">
        <v>29297543.370000001</v>
      </c>
      <c r="R92" s="130">
        <v>54</v>
      </c>
      <c r="S92" s="148">
        <f t="shared" si="15"/>
        <v>542547.09944444441</v>
      </c>
      <c r="T92" s="41" t="s">
        <v>122</v>
      </c>
    </row>
    <row r="93" spans="1:20" x14ac:dyDescent="0.25">
      <c r="A93" s="134">
        <v>7</v>
      </c>
      <c r="B93" s="12">
        <v>60240</v>
      </c>
      <c r="C93" s="15" t="s">
        <v>45</v>
      </c>
      <c r="D93" s="126">
        <v>112897230</v>
      </c>
      <c r="E93" s="127">
        <v>93380550</v>
      </c>
      <c r="F93" s="145">
        <f t="shared" si="11"/>
        <v>0.8271287966941262</v>
      </c>
      <c r="G93" s="135">
        <v>5338673.38</v>
      </c>
      <c r="H93" s="33">
        <v>1636</v>
      </c>
      <c r="I93" s="128">
        <f t="shared" si="12"/>
        <v>3263.2477872860636</v>
      </c>
      <c r="J93" s="126">
        <v>67839178.950000003</v>
      </c>
      <c r="K93" s="129">
        <v>1636</v>
      </c>
      <c r="L93" s="145">
        <f t="shared" si="13"/>
        <v>41466.490800733496</v>
      </c>
      <c r="M93" s="135">
        <v>699582.08</v>
      </c>
      <c r="N93" s="127">
        <v>2349650.7799999998</v>
      </c>
      <c r="O93" s="129">
        <v>1636</v>
      </c>
      <c r="P93" s="128">
        <f t="shared" si="14"/>
        <v>1863.8342665036673</v>
      </c>
      <c r="Q93" s="126">
        <v>58540425.270000003</v>
      </c>
      <c r="R93" s="130">
        <v>107</v>
      </c>
      <c r="S93" s="148">
        <f t="shared" si="15"/>
        <v>547106.77822429908</v>
      </c>
      <c r="T93" s="41" t="s">
        <v>122</v>
      </c>
    </row>
    <row r="94" spans="1:20" x14ac:dyDescent="0.25">
      <c r="A94" s="134">
        <v>8</v>
      </c>
      <c r="B94" s="12">
        <v>60560</v>
      </c>
      <c r="C94" s="15" t="s">
        <v>26</v>
      </c>
      <c r="D94" s="126">
        <v>14263688.77</v>
      </c>
      <c r="E94" s="127">
        <v>7642959.8899999997</v>
      </c>
      <c r="F94" s="145">
        <f t="shared" si="11"/>
        <v>0.53583333268424926</v>
      </c>
      <c r="G94" s="135">
        <v>7709105.9100000001</v>
      </c>
      <c r="H94" s="33">
        <v>500</v>
      </c>
      <c r="I94" s="128">
        <f t="shared" si="12"/>
        <v>15418.21182</v>
      </c>
      <c r="J94" s="126">
        <v>29629380.18</v>
      </c>
      <c r="K94" s="129">
        <v>500</v>
      </c>
      <c r="L94" s="145">
        <f t="shared" si="13"/>
        <v>59258.76036</v>
      </c>
      <c r="M94" s="295">
        <v>334086.71999999997</v>
      </c>
      <c r="N94" s="140">
        <v>835426.24</v>
      </c>
      <c r="O94" s="129">
        <v>500</v>
      </c>
      <c r="P94" s="128">
        <f t="shared" si="14"/>
        <v>2339.02592</v>
      </c>
      <c r="Q94" s="126">
        <v>25579595.940000001</v>
      </c>
      <c r="R94" s="130">
        <v>44</v>
      </c>
      <c r="S94" s="148">
        <f t="shared" si="15"/>
        <v>581354.45318181824</v>
      </c>
      <c r="T94" s="41" t="s">
        <v>122</v>
      </c>
    </row>
    <row r="95" spans="1:20" x14ac:dyDescent="0.25">
      <c r="A95" s="134">
        <v>9</v>
      </c>
      <c r="B95" s="12">
        <v>60660</v>
      </c>
      <c r="C95" s="15" t="s">
        <v>57</v>
      </c>
      <c r="D95" s="126">
        <v>738721904</v>
      </c>
      <c r="E95" s="127">
        <v>4031201.45</v>
      </c>
      <c r="F95" s="145">
        <f t="shared" si="11"/>
        <v>5.4569946121429749E-3</v>
      </c>
      <c r="G95" s="135">
        <v>23309020.050000001</v>
      </c>
      <c r="H95" s="33">
        <v>331</v>
      </c>
      <c r="I95" s="128">
        <f t="shared" si="12"/>
        <v>70420.000151057407</v>
      </c>
      <c r="J95" s="126">
        <v>17983416.949999999</v>
      </c>
      <c r="K95" s="129">
        <v>331</v>
      </c>
      <c r="L95" s="145">
        <f t="shared" si="13"/>
        <v>54330.564803625377</v>
      </c>
      <c r="M95" s="135">
        <v>316451.57</v>
      </c>
      <c r="N95" s="127">
        <v>736759.06</v>
      </c>
      <c r="O95" s="129">
        <v>331</v>
      </c>
      <c r="P95" s="128">
        <f t="shared" si="14"/>
        <v>3181.9052265861033</v>
      </c>
      <c r="Q95" s="126">
        <v>14618919.220000001</v>
      </c>
      <c r="R95" s="130">
        <v>26</v>
      </c>
      <c r="S95" s="148">
        <f t="shared" si="15"/>
        <v>562266.12384615385</v>
      </c>
      <c r="T95" s="41" t="s">
        <v>141</v>
      </c>
    </row>
    <row r="96" spans="1:20" s="45" customFormat="1" x14ac:dyDescent="0.25">
      <c r="A96" s="134">
        <v>10</v>
      </c>
      <c r="B96" s="124">
        <v>60001</v>
      </c>
      <c r="C96" s="20" t="s">
        <v>58</v>
      </c>
      <c r="D96" s="120">
        <v>27419141.550000001</v>
      </c>
      <c r="E96" s="121">
        <v>17387157.649999999</v>
      </c>
      <c r="F96" s="145">
        <f t="shared" si="11"/>
        <v>0.63412479994290694</v>
      </c>
      <c r="G96" s="133">
        <v>8781206.1199999992</v>
      </c>
      <c r="H96" s="31">
        <v>832</v>
      </c>
      <c r="I96" s="128">
        <f t="shared" si="12"/>
        <v>10554.334278846152</v>
      </c>
      <c r="J96" s="120">
        <v>37123392.280000001</v>
      </c>
      <c r="K96" s="123">
        <v>832</v>
      </c>
      <c r="L96" s="145">
        <f t="shared" si="13"/>
        <v>44619.461875000001</v>
      </c>
      <c r="M96" s="133">
        <v>480612</v>
      </c>
      <c r="N96" s="121">
        <v>1251274.1100000001</v>
      </c>
      <c r="O96" s="123">
        <v>832</v>
      </c>
      <c r="P96" s="128">
        <f t="shared" si="14"/>
        <v>2081.5938822115386</v>
      </c>
      <c r="Q96" s="120">
        <v>30482904.93</v>
      </c>
      <c r="R96" s="124">
        <v>51</v>
      </c>
      <c r="S96" s="148">
        <f t="shared" si="15"/>
        <v>597704.01823529415</v>
      </c>
      <c r="T96" s="41" t="s">
        <v>122</v>
      </c>
    </row>
    <row r="97" spans="1:20" x14ac:dyDescent="0.25">
      <c r="A97" s="134">
        <v>11</v>
      </c>
      <c r="B97" s="12">
        <v>60701</v>
      </c>
      <c r="C97" s="15" t="s">
        <v>59</v>
      </c>
      <c r="D97" s="126">
        <v>9363585.3900000006</v>
      </c>
      <c r="E97" s="127">
        <v>2916518.86</v>
      </c>
      <c r="F97" s="145">
        <f t="shared" si="11"/>
        <v>0.31147458356226937</v>
      </c>
      <c r="G97" s="135">
        <v>4738771.3</v>
      </c>
      <c r="H97" s="33">
        <v>562</v>
      </c>
      <c r="I97" s="128">
        <f t="shared" si="12"/>
        <v>8431.9774021352314</v>
      </c>
      <c r="J97" s="126">
        <v>28018586.510000002</v>
      </c>
      <c r="K97" s="129">
        <v>562</v>
      </c>
      <c r="L97" s="145">
        <f t="shared" si="13"/>
        <v>49855.13613879004</v>
      </c>
      <c r="M97" s="295">
        <v>241667</v>
      </c>
      <c r="N97" s="140">
        <v>952816.34</v>
      </c>
      <c r="O97" s="129">
        <v>562</v>
      </c>
      <c r="P97" s="128">
        <f t="shared" si="14"/>
        <v>2125.4151957295371</v>
      </c>
      <c r="Q97" s="126">
        <v>21724997.149999999</v>
      </c>
      <c r="R97" s="130">
        <v>43</v>
      </c>
      <c r="S97" s="148">
        <f t="shared" si="15"/>
        <v>505232.49186046509</v>
      </c>
      <c r="T97" s="41" t="s">
        <v>123</v>
      </c>
    </row>
    <row r="98" spans="1:20" x14ac:dyDescent="0.25">
      <c r="A98" s="134">
        <v>12</v>
      </c>
      <c r="B98" s="12">
        <v>60850</v>
      </c>
      <c r="C98" s="15" t="s">
        <v>60</v>
      </c>
      <c r="D98" s="126">
        <v>29598706.609999999</v>
      </c>
      <c r="E98" s="127">
        <v>18900584.280000001</v>
      </c>
      <c r="F98" s="145">
        <f t="shared" si="11"/>
        <v>0.63856115502068556</v>
      </c>
      <c r="G98" s="135">
        <v>10309468.74</v>
      </c>
      <c r="H98" s="33">
        <v>941</v>
      </c>
      <c r="I98" s="128">
        <f t="shared" si="12"/>
        <v>10955.864760892668</v>
      </c>
      <c r="J98" s="126">
        <v>41860692.299999997</v>
      </c>
      <c r="K98" s="129">
        <v>941</v>
      </c>
      <c r="L98" s="145">
        <f t="shared" si="13"/>
        <v>44485.326567481403</v>
      </c>
      <c r="M98" s="135">
        <v>539910.98</v>
      </c>
      <c r="N98" s="127">
        <v>1357062.14</v>
      </c>
      <c r="O98" s="129">
        <v>941</v>
      </c>
      <c r="P98" s="128">
        <f t="shared" si="14"/>
        <v>2015.9119234856535</v>
      </c>
      <c r="Q98" s="126">
        <v>34327117.210000001</v>
      </c>
      <c r="R98" s="130">
        <v>57</v>
      </c>
      <c r="S98" s="148">
        <f t="shared" si="15"/>
        <v>602230.12649122812</v>
      </c>
      <c r="T98" s="41" t="s">
        <v>122</v>
      </c>
    </row>
    <row r="99" spans="1:20" x14ac:dyDescent="0.25">
      <c r="A99" s="134">
        <v>13</v>
      </c>
      <c r="B99" s="12">
        <v>60910</v>
      </c>
      <c r="C99" s="15" t="s">
        <v>10</v>
      </c>
      <c r="D99" s="126">
        <v>35940183.390000001</v>
      </c>
      <c r="E99" s="127">
        <v>21593666.18</v>
      </c>
      <c r="F99" s="145">
        <f t="shared" si="11"/>
        <v>0.6008223704837361</v>
      </c>
      <c r="G99" s="135">
        <v>10533975.33</v>
      </c>
      <c r="H99" s="33">
        <v>861</v>
      </c>
      <c r="I99" s="128">
        <f t="shared" si="12"/>
        <v>12234.582264808363</v>
      </c>
      <c r="J99" s="126">
        <v>41550900.770000003</v>
      </c>
      <c r="K99" s="129">
        <v>861</v>
      </c>
      <c r="L99" s="145">
        <f t="shared" si="13"/>
        <v>48258.885911730547</v>
      </c>
      <c r="M99" s="135">
        <v>844005.15</v>
      </c>
      <c r="N99" s="127">
        <v>1299290</v>
      </c>
      <c r="O99" s="129">
        <v>861</v>
      </c>
      <c r="P99" s="128">
        <f t="shared" si="14"/>
        <v>2489.3091173054586</v>
      </c>
      <c r="Q99" s="126">
        <v>33510660.77</v>
      </c>
      <c r="R99" s="130">
        <v>58</v>
      </c>
      <c r="S99" s="148">
        <f t="shared" si="15"/>
        <v>577770.01327586209</v>
      </c>
      <c r="T99" s="41" t="s">
        <v>139</v>
      </c>
    </row>
    <row r="100" spans="1:20" x14ac:dyDescent="0.25">
      <c r="A100" s="134">
        <v>14</v>
      </c>
      <c r="B100" s="12">
        <v>60980</v>
      </c>
      <c r="C100" s="15" t="s">
        <v>61</v>
      </c>
      <c r="D100" s="126">
        <v>15465688.949999999</v>
      </c>
      <c r="E100" s="127">
        <v>7991307.0199999996</v>
      </c>
      <c r="F100" s="145">
        <f t="shared" si="11"/>
        <v>0.51671199684899904</v>
      </c>
      <c r="G100" s="135">
        <v>8695477.3000000007</v>
      </c>
      <c r="H100" s="33">
        <v>782</v>
      </c>
      <c r="I100" s="128">
        <f t="shared" si="12"/>
        <v>11119.536189258313</v>
      </c>
      <c r="J100" s="126">
        <v>37573243.689999998</v>
      </c>
      <c r="K100" s="129">
        <v>782</v>
      </c>
      <c r="L100" s="145">
        <f t="shared" si="13"/>
        <v>48047.626202046034</v>
      </c>
      <c r="M100" s="135">
        <v>282829.7</v>
      </c>
      <c r="N100" s="127">
        <v>1372111.76</v>
      </c>
      <c r="O100" s="129">
        <v>782</v>
      </c>
      <c r="P100" s="128">
        <f t="shared" si="14"/>
        <v>2116.2934271099743</v>
      </c>
      <c r="Q100" s="126">
        <v>31043852.670000002</v>
      </c>
      <c r="R100" s="130">
        <v>62</v>
      </c>
      <c r="S100" s="148">
        <f t="shared" si="15"/>
        <v>500707.30112903228</v>
      </c>
      <c r="T100" s="41" t="s">
        <v>122</v>
      </c>
    </row>
    <row r="101" spans="1:20" x14ac:dyDescent="0.25">
      <c r="A101" s="134">
        <v>15</v>
      </c>
      <c r="B101" s="12">
        <v>61080</v>
      </c>
      <c r="C101" s="15" t="s">
        <v>62</v>
      </c>
      <c r="D101" s="126">
        <v>14076705.119999999</v>
      </c>
      <c r="E101" s="127">
        <v>7664734.5499999998</v>
      </c>
      <c r="F101" s="145">
        <f t="shared" si="11"/>
        <v>0.54449777022820811</v>
      </c>
      <c r="G101" s="135">
        <v>12080509.439999999</v>
      </c>
      <c r="H101" s="33">
        <v>881</v>
      </c>
      <c r="I101" s="128">
        <f t="shared" si="12"/>
        <v>13712.269511918274</v>
      </c>
      <c r="J101" s="126">
        <v>38880266.450000003</v>
      </c>
      <c r="K101" s="129">
        <v>881</v>
      </c>
      <c r="L101" s="145">
        <f t="shared" si="13"/>
        <v>44131.970998864927</v>
      </c>
      <c r="M101" s="135">
        <v>270588</v>
      </c>
      <c r="N101" s="127">
        <v>1327667</v>
      </c>
      <c r="O101" s="129">
        <v>881</v>
      </c>
      <c r="P101" s="128">
        <f t="shared" si="14"/>
        <v>1814.1373439273552</v>
      </c>
      <c r="Q101" s="126">
        <v>33453501.449999999</v>
      </c>
      <c r="R101" s="130">
        <v>57</v>
      </c>
      <c r="S101" s="148">
        <f t="shared" si="15"/>
        <v>586903.53421052627</v>
      </c>
      <c r="T101" s="41" t="s">
        <v>139</v>
      </c>
    </row>
    <row r="102" spans="1:20" x14ac:dyDescent="0.25">
      <c r="A102" s="134">
        <v>16</v>
      </c>
      <c r="B102" s="12">
        <v>61150</v>
      </c>
      <c r="C102" s="15" t="s">
        <v>63</v>
      </c>
      <c r="D102" s="126">
        <v>30733635.379999999</v>
      </c>
      <c r="E102" s="127">
        <v>21388298.390000001</v>
      </c>
      <c r="F102" s="145">
        <f t="shared" si="11"/>
        <v>0.69592477835923361</v>
      </c>
      <c r="G102" s="135">
        <v>9374851.3699999992</v>
      </c>
      <c r="H102" s="33">
        <v>901</v>
      </c>
      <c r="I102" s="128">
        <f t="shared" si="12"/>
        <v>10404.940477247503</v>
      </c>
      <c r="J102" s="126">
        <v>42035839.740000002</v>
      </c>
      <c r="K102" s="129">
        <v>901</v>
      </c>
      <c r="L102" s="145">
        <f t="shared" si="13"/>
        <v>46654.650099889011</v>
      </c>
      <c r="M102" s="40">
        <v>479226.93</v>
      </c>
      <c r="N102" s="141">
        <v>1394859.73</v>
      </c>
      <c r="O102" s="129">
        <v>901</v>
      </c>
      <c r="P102" s="128">
        <f t="shared" si="14"/>
        <v>2080.0073917869036</v>
      </c>
      <c r="Q102" s="126">
        <v>34664141.380000003</v>
      </c>
      <c r="R102" s="130">
        <v>66</v>
      </c>
      <c r="S102" s="148">
        <f t="shared" si="15"/>
        <v>525214.26333333342</v>
      </c>
      <c r="T102" s="41" t="s">
        <v>146</v>
      </c>
    </row>
    <row r="103" spans="1:20" x14ac:dyDescent="0.25">
      <c r="A103" s="134">
        <v>17</v>
      </c>
      <c r="B103" s="12">
        <v>61210</v>
      </c>
      <c r="C103" s="15" t="s">
        <v>64</v>
      </c>
      <c r="D103" s="126">
        <v>46289495.5</v>
      </c>
      <c r="E103" s="127">
        <v>31663723.25</v>
      </c>
      <c r="F103" s="145">
        <f t="shared" si="11"/>
        <v>0.68403690530608607</v>
      </c>
      <c r="G103" s="135">
        <v>10583193.310000001</v>
      </c>
      <c r="H103" s="33">
        <v>635</v>
      </c>
      <c r="I103" s="128">
        <f t="shared" si="12"/>
        <v>16666.446157480317</v>
      </c>
      <c r="J103" s="126">
        <v>29552435.41</v>
      </c>
      <c r="K103" s="129">
        <v>635</v>
      </c>
      <c r="L103" s="145">
        <f t="shared" si="13"/>
        <v>46539.268362204726</v>
      </c>
      <c r="M103" s="135">
        <v>226292</v>
      </c>
      <c r="N103" s="127">
        <v>1005075</v>
      </c>
      <c r="O103" s="129">
        <v>635</v>
      </c>
      <c r="P103" s="128">
        <f t="shared" si="14"/>
        <v>1939.1606299212599</v>
      </c>
      <c r="Q103" s="126">
        <v>24684956.760000002</v>
      </c>
      <c r="R103" s="130">
        <v>56</v>
      </c>
      <c r="S103" s="148">
        <f t="shared" si="15"/>
        <v>440802.79928571434</v>
      </c>
      <c r="T103" s="41" t="s">
        <v>139</v>
      </c>
    </row>
    <row r="104" spans="1:20" x14ac:dyDescent="0.25">
      <c r="A104" s="134">
        <v>18</v>
      </c>
      <c r="B104" s="12">
        <v>61290</v>
      </c>
      <c r="C104" s="15" t="s">
        <v>65</v>
      </c>
      <c r="D104" s="126">
        <v>26409300.43</v>
      </c>
      <c r="E104" s="127">
        <v>16387149.689999999</v>
      </c>
      <c r="F104" s="145">
        <f t="shared" si="11"/>
        <v>0.62050676932679349</v>
      </c>
      <c r="G104" s="135">
        <v>11070752.5</v>
      </c>
      <c r="H104" s="33">
        <v>732</v>
      </c>
      <c r="I104" s="128">
        <f t="shared" si="12"/>
        <v>15123.978825136612</v>
      </c>
      <c r="J104" s="126">
        <v>34990896.380000003</v>
      </c>
      <c r="K104" s="129">
        <v>732</v>
      </c>
      <c r="L104" s="145">
        <f t="shared" si="13"/>
        <v>47801.771010928962</v>
      </c>
      <c r="M104" s="135">
        <v>344734</v>
      </c>
      <c r="N104" s="127">
        <v>1023004.42</v>
      </c>
      <c r="O104" s="129">
        <v>732</v>
      </c>
      <c r="P104" s="128">
        <f t="shared" si="14"/>
        <v>1868.4951092896174</v>
      </c>
      <c r="Q104" s="126">
        <v>29206188.91</v>
      </c>
      <c r="R104" s="130">
        <v>55</v>
      </c>
      <c r="S104" s="148">
        <f t="shared" si="15"/>
        <v>531021.6165454546</v>
      </c>
      <c r="T104" s="41" t="s">
        <v>122</v>
      </c>
    </row>
    <row r="105" spans="1:20" x14ac:dyDescent="0.25">
      <c r="A105" s="134">
        <v>19</v>
      </c>
      <c r="B105" s="12">
        <v>61340</v>
      </c>
      <c r="C105" s="15" t="s">
        <v>66</v>
      </c>
      <c r="D105" s="126">
        <v>31473142.82</v>
      </c>
      <c r="E105" s="127">
        <v>15285334.17</v>
      </c>
      <c r="F105" s="145">
        <f t="shared" si="11"/>
        <v>0.48566278421634917</v>
      </c>
      <c r="G105" s="135">
        <v>9971035.3699999992</v>
      </c>
      <c r="H105" s="33">
        <v>1125</v>
      </c>
      <c r="I105" s="128">
        <f t="shared" si="12"/>
        <v>8863.1425511111102</v>
      </c>
      <c r="J105" s="126">
        <v>49847351.579999998</v>
      </c>
      <c r="K105" s="129">
        <v>1125</v>
      </c>
      <c r="L105" s="145">
        <f t="shared" si="13"/>
        <v>44308.756959999999</v>
      </c>
      <c r="M105" s="135">
        <v>268632</v>
      </c>
      <c r="N105" s="127">
        <v>1764142.66</v>
      </c>
      <c r="O105" s="129">
        <v>1125</v>
      </c>
      <c r="P105" s="128">
        <f t="shared" si="14"/>
        <v>1806.9108088888888</v>
      </c>
      <c r="Q105" s="126">
        <v>42334792.670000002</v>
      </c>
      <c r="R105" s="130">
        <v>69</v>
      </c>
      <c r="S105" s="148">
        <f t="shared" si="15"/>
        <v>613547.71985507244</v>
      </c>
      <c r="T105" s="41" t="s">
        <v>122</v>
      </c>
    </row>
    <row r="106" spans="1:20" x14ac:dyDescent="0.25">
      <c r="A106" s="134">
        <v>20</v>
      </c>
      <c r="B106" s="12">
        <v>61390</v>
      </c>
      <c r="C106" s="15" t="s">
        <v>67</v>
      </c>
      <c r="D106" s="126">
        <v>24410123.690000001</v>
      </c>
      <c r="E106" s="127">
        <v>15631162.470000001</v>
      </c>
      <c r="F106" s="145">
        <f t="shared" si="11"/>
        <v>0.64035572570259269</v>
      </c>
      <c r="G106" s="135">
        <v>12032493.84</v>
      </c>
      <c r="H106" s="33">
        <v>957</v>
      </c>
      <c r="I106" s="128">
        <f t="shared" si="12"/>
        <v>12573.138808777428</v>
      </c>
      <c r="J106" s="126">
        <v>39248913.189999998</v>
      </c>
      <c r="K106" s="129">
        <v>957</v>
      </c>
      <c r="L106" s="145">
        <f t="shared" si="13"/>
        <v>41012.448474399163</v>
      </c>
      <c r="M106" s="135">
        <v>376797.2</v>
      </c>
      <c r="N106" s="127">
        <v>1526725.43</v>
      </c>
      <c r="O106" s="129">
        <v>957</v>
      </c>
      <c r="P106" s="128">
        <f t="shared" si="14"/>
        <v>1989.0518599791012</v>
      </c>
      <c r="Q106" s="126">
        <v>32175892.760000002</v>
      </c>
      <c r="R106" s="130">
        <v>53</v>
      </c>
      <c r="S106" s="148">
        <f t="shared" si="15"/>
        <v>607092.3162264151</v>
      </c>
      <c r="T106" s="41" t="s">
        <v>122</v>
      </c>
    </row>
    <row r="107" spans="1:20" x14ac:dyDescent="0.25">
      <c r="A107" s="134">
        <v>21</v>
      </c>
      <c r="B107" s="12">
        <v>61410</v>
      </c>
      <c r="C107" s="15" t="s">
        <v>68</v>
      </c>
      <c r="D107" s="126">
        <v>33275441.449999999</v>
      </c>
      <c r="E107" s="127">
        <v>18965130.780000001</v>
      </c>
      <c r="F107" s="145">
        <f t="shared" si="11"/>
        <v>0.56994377695926857</v>
      </c>
      <c r="G107" s="135">
        <v>14426092.289999999</v>
      </c>
      <c r="H107" s="33">
        <v>933</v>
      </c>
      <c r="I107" s="128">
        <f t="shared" si="12"/>
        <v>15462.049614147909</v>
      </c>
      <c r="J107" s="126">
        <v>44095698.030000001</v>
      </c>
      <c r="K107" s="129">
        <v>933</v>
      </c>
      <c r="L107" s="145">
        <f t="shared" si="13"/>
        <v>47262.270128617361</v>
      </c>
      <c r="M107" s="135">
        <v>329613</v>
      </c>
      <c r="N107" s="127">
        <v>1376685.32</v>
      </c>
      <c r="O107" s="129">
        <v>933</v>
      </c>
      <c r="P107" s="128">
        <f t="shared" si="14"/>
        <v>1828.8299249732047</v>
      </c>
      <c r="Q107" s="126">
        <v>37163116.710000001</v>
      </c>
      <c r="R107" s="130">
        <v>74</v>
      </c>
      <c r="S107" s="148">
        <f t="shared" si="15"/>
        <v>502204.27986486489</v>
      </c>
      <c r="T107" s="41" t="s">
        <v>122</v>
      </c>
    </row>
    <row r="108" spans="1:20" x14ac:dyDescent="0.25">
      <c r="A108" s="134">
        <v>22</v>
      </c>
      <c r="B108" s="12">
        <v>61430</v>
      </c>
      <c r="C108" s="15" t="s">
        <v>179</v>
      </c>
      <c r="D108" s="126">
        <v>56748029.759999998</v>
      </c>
      <c r="E108" s="127">
        <v>36402970.810000002</v>
      </c>
      <c r="F108" s="145">
        <f t="shared" si="11"/>
        <v>0.6414843116837049</v>
      </c>
      <c r="G108" s="135">
        <v>3699784.28</v>
      </c>
      <c r="H108" s="33">
        <v>2310</v>
      </c>
      <c r="I108" s="128">
        <f t="shared" si="12"/>
        <v>1601.6382164502163</v>
      </c>
      <c r="J108" s="126">
        <v>90912308.120000005</v>
      </c>
      <c r="K108" s="129">
        <v>2310</v>
      </c>
      <c r="L108" s="145">
        <f t="shared" si="13"/>
        <v>39355.97754112554</v>
      </c>
      <c r="M108" s="135">
        <v>1042081</v>
      </c>
      <c r="N108" s="127">
        <v>3394033.84</v>
      </c>
      <c r="O108" s="129">
        <v>2310</v>
      </c>
      <c r="P108" s="128">
        <f t="shared" si="14"/>
        <v>1920.3960346320346</v>
      </c>
      <c r="Q108" s="126">
        <v>78236517.129999995</v>
      </c>
      <c r="R108" s="130">
        <v>138</v>
      </c>
      <c r="S108" s="148">
        <f t="shared" si="15"/>
        <v>566931.28355072462</v>
      </c>
      <c r="T108" s="41" t="s">
        <v>122</v>
      </c>
    </row>
    <row r="109" spans="1:20" x14ac:dyDescent="0.25">
      <c r="A109" s="134">
        <v>23</v>
      </c>
      <c r="B109" s="12">
        <v>61440</v>
      </c>
      <c r="C109" s="15" t="s">
        <v>69</v>
      </c>
      <c r="D109" s="126">
        <v>35259638.07</v>
      </c>
      <c r="E109" s="127">
        <v>26312418.600000001</v>
      </c>
      <c r="F109" s="145">
        <f t="shared" si="11"/>
        <v>0.74624755216609628</v>
      </c>
      <c r="G109" s="135">
        <v>56491338.299999997</v>
      </c>
      <c r="H109" s="33">
        <v>2187</v>
      </c>
      <c r="I109" s="128">
        <f t="shared" si="12"/>
        <v>25830.515912208502</v>
      </c>
      <c r="J109" s="126">
        <v>79745887.760000005</v>
      </c>
      <c r="K109" s="129">
        <v>2187</v>
      </c>
      <c r="L109" s="145">
        <f t="shared" si="13"/>
        <v>36463.597512574306</v>
      </c>
      <c r="M109" s="135">
        <v>219014</v>
      </c>
      <c r="N109" s="127">
        <v>4127284.64</v>
      </c>
      <c r="O109" s="129">
        <v>2187</v>
      </c>
      <c r="P109" s="128">
        <f t="shared" si="14"/>
        <v>1987.3336259716509</v>
      </c>
      <c r="Q109" s="126">
        <v>67181348.25</v>
      </c>
      <c r="R109" s="130">
        <v>111</v>
      </c>
      <c r="S109" s="148">
        <f t="shared" si="15"/>
        <v>605237.37162162166</v>
      </c>
      <c r="T109" s="41" t="s">
        <v>122</v>
      </c>
    </row>
    <row r="110" spans="1:20" x14ac:dyDescent="0.25">
      <c r="A110" s="134">
        <v>24</v>
      </c>
      <c r="B110" s="12">
        <v>61450</v>
      </c>
      <c r="C110" s="15" t="s">
        <v>180</v>
      </c>
      <c r="D110" s="126">
        <v>44635808.770000003</v>
      </c>
      <c r="E110" s="127">
        <v>32188416.82</v>
      </c>
      <c r="F110" s="145">
        <f t="shared" si="11"/>
        <v>0.72113439202728258</v>
      </c>
      <c r="G110" s="135">
        <v>16509167.130000001</v>
      </c>
      <c r="H110" s="33">
        <v>1379</v>
      </c>
      <c r="I110" s="128">
        <f t="shared" si="12"/>
        <v>11971.839833212473</v>
      </c>
      <c r="J110" s="126">
        <v>60696128.590000004</v>
      </c>
      <c r="K110" s="129">
        <v>1379</v>
      </c>
      <c r="L110" s="145">
        <f t="shared" si="13"/>
        <v>44014.596511965196</v>
      </c>
      <c r="M110" s="135">
        <v>530578.05000000005</v>
      </c>
      <c r="N110" s="127">
        <v>2426865.89</v>
      </c>
      <c r="O110" s="129">
        <v>1379</v>
      </c>
      <c r="P110" s="128">
        <f t="shared" si="14"/>
        <v>2144.6293981145759</v>
      </c>
      <c r="Q110" s="126">
        <v>51326440.219999999</v>
      </c>
      <c r="R110" s="130">
        <v>91</v>
      </c>
      <c r="S110" s="148">
        <f t="shared" si="15"/>
        <v>564026.81560439558</v>
      </c>
      <c r="T110" s="41" t="s">
        <v>122</v>
      </c>
    </row>
    <row r="111" spans="1:20" x14ac:dyDescent="0.25">
      <c r="A111" s="134">
        <v>25</v>
      </c>
      <c r="B111" s="12">
        <v>61470</v>
      </c>
      <c r="C111" s="15" t="s">
        <v>70</v>
      </c>
      <c r="D111" s="126">
        <v>46483696.719999999</v>
      </c>
      <c r="E111" s="127">
        <v>34206652</v>
      </c>
      <c r="F111" s="145">
        <f t="shared" si="11"/>
        <v>0.73588493200202609</v>
      </c>
      <c r="G111" s="294">
        <v>13419693.35</v>
      </c>
      <c r="H111" s="33">
        <v>1106</v>
      </c>
      <c r="I111" s="128">
        <f t="shared" si="12"/>
        <v>12133.538291139241</v>
      </c>
      <c r="J111" s="126">
        <v>53235285.340000004</v>
      </c>
      <c r="K111" s="129">
        <v>1106</v>
      </c>
      <c r="L111" s="145">
        <f t="shared" si="13"/>
        <v>48133.169385171794</v>
      </c>
      <c r="M111" s="135">
        <v>229926</v>
      </c>
      <c r="N111" s="127">
        <v>1726962</v>
      </c>
      <c r="O111" s="129">
        <v>1106</v>
      </c>
      <c r="P111" s="128">
        <f t="shared" si="14"/>
        <v>1769.3381555153708</v>
      </c>
      <c r="Q111" s="126">
        <v>44560619.340000004</v>
      </c>
      <c r="R111" s="130">
        <v>81</v>
      </c>
      <c r="S111" s="148">
        <f t="shared" si="15"/>
        <v>550131.10296296305</v>
      </c>
      <c r="T111" s="41" t="s">
        <v>151</v>
      </c>
    </row>
    <row r="112" spans="1:20" x14ac:dyDescent="0.25">
      <c r="A112" s="134">
        <v>26</v>
      </c>
      <c r="B112" s="12">
        <v>61490</v>
      </c>
      <c r="C112" s="15" t="s">
        <v>181</v>
      </c>
      <c r="D112" s="126">
        <v>39216418.560000002</v>
      </c>
      <c r="E112" s="127">
        <v>28730411.370000001</v>
      </c>
      <c r="F112" s="145">
        <f t="shared" si="11"/>
        <v>0.73261180966954675</v>
      </c>
      <c r="G112" s="135">
        <v>41387078.770000003</v>
      </c>
      <c r="H112" s="33">
        <v>2305</v>
      </c>
      <c r="I112" s="128">
        <f t="shared" si="12"/>
        <v>17955.348707158351</v>
      </c>
      <c r="J112" s="126">
        <v>86525454.400000006</v>
      </c>
      <c r="K112" s="129">
        <v>2305</v>
      </c>
      <c r="L112" s="145">
        <f t="shared" si="13"/>
        <v>37538.158091106292</v>
      </c>
      <c r="M112" s="135">
        <v>1231442</v>
      </c>
      <c r="N112" s="127">
        <v>2522750</v>
      </c>
      <c r="O112" s="129">
        <v>2305</v>
      </c>
      <c r="P112" s="128">
        <f t="shared" si="14"/>
        <v>1628.7167028199567</v>
      </c>
      <c r="Q112" s="126">
        <v>74882307.400000006</v>
      </c>
      <c r="R112" s="130">
        <v>140</v>
      </c>
      <c r="S112" s="148">
        <f t="shared" si="15"/>
        <v>534873.62428571435</v>
      </c>
      <c r="T112" s="41" t="s">
        <v>152</v>
      </c>
    </row>
    <row r="113" spans="1:20" x14ac:dyDescent="0.25">
      <c r="A113" s="134">
        <v>27</v>
      </c>
      <c r="B113" s="12">
        <v>61500</v>
      </c>
      <c r="C113" s="15" t="s">
        <v>182</v>
      </c>
      <c r="D113" s="126">
        <v>447396481.42000002</v>
      </c>
      <c r="E113" s="127">
        <v>410885703.24000001</v>
      </c>
      <c r="F113" s="145">
        <f t="shared" si="11"/>
        <v>0.91839279096671089</v>
      </c>
      <c r="G113" s="135">
        <v>49724657.68</v>
      </c>
      <c r="H113" s="33">
        <v>2425</v>
      </c>
      <c r="I113" s="128">
        <f t="shared" si="12"/>
        <v>20505.013476288659</v>
      </c>
      <c r="J113" s="126">
        <v>89656583.390000001</v>
      </c>
      <c r="K113" s="129">
        <v>2425</v>
      </c>
      <c r="L113" s="145">
        <f t="shared" si="13"/>
        <v>36971.786964948456</v>
      </c>
      <c r="M113" s="135">
        <v>1041515</v>
      </c>
      <c r="N113" s="127">
        <v>3194086</v>
      </c>
      <c r="O113" s="129">
        <v>2425</v>
      </c>
      <c r="P113" s="128">
        <f t="shared" si="14"/>
        <v>1746.6395876288659</v>
      </c>
      <c r="Q113" s="126">
        <v>77114193.150000006</v>
      </c>
      <c r="R113" s="130">
        <v>147</v>
      </c>
      <c r="S113" s="148">
        <f t="shared" si="15"/>
        <v>524586.34795918374</v>
      </c>
      <c r="T113" s="41" t="s">
        <v>139</v>
      </c>
    </row>
    <row r="114" spans="1:20" x14ac:dyDescent="0.25">
      <c r="A114" s="134">
        <v>28</v>
      </c>
      <c r="B114" s="12">
        <v>61510</v>
      </c>
      <c r="C114" s="15" t="s">
        <v>71</v>
      </c>
      <c r="D114" s="126">
        <v>672416658.10000002</v>
      </c>
      <c r="E114" s="127">
        <v>643596767.28999996</v>
      </c>
      <c r="F114" s="145">
        <f t="shared" si="11"/>
        <v>0.95713983218167975</v>
      </c>
      <c r="G114" s="135">
        <v>56000630.409999996</v>
      </c>
      <c r="H114" s="33">
        <v>2329</v>
      </c>
      <c r="I114" s="128">
        <f t="shared" si="12"/>
        <v>24044.925036496348</v>
      </c>
      <c r="J114" s="126">
        <v>101979467.01000001</v>
      </c>
      <c r="K114" s="129">
        <v>2329</v>
      </c>
      <c r="L114" s="145">
        <f t="shared" si="13"/>
        <v>43786.804212108204</v>
      </c>
      <c r="M114" s="135">
        <v>1294403</v>
      </c>
      <c r="N114" s="127">
        <v>2761372</v>
      </c>
      <c r="O114" s="129">
        <v>2329</v>
      </c>
      <c r="P114" s="128">
        <f t="shared" si="14"/>
        <v>1741.4233576642337</v>
      </c>
      <c r="Q114" s="126">
        <v>88580144.519999996</v>
      </c>
      <c r="R114" s="130">
        <v>169</v>
      </c>
      <c r="S114" s="148">
        <f t="shared" si="15"/>
        <v>524142.8669822485</v>
      </c>
      <c r="T114" s="41" t="s">
        <v>122</v>
      </c>
    </row>
    <row r="115" spans="1:20" ht="15.75" thickBot="1" x14ac:dyDescent="0.3">
      <c r="A115" s="136">
        <v>29</v>
      </c>
      <c r="B115" s="13">
        <v>61520</v>
      </c>
      <c r="C115" s="142" t="s">
        <v>202</v>
      </c>
      <c r="D115" s="112">
        <v>743098029.79999995</v>
      </c>
      <c r="E115" s="113">
        <v>699836553.25</v>
      </c>
      <c r="F115" s="143">
        <f t="shared" si="11"/>
        <v>0.94178227526502323</v>
      </c>
      <c r="G115" s="137">
        <v>40292105.530000001</v>
      </c>
      <c r="H115" s="35">
        <v>1865</v>
      </c>
      <c r="I115" s="114">
        <f t="shared" si="12"/>
        <v>21604.346128686328</v>
      </c>
      <c r="J115" s="112">
        <v>75154141.390000001</v>
      </c>
      <c r="K115" s="131">
        <v>1865</v>
      </c>
      <c r="L115" s="143">
        <f t="shared" si="13"/>
        <v>40297.126750670242</v>
      </c>
      <c r="M115" s="137">
        <v>415980.7</v>
      </c>
      <c r="N115" s="113">
        <v>3089474.58</v>
      </c>
      <c r="O115" s="131">
        <v>1865</v>
      </c>
      <c r="P115" s="114">
        <f t="shared" si="14"/>
        <v>1879.6006863270779</v>
      </c>
      <c r="Q115" s="112">
        <v>64371626.810000002</v>
      </c>
      <c r="R115" s="115">
        <v>126</v>
      </c>
      <c r="S115" s="146">
        <f t="shared" si="15"/>
        <v>510885.92706349207</v>
      </c>
      <c r="T115" s="41" t="s">
        <v>122</v>
      </c>
    </row>
    <row r="116" spans="1:20" ht="15.75" thickBot="1" x14ac:dyDescent="0.3">
      <c r="A116" s="132"/>
      <c r="B116" s="168"/>
      <c r="C116" s="169" t="s">
        <v>72</v>
      </c>
      <c r="D116" s="68">
        <f>SUM(D117:D126)</f>
        <v>1188417834.3199999</v>
      </c>
      <c r="E116" s="281">
        <f t="shared" ref="E116:R116" si="17">SUM(E117:E126)</f>
        <v>1030131502.42</v>
      </c>
      <c r="F116" s="289">
        <f t="shared" si="11"/>
        <v>0.86680919174309623</v>
      </c>
      <c r="G116" s="285">
        <f t="shared" si="17"/>
        <v>165791791.59999999</v>
      </c>
      <c r="H116" s="281">
        <f t="shared" si="17"/>
        <v>8699</v>
      </c>
      <c r="I116" s="292">
        <f t="shared" si="12"/>
        <v>19058.718427405449</v>
      </c>
      <c r="J116" s="68">
        <f t="shared" si="17"/>
        <v>427290131.37999994</v>
      </c>
      <c r="K116" s="281">
        <f t="shared" si="17"/>
        <v>8699</v>
      </c>
      <c r="L116" s="289">
        <f t="shared" si="13"/>
        <v>49119.454118864232</v>
      </c>
      <c r="M116" s="285">
        <f t="shared" si="17"/>
        <v>4396617.3499999996</v>
      </c>
      <c r="N116" s="281">
        <f t="shared" si="17"/>
        <v>12522989.27</v>
      </c>
      <c r="O116" s="281">
        <f t="shared" si="17"/>
        <v>8699</v>
      </c>
      <c r="P116" s="292">
        <f t="shared" si="14"/>
        <v>1945.0059340154037</v>
      </c>
      <c r="Q116" s="68">
        <f t="shared" si="17"/>
        <v>367226368.42000002</v>
      </c>
      <c r="R116" s="285">
        <f t="shared" si="17"/>
        <v>625</v>
      </c>
      <c r="S116" s="289">
        <f t="shared" si="15"/>
        <v>587562.189472</v>
      </c>
      <c r="T116" s="37"/>
    </row>
    <row r="117" spans="1:20" x14ac:dyDescent="0.25">
      <c r="A117" s="119">
        <v>1</v>
      </c>
      <c r="B117" s="19">
        <v>70020</v>
      </c>
      <c r="C117" s="20" t="s">
        <v>116</v>
      </c>
      <c r="D117" s="120">
        <v>30014381.010000002</v>
      </c>
      <c r="E117" s="121">
        <v>17295689.329999998</v>
      </c>
      <c r="F117" s="144">
        <f t="shared" si="11"/>
        <v>0.57624674399373854</v>
      </c>
      <c r="G117" s="133">
        <v>18413504.190000001</v>
      </c>
      <c r="H117" s="123">
        <v>1071</v>
      </c>
      <c r="I117" s="122">
        <f t="shared" si="12"/>
        <v>17192.814369747899</v>
      </c>
      <c r="J117" s="120">
        <v>58372245.890000001</v>
      </c>
      <c r="K117" s="123">
        <v>1071</v>
      </c>
      <c r="L117" s="144">
        <f t="shared" si="13"/>
        <v>54502.563856209148</v>
      </c>
      <c r="M117" s="133">
        <v>192954</v>
      </c>
      <c r="N117" s="121">
        <v>1783571</v>
      </c>
      <c r="O117" s="123">
        <v>1071</v>
      </c>
      <c r="P117" s="122">
        <f t="shared" si="14"/>
        <v>1845.4948646125117</v>
      </c>
      <c r="Q117" s="120">
        <v>52655363.950000003</v>
      </c>
      <c r="R117" s="124">
        <v>72</v>
      </c>
      <c r="S117" s="147">
        <f t="shared" si="15"/>
        <v>731324.4993055556</v>
      </c>
      <c r="T117" s="41" t="s">
        <v>130</v>
      </c>
    </row>
    <row r="118" spans="1:20" s="45" customFormat="1" x14ac:dyDescent="0.25">
      <c r="A118" s="119">
        <v>2</v>
      </c>
      <c r="B118" s="12">
        <v>70050</v>
      </c>
      <c r="C118" s="15" t="s">
        <v>214</v>
      </c>
      <c r="D118" s="126">
        <v>32752368.16</v>
      </c>
      <c r="E118" s="127">
        <v>7578323.5800000001</v>
      </c>
      <c r="F118" s="145">
        <f t="shared" si="11"/>
        <v>0.2313824619636298</v>
      </c>
      <c r="G118" s="135">
        <v>6331192.8200000003</v>
      </c>
      <c r="H118" s="129">
        <v>349</v>
      </c>
      <c r="I118" s="128">
        <f t="shared" si="12"/>
        <v>18140.953638968484</v>
      </c>
      <c r="J118" s="126">
        <v>22085348.670000002</v>
      </c>
      <c r="K118" s="129">
        <v>349</v>
      </c>
      <c r="L118" s="145">
        <f t="shared" si="13"/>
        <v>63281.801346704873</v>
      </c>
      <c r="M118" s="135">
        <v>178003.63</v>
      </c>
      <c r="N118" s="127">
        <v>423900.89</v>
      </c>
      <c r="O118" s="129">
        <v>349</v>
      </c>
      <c r="P118" s="128">
        <f t="shared" si="14"/>
        <v>1724.6547851002865</v>
      </c>
      <c r="Q118" s="126">
        <v>18102436.98</v>
      </c>
      <c r="R118" s="130">
        <v>36</v>
      </c>
      <c r="S118" s="148">
        <f t="shared" si="15"/>
        <v>502845.47166666668</v>
      </c>
      <c r="T118" s="41" t="s">
        <v>130</v>
      </c>
    </row>
    <row r="119" spans="1:20" s="45" customFormat="1" x14ac:dyDescent="0.25">
      <c r="A119" s="119">
        <v>3</v>
      </c>
      <c r="B119" s="12">
        <v>70110</v>
      </c>
      <c r="C119" s="42" t="s">
        <v>118</v>
      </c>
      <c r="D119" s="126">
        <v>44137785.329999998</v>
      </c>
      <c r="E119" s="127">
        <v>34216066.549999997</v>
      </c>
      <c r="F119" s="145">
        <f t="shared" si="11"/>
        <v>0.77521031683353825</v>
      </c>
      <c r="G119" s="135">
        <v>17573385.68</v>
      </c>
      <c r="H119" s="129">
        <v>878</v>
      </c>
      <c r="I119" s="128">
        <f t="shared" si="12"/>
        <v>20015.245649202734</v>
      </c>
      <c r="J119" s="126">
        <v>46698278.07</v>
      </c>
      <c r="K119" s="129">
        <v>878</v>
      </c>
      <c r="L119" s="145">
        <f t="shared" si="13"/>
        <v>53187.104863325738</v>
      </c>
      <c r="M119" s="135">
        <v>512214.55</v>
      </c>
      <c r="N119" s="127">
        <v>1124452.8799999999</v>
      </c>
      <c r="O119" s="129">
        <v>878</v>
      </c>
      <c r="P119" s="128">
        <f t="shared" si="14"/>
        <v>1864.0859111617312</v>
      </c>
      <c r="Q119" s="126">
        <v>40254537.619999997</v>
      </c>
      <c r="R119" s="130">
        <v>78</v>
      </c>
      <c r="S119" s="148">
        <f t="shared" si="15"/>
        <v>516083.81564102561</v>
      </c>
      <c r="T119" s="41" t="s">
        <v>131</v>
      </c>
    </row>
    <row r="120" spans="1:20" x14ac:dyDescent="0.25">
      <c r="A120" s="125">
        <v>4</v>
      </c>
      <c r="B120" s="12">
        <v>70021</v>
      </c>
      <c r="C120" s="15" t="s">
        <v>117</v>
      </c>
      <c r="D120" s="126">
        <v>18565389.510000002</v>
      </c>
      <c r="E120" s="127">
        <v>4763690.7300000004</v>
      </c>
      <c r="F120" s="145">
        <f t="shared" si="11"/>
        <v>0.25658986187357402</v>
      </c>
      <c r="G120" s="135">
        <v>14966047.619999999</v>
      </c>
      <c r="H120" s="129">
        <v>863</v>
      </c>
      <c r="I120" s="128">
        <f t="shared" si="12"/>
        <v>17341.886002317497</v>
      </c>
      <c r="J120" s="126">
        <v>47270792.909999996</v>
      </c>
      <c r="K120" s="129">
        <v>863</v>
      </c>
      <c r="L120" s="145">
        <f t="shared" si="13"/>
        <v>54774.962815758976</v>
      </c>
      <c r="M120" s="135">
        <v>744143.34</v>
      </c>
      <c r="N120" s="127">
        <v>1763583</v>
      </c>
      <c r="O120" s="129">
        <v>863</v>
      </c>
      <c r="P120" s="128">
        <f t="shared" si="14"/>
        <v>2905.8242641946695</v>
      </c>
      <c r="Q120" s="126">
        <v>41561586.25</v>
      </c>
      <c r="R120" s="130">
        <v>67</v>
      </c>
      <c r="S120" s="148">
        <f t="shared" si="15"/>
        <v>620322.18283582095</v>
      </c>
      <c r="T120" s="41" t="s">
        <v>134</v>
      </c>
    </row>
    <row r="121" spans="1:20" x14ac:dyDescent="0.25">
      <c r="A121" s="125">
        <v>5</v>
      </c>
      <c r="B121" s="12">
        <v>70040</v>
      </c>
      <c r="C121" s="15" t="s">
        <v>54</v>
      </c>
      <c r="D121" s="126">
        <v>31126416.350000001</v>
      </c>
      <c r="E121" s="127">
        <v>13223082.65</v>
      </c>
      <c r="F121" s="145">
        <f t="shared" si="11"/>
        <v>0.42481866531994777</v>
      </c>
      <c r="G121" s="135">
        <v>20184907.789999999</v>
      </c>
      <c r="H121" s="129">
        <v>518</v>
      </c>
      <c r="I121" s="128">
        <f t="shared" si="12"/>
        <v>38967.003455598453</v>
      </c>
      <c r="J121" s="126">
        <v>24803100.34</v>
      </c>
      <c r="K121" s="129">
        <v>518</v>
      </c>
      <c r="L121" s="145">
        <f t="shared" si="13"/>
        <v>47882.433088803089</v>
      </c>
      <c r="M121" s="135">
        <v>274814.90000000002</v>
      </c>
      <c r="N121" s="127">
        <v>577357</v>
      </c>
      <c r="O121" s="129">
        <v>518</v>
      </c>
      <c r="P121" s="128">
        <f t="shared" si="14"/>
        <v>1645.1194980694981</v>
      </c>
      <c r="Q121" s="126">
        <v>20472985.440000001</v>
      </c>
      <c r="R121" s="130">
        <v>44</v>
      </c>
      <c r="S121" s="148">
        <f t="shared" si="15"/>
        <v>465295.12363636366</v>
      </c>
      <c r="T121" s="41" t="s">
        <v>142</v>
      </c>
    </row>
    <row r="122" spans="1:20" x14ac:dyDescent="0.25">
      <c r="A122" s="125">
        <v>6</v>
      </c>
      <c r="B122" s="12">
        <v>70100</v>
      </c>
      <c r="C122" s="15" t="s">
        <v>203</v>
      </c>
      <c r="D122" s="126">
        <v>68282441.989999995</v>
      </c>
      <c r="E122" s="127">
        <v>47780868.509999998</v>
      </c>
      <c r="F122" s="145">
        <f t="shared" si="11"/>
        <v>0.69975336437143731</v>
      </c>
      <c r="G122" s="135">
        <v>22334904.73</v>
      </c>
      <c r="H122" s="129">
        <v>999</v>
      </c>
      <c r="I122" s="128">
        <f t="shared" si="12"/>
        <v>22357.261991991993</v>
      </c>
      <c r="J122" s="126">
        <v>50731067.609999999</v>
      </c>
      <c r="K122" s="129">
        <v>999</v>
      </c>
      <c r="L122" s="145">
        <f t="shared" si="13"/>
        <v>50781.849459459459</v>
      </c>
      <c r="M122" s="135">
        <v>611094.04</v>
      </c>
      <c r="N122" s="127">
        <v>1667136.36</v>
      </c>
      <c r="O122" s="129">
        <v>999</v>
      </c>
      <c r="P122" s="128">
        <f t="shared" si="14"/>
        <v>2280.5109109109112</v>
      </c>
      <c r="Q122" s="126">
        <v>43814656.390000001</v>
      </c>
      <c r="R122" s="130">
        <v>68</v>
      </c>
      <c r="S122" s="148">
        <f t="shared" si="15"/>
        <v>644333.18220588239</v>
      </c>
      <c r="T122" s="41" t="s">
        <v>145</v>
      </c>
    </row>
    <row r="123" spans="1:20" x14ac:dyDescent="0.25">
      <c r="A123" s="125">
        <v>7</v>
      </c>
      <c r="B123" s="12">
        <v>70140</v>
      </c>
      <c r="C123" s="15" t="s">
        <v>204</v>
      </c>
      <c r="D123" s="126">
        <v>17789052.23</v>
      </c>
      <c r="E123" s="127">
        <v>696184.68</v>
      </c>
      <c r="F123" s="145">
        <f t="shared" si="11"/>
        <v>3.9135568944248363E-2</v>
      </c>
      <c r="G123" s="135">
        <v>9408145.3499999996</v>
      </c>
      <c r="H123" s="129">
        <v>446</v>
      </c>
      <c r="I123" s="128">
        <f t="shared" si="12"/>
        <v>21094.496300448431</v>
      </c>
      <c r="J123" s="126">
        <v>25766961.59</v>
      </c>
      <c r="K123" s="129">
        <v>446</v>
      </c>
      <c r="L123" s="145">
        <f t="shared" si="13"/>
        <v>57773.456479820627</v>
      </c>
      <c r="M123" s="135">
        <v>218400.67</v>
      </c>
      <c r="N123" s="127">
        <v>589413.15</v>
      </c>
      <c r="O123" s="129">
        <v>446</v>
      </c>
      <c r="P123" s="128">
        <f t="shared" si="14"/>
        <v>1811.241748878924</v>
      </c>
      <c r="Q123" s="126">
        <v>21278320.75</v>
      </c>
      <c r="R123" s="130">
        <v>33</v>
      </c>
      <c r="S123" s="148">
        <f t="shared" si="15"/>
        <v>644797.59848484851</v>
      </c>
      <c r="T123" s="41" t="s">
        <v>135</v>
      </c>
    </row>
    <row r="124" spans="1:20" x14ac:dyDescent="0.25">
      <c r="A124" s="125">
        <v>8</v>
      </c>
      <c r="B124" s="12">
        <v>70270</v>
      </c>
      <c r="C124" s="15" t="s">
        <v>56</v>
      </c>
      <c r="D124" s="126">
        <v>31208901.260000002</v>
      </c>
      <c r="E124" s="127">
        <v>19854970.850000001</v>
      </c>
      <c r="F124" s="145">
        <f t="shared" si="11"/>
        <v>0.6361957662203197</v>
      </c>
      <c r="G124" s="135">
        <v>4737463.87</v>
      </c>
      <c r="H124" s="129">
        <v>712</v>
      </c>
      <c r="I124" s="128">
        <f t="shared" si="12"/>
        <v>6653.7413904494388</v>
      </c>
      <c r="J124" s="126">
        <v>36216489.469999999</v>
      </c>
      <c r="K124" s="129">
        <v>712</v>
      </c>
      <c r="L124" s="145">
        <f t="shared" si="13"/>
        <v>50865.855997191007</v>
      </c>
      <c r="M124" s="135">
        <v>264377.58</v>
      </c>
      <c r="N124" s="127">
        <v>994051.5</v>
      </c>
      <c r="O124" s="129">
        <v>712</v>
      </c>
      <c r="P124" s="128">
        <f t="shared" si="14"/>
        <v>1767.4565730337081</v>
      </c>
      <c r="Q124" s="126">
        <v>31603342.600000001</v>
      </c>
      <c r="R124" s="130">
        <v>55</v>
      </c>
      <c r="S124" s="148">
        <f t="shared" si="15"/>
        <v>574606.22909090912</v>
      </c>
      <c r="T124" s="41" t="s">
        <v>142</v>
      </c>
    </row>
    <row r="125" spans="1:20" s="45" customFormat="1" x14ac:dyDescent="0.25">
      <c r="A125" s="125">
        <v>9</v>
      </c>
      <c r="B125" s="12">
        <v>70510</v>
      </c>
      <c r="C125" s="42" t="s">
        <v>24</v>
      </c>
      <c r="D125" s="126">
        <v>17240731.210000001</v>
      </c>
      <c r="E125" s="127">
        <v>4869765.41</v>
      </c>
      <c r="F125" s="145">
        <f t="shared" si="11"/>
        <v>0.28245701128821205</v>
      </c>
      <c r="G125" s="135">
        <v>8640341.5600000005</v>
      </c>
      <c r="H125" s="129">
        <v>509</v>
      </c>
      <c r="I125" s="128">
        <f t="shared" si="12"/>
        <v>16975.130766208251</v>
      </c>
      <c r="J125" s="126">
        <v>26270082.370000001</v>
      </c>
      <c r="K125" s="129">
        <v>509</v>
      </c>
      <c r="L125" s="145">
        <f t="shared" si="13"/>
        <v>51611.163791748528</v>
      </c>
      <c r="M125" s="295">
        <v>269523.64</v>
      </c>
      <c r="N125" s="140">
        <v>849678.12</v>
      </c>
      <c r="O125" s="129">
        <v>509</v>
      </c>
      <c r="P125" s="128">
        <f t="shared" si="14"/>
        <v>2198.8246758349705</v>
      </c>
      <c r="Q125" s="126">
        <v>22027687.32</v>
      </c>
      <c r="R125" s="130">
        <v>35</v>
      </c>
      <c r="S125" s="148">
        <f t="shared" si="15"/>
        <v>629362.49485714291</v>
      </c>
      <c r="T125" s="193" t="s">
        <v>127</v>
      </c>
    </row>
    <row r="126" spans="1:20" ht="15.75" thickBot="1" x14ac:dyDescent="0.3">
      <c r="A126" s="111">
        <v>10</v>
      </c>
      <c r="B126" s="13">
        <v>10880</v>
      </c>
      <c r="C126" s="16" t="s">
        <v>73</v>
      </c>
      <c r="D126" s="112">
        <v>897300367.26999998</v>
      </c>
      <c r="E126" s="113">
        <v>879852860.13</v>
      </c>
      <c r="F126" s="143">
        <f t="shared" si="11"/>
        <v>0.98055555555707241</v>
      </c>
      <c r="G126" s="137">
        <v>43201897.990000002</v>
      </c>
      <c r="H126" s="131">
        <v>2354</v>
      </c>
      <c r="I126" s="114">
        <f t="shared" si="12"/>
        <v>18352.547999150382</v>
      </c>
      <c r="J126" s="112">
        <v>89075764.459999993</v>
      </c>
      <c r="K126" s="131">
        <v>2354</v>
      </c>
      <c r="L126" s="143">
        <f t="shared" si="13"/>
        <v>37840.171818181814</v>
      </c>
      <c r="M126" s="137">
        <v>1131091</v>
      </c>
      <c r="N126" s="113">
        <v>2749845.37</v>
      </c>
      <c r="O126" s="131">
        <v>2354</v>
      </c>
      <c r="P126" s="114">
        <f t="shared" si="14"/>
        <v>1648.6560620220901</v>
      </c>
      <c r="Q126" s="112">
        <v>75455451.120000005</v>
      </c>
      <c r="R126" s="115">
        <v>137</v>
      </c>
      <c r="S126" s="146">
        <f t="shared" si="15"/>
        <v>550769.71620437957</v>
      </c>
      <c r="T126" s="41" t="s">
        <v>148</v>
      </c>
    </row>
    <row r="127" spans="1:20" ht="16.5" thickBot="1" x14ac:dyDescent="0.3">
      <c r="A127" s="2">
        <f>A5+A15+A29+A49+A69+A85+A115+A126</f>
        <v>115</v>
      </c>
      <c r="B127" s="305"/>
      <c r="C127" s="306" t="s">
        <v>187</v>
      </c>
      <c r="D127" s="117"/>
      <c r="E127" s="118"/>
      <c r="F127" s="304">
        <f>AVERAGE(F5,F7:F15,F17:F29,F31:F49,F51:F69,F71:F85,F87:F115,F117:F126)</f>
        <v>0.53974076735119847</v>
      </c>
      <c r="G127" s="301">
        <f t="shared" ref="G127:S127" si="18">AVERAGE(G5,G7:G15,G17:G29,G31:G49,G51:G69,G71:G85,G87:G115,G117:G126)</f>
        <v>17807865.050869562</v>
      </c>
      <c r="H127" s="183">
        <f t="shared" si="18"/>
        <v>936.33913043478265</v>
      </c>
      <c r="I127" s="183">
        <f t="shared" si="18"/>
        <v>19853.532591500392</v>
      </c>
      <c r="J127" s="303">
        <f t="shared" si="18"/>
        <v>44989586.497565225</v>
      </c>
      <c r="K127" s="183">
        <f t="shared" si="18"/>
        <v>936.33913043478265</v>
      </c>
      <c r="L127" s="287">
        <f t="shared" si="18"/>
        <v>50659.927565043407</v>
      </c>
      <c r="M127" s="301">
        <f t="shared" si="18"/>
        <v>660274.93460000004</v>
      </c>
      <c r="N127" s="183">
        <f t="shared" si="18"/>
        <v>1438266.2676000006</v>
      </c>
      <c r="O127" s="183">
        <f t="shared" si="18"/>
        <v>936.33913043478265</v>
      </c>
      <c r="P127" s="183">
        <f t="shared" si="18"/>
        <v>2085.1498967351154</v>
      </c>
      <c r="Q127" s="303">
        <f t="shared" si="18"/>
        <v>38068115.485739127</v>
      </c>
      <c r="R127" s="183">
        <f t="shared" si="18"/>
        <v>67.660869565217396</v>
      </c>
      <c r="S127" s="287">
        <f t="shared" si="18"/>
        <v>565492.82964654278</v>
      </c>
      <c r="T127" s="37"/>
    </row>
    <row r="128" spans="1:20" x14ac:dyDescent="0.25">
      <c r="A128" s="1"/>
      <c r="B128" s="1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2017-2018 свод</vt:lpstr>
      <vt:lpstr>2017-2018 диаграммы</vt:lpstr>
      <vt:lpstr>2017-2018 исходные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2018-11-08T06:47:50Z</dcterms:modified>
</cp:coreProperties>
</file>