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640" windowHeight="12270" tabRatio="341"/>
  </bookViews>
  <sheets>
    <sheet name="2018-2019 свод" sheetId="10" r:id="rId1"/>
    <sheet name="2018-2019 диаграммы" sheetId="11" r:id="rId2"/>
    <sheet name="2018-2019 исходные" sheetId="9" r:id="rId3"/>
  </sheets>
  <definedNames>
    <definedName name="_xlnm._FilterDatabase" localSheetId="2" hidden="1">'2018-2019 исходные'!$B$4:$T$4</definedName>
    <definedName name="_xlnm._FilterDatabase" localSheetId="0" hidden="1">'2018-2019 свод'!$B$4:$W$4</definedName>
  </definedNames>
  <calcPr calcId="152511" calcOnSave="0"/>
</workbook>
</file>

<file path=xl/calcChain.xml><?xml version="1.0" encoding="utf-8"?>
<calcChain xmlns="http://schemas.openxmlformats.org/spreadsheetml/2006/main">
  <c r="H127" i="10" l="1"/>
  <c r="G128" i="10"/>
  <c r="K128" i="10"/>
  <c r="O128" i="10"/>
  <c r="S128" i="10"/>
  <c r="D128" i="10"/>
  <c r="F12" i="9" l="1"/>
  <c r="R87" i="9"/>
  <c r="Q87" i="9"/>
  <c r="O87" i="9"/>
  <c r="N87" i="9"/>
  <c r="M87" i="9"/>
  <c r="K87" i="9"/>
  <c r="J87" i="9"/>
  <c r="H87" i="9"/>
  <c r="G87" i="9"/>
  <c r="E87" i="9"/>
  <c r="D87" i="9"/>
  <c r="S117" i="9"/>
  <c r="S117" i="10" s="1"/>
  <c r="P117" i="9"/>
  <c r="O117" i="10" s="1"/>
  <c r="L117" i="9"/>
  <c r="K117" i="10" s="1"/>
  <c r="I117" i="9"/>
  <c r="G117" i="10" s="1"/>
  <c r="F117" i="9"/>
  <c r="D117" i="10" s="1"/>
  <c r="H118" i="9" l="1"/>
  <c r="K118" i="9"/>
  <c r="O118" i="9"/>
  <c r="R118" i="9"/>
  <c r="Q118" i="9"/>
  <c r="N118" i="9"/>
  <c r="J118" i="9"/>
  <c r="G118" i="9"/>
  <c r="E118" i="9"/>
  <c r="D118" i="9"/>
  <c r="S12" i="9"/>
  <c r="P12" i="9"/>
  <c r="L12" i="9"/>
  <c r="I12" i="9"/>
  <c r="K12" i="10" l="1"/>
  <c r="O12" i="10"/>
  <c r="S12" i="10"/>
  <c r="G12" i="10"/>
  <c r="D12" i="10" l="1"/>
  <c r="M118" i="9" l="1"/>
  <c r="R71" i="9"/>
  <c r="Q71" i="9"/>
  <c r="O71" i="9"/>
  <c r="N71" i="9"/>
  <c r="M71" i="9"/>
  <c r="K71" i="9"/>
  <c r="J71" i="9"/>
  <c r="H71" i="9"/>
  <c r="G71" i="9"/>
  <c r="E71" i="9"/>
  <c r="D71" i="9"/>
  <c r="R51" i="9"/>
  <c r="Q51" i="9"/>
  <c r="O51" i="9"/>
  <c r="N51" i="9"/>
  <c r="M51" i="9"/>
  <c r="K51" i="9"/>
  <c r="J51" i="9"/>
  <c r="H51" i="9"/>
  <c r="G51" i="9"/>
  <c r="E51" i="9"/>
  <c r="D51" i="9"/>
  <c r="R31" i="9"/>
  <c r="Q31" i="9"/>
  <c r="O31" i="9"/>
  <c r="N31" i="9"/>
  <c r="M31" i="9"/>
  <c r="K31" i="9"/>
  <c r="J31" i="9"/>
  <c r="H31" i="9"/>
  <c r="G31" i="9"/>
  <c r="E31" i="9"/>
  <c r="D31" i="9"/>
  <c r="R17" i="9"/>
  <c r="Q17" i="9"/>
  <c r="O17" i="9"/>
  <c r="N17" i="9"/>
  <c r="M17" i="9"/>
  <c r="K17" i="9"/>
  <c r="J17" i="9"/>
  <c r="H17" i="9"/>
  <c r="G17" i="9"/>
  <c r="E17" i="9"/>
  <c r="D17" i="9"/>
  <c r="R7" i="9"/>
  <c r="Q7" i="9"/>
  <c r="Q5" i="9" s="1"/>
  <c r="O7" i="9"/>
  <c r="N7" i="9"/>
  <c r="N5" i="9" s="1"/>
  <c r="M7" i="9"/>
  <c r="K7" i="9"/>
  <c r="J7" i="9"/>
  <c r="H7" i="9"/>
  <c r="G7" i="9"/>
  <c r="E7" i="9"/>
  <c r="D7" i="9"/>
  <c r="D5" i="9" l="1"/>
  <c r="G5" i="9"/>
  <c r="J5" i="9"/>
  <c r="M5" i="9"/>
  <c r="A127" i="10" l="1"/>
  <c r="A127" i="9" l="1"/>
  <c r="S125" i="9" l="1"/>
  <c r="S125" i="10" s="1"/>
  <c r="P125" i="9"/>
  <c r="O125" i="10" s="1"/>
  <c r="L125" i="9"/>
  <c r="K125" i="10" s="1"/>
  <c r="I125" i="9"/>
  <c r="G125" i="10" s="1"/>
  <c r="F125" i="9"/>
  <c r="D125" i="10" s="1"/>
  <c r="S124" i="9"/>
  <c r="S124" i="10" s="1"/>
  <c r="P124" i="9"/>
  <c r="O124" i="10" s="1"/>
  <c r="L124" i="9"/>
  <c r="K124" i="10" s="1"/>
  <c r="I124" i="9"/>
  <c r="G124" i="10" s="1"/>
  <c r="F124" i="9"/>
  <c r="D124" i="10" s="1"/>
  <c r="S120" i="9"/>
  <c r="S120" i="10" s="1"/>
  <c r="P120" i="9"/>
  <c r="O120" i="10" s="1"/>
  <c r="L120" i="9"/>
  <c r="K120" i="10" s="1"/>
  <c r="I120" i="9"/>
  <c r="G120" i="10" s="1"/>
  <c r="F120" i="9"/>
  <c r="D120" i="10" s="1"/>
  <c r="S123" i="9"/>
  <c r="S123" i="10" s="1"/>
  <c r="P123" i="9"/>
  <c r="O123" i="10" s="1"/>
  <c r="L123" i="9"/>
  <c r="K123" i="10" s="1"/>
  <c r="I123" i="9"/>
  <c r="G123" i="10" s="1"/>
  <c r="F123" i="9"/>
  <c r="D123" i="10" s="1"/>
  <c r="S122" i="9"/>
  <c r="S122" i="10" s="1"/>
  <c r="P122" i="9"/>
  <c r="O122" i="10" s="1"/>
  <c r="L122" i="9"/>
  <c r="K122" i="10" s="1"/>
  <c r="I122" i="9"/>
  <c r="G122" i="10" s="1"/>
  <c r="F122" i="9"/>
  <c r="D122" i="10" s="1"/>
  <c r="S121" i="9"/>
  <c r="S121" i="10" s="1"/>
  <c r="P121" i="9"/>
  <c r="O121" i="10" s="1"/>
  <c r="L121" i="9"/>
  <c r="K121" i="10" s="1"/>
  <c r="I121" i="9"/>
  <c r="G121" i="10" s="1"/>
  <c r="F121" i="9"/>
  <c r="D121" i="10" s="1"/>
  <c r="S119" i="9"/>
  <c r="P119" i="9"/>
  <c r="L119" i="9"/>
  <c r="I119" i="9"/>
  <c r="F119" i="9"/>
  <c r="S116" i="9"/>
  <c r="S116" i="10" s="1"/>
  <c r="P116" i="9"/>
  <c r="O116" i="10" s="1"/>
  <c r="L116" i="9"/>
  <c r="K116" i="10" s="1"/>
  <c r="I116" i="9"/>
  <c r="G116" i="10" s="1"/>
  <c r="F116" i="9"/>
  <c r="D116" i="10" s="1"/>
  <c r="S115" i="9"/>
  <c r="S115" i="10" s="1"/>
  <c r="P115" i="9"/>
  <c r="O115" i="10" s="1"/>
  <c r="L115" i="9"/>
  <c r="K115" i="10" s="1"/>
  <c r="I115" i="9"/>
  <c r="G115" i="10" s="1"/>
  <c r="F115" i="9"/>
  <c r="D115" i="10" s="1"/>
  <c r="S114" i="9"/>
  <c r="S114" i="10" s="1"/>
  <c r="P114" i="9"/>
  <c r="O114" i="10" s="1"/>
  <c r="L114" i="9"/>
  <c r="K114" i="10" s="1"/>
  <c r="I114" i="9"/>
  <c r="G114" i="10" s="1"/>
  <c r="F114" i="9"/>
  <c r="D114" i="10" s="1"/>
  <c r="S113" i="9"/>
  <c r="S113" i="10" s="1"/>
  <c r="P113" i="9"/>
  <c r="O113" i="10" s="1"/>
  <c r="L113" i="9"/>
  <c r="K113" i="10" s="1"/>
  <c r="I113" i="9"/>
  <c r="G113" i="10" s="1"/>
  <c r="F113" i="9"/>
  <c r="D113" i="10" s="1"/>
  <c r="S112" i="9"/>
  <c r="S112" i="10" s="1"/>
  <c r="P112" i="9"/>
  <c r="O112" i="10" s="1"/>
  <c r="L112" i="9"/>
  <c r="K112" i="10" s="1"/>
  <c r="I112" i="9"/>
  <c r="G112" i="10" s="1"/>
  <c r="F112" i="9"/>
  <c r="D112" i="10" s="1"/>
  <c r="S111" i="9"/>
  <c r="S111" i="10" s="1"/>
  <c r="P111" i="9"/>
  <c r="O111" i="10" s="1"/>
  <c r="L111" i="9"/>
  <c r="K111" i="10" s="1"/>
  <c r="I111" i="9"/>
  <c r="G111" i="10" s="1"/>
  <c r="F111" i="9"/>
  <c r="D111" i="10" s="1"/>
  <c r="S110" i="9"/>
  <c r="S110" i="10" s="1"/>
  <c r="P110" i="9"/>
  <c r="O110" i="10" s="1"/>
  <c r="L110" i="9"/>
  <c r="K110" i="10" s="1"/>
  <c r="I110" i="9"/>
  <c r="G110" i="10" s="1"/>
  <c r="F110" i="9"/>
  <c r="D110" i="10" s="1"/>
  <c r="S109" i="9"/>
  <c r="S109" i="10" s="1"/>
  <c r="P109" i="9"/>
  <c r="O109" i="10" s="1"/>
  <c r="L109" i="9"/>
  <c r="K109" i="10" s="1"/>
  <c r="I109" i="9"/>
  <c r="G109" i="10" s="1"/>
  <c r="F109" i="9"/>
  <c r="D109" i="10" s="1"/>
  <c r="S108" i="9"/>
  <c r="S108" i="10" s="1"/>
  <c r="P108" i="9"/>
  <c r="O108" i="10" s="1"/>
  <c r="L108" i="9"/>
  <c r="K108" i="10" s="1"/>
  <c r="I108" i="9"/>
  <c r="G108" i="10" s="1"/>
  <c r="F108" i="9"/>
  <c r="D108" i="10" s="1"/>
  <c r="S107" i="9"/>
  <c r="S107" i="10" s="1"/>
  <c r="P107" i="9"/>
  <c r="O107" i="10" s="1"/>
  <c r="L107" i="9"/>
  <c r="K107" i="10" s="1"/>
  <c r="I107" i="9"/>
  <c r="G107" i="10" s="1"/>
  <c r="F107" i="9"/>
  <c r="D107" i="10" s="1"/>
  <c r="S106" i="9"/>
  <c r="S106" i="10" s="1"/>
  <c r="P106" i="9"/>
  <c r="O106" i="10" s="1"/>
  <c r="L106" i="9"/>
  <c r="K106" i="10" s="1"/>
  <c r="I106" i="9"/>
  <c r="G106" i="10" s="1"/>
  <c r="F106" i="9"/>
  <c r="D106" i="10" s="1"/>
  <c r="S105" i="9"/>
  <c r="S105" i="10" s="1"/>
  <c r="P105" i="9"/>
  <c r="O105" i="10" s="1"/>
  <c r="L105" i="9"/>
  <c r="K105" i="10" s="1"/>
  <c r="I105" i="9"/>
  <c r="G105" i="10" s="1"/>
  <c r="F105" i="9"/>
  <c r="D105" i="10" s="1"/>
  <c r="S104" i="9"/>
  <c r="S104" i="10" s="1"/>
  <c r="P104" i="9"/>
  <c r="O104" i="10" s="1"/>
  <c r="L104" i="9"/>
  <c r="K104" i="10" s="1"/>
  <c r="I104" i="9"/>
  <c r="G104" i="10" s="1"/>
  <c r="F104" i="9"/>
  <c r="D104" i="10" s="1"/>
  <c r="S103" i="9"/>
  <c r="S103" i="10" s="1"/>
  <c r="P103" i="9"/>
  <c r="O103" i="10" s="1"/>
  <c r="L103" i="9"/>
  <c r="K103" i="10" s="1"/>
  <c r="I103" i="9"/>
  <c r="G103" i="10" s="1"/>
  <c r="F103" i="9"/>
  <c r="D103" i="10" s="1"/>
  <c r="S102" i="9"/>
  <c r="S102" i="10" s="1"/>
  <c r="P102" i="9"/>
  <c r="O102" i="10" s="1"/>
  <c r="L102" i="9"/>
  <c r="K102" i="10" s="1"/>
  <c r="I102" i="9"/>
  <c r="G102" i="10" s="1"/>
  <c r="F102" i="9"/>
  <c r="D102" i="10" s="1"/>
  <c r="S101" i="9"/>
  <c r="S101" i="10" s="1"/>
  <c r="P101" i="9"/>
  <c r="O101" i="10" s="1"/>
  <c r="L101" i="9"/>
  <c r="K101" i="10" s="1"/>
  <c r="I101" i="9"/>
  <c r="G101" i="10" s="1"/>
  <c r="F101" i="9"/>
  <c r="D101" i="10" s="1"/>
  <c r="S100" i="9"/>
  <c r="S100" i="10" s="1"/>
  <c r="P100" i="9"/>
  <c r="O100" i="10" s="1"/>
  <c r="L100" i="9"/>
  <c r="K100" i="10" s="1"/>
  <c r="I100" i="9"/>
  <c r="G100" i="10" s="1"/>
  <c r="F100" i="9"/>
  <c r="D100" i="10" s="1"/>
  <c r="S99" i="9"/>
  <c r="S99" i="10" s="1"/>
  <c r="P99" i="9"/>
  <c r="O99" i="10" s="1"/>
  <c r="L99" i="9"/>
  <c r="K99" i="10" s="1"/>
  <c r="I99" i="9"/>
  <c r="G99" i="10" s="1"/>
  <c r="F99" i="9"/>
  <c r="D99" i="10" s="1"/>
  <c r="S98" i="9"/>
  <c r="S98" i="10" s="1"/>
  <c r="P98" i="9"/>
  <c r="O98" i="10" s="1"/>
  <c r="L98" i="9"/>
  <c r="K98" i="10" s="1"/>
  <c r="I98" i="9"/>
  <c r="G98" i="10" s="1"/>
  <c r="F98" i="9"/>
  <c r="D98" i="10" s="1"/>
  <c r="S96" i="9"/>
  <c r="S96" i="10" s="1"/>
  <c r="P96" i="9"/>
  <c r="O96" i="10" s="1"/>
  <c r="L96" i="9"/>
  <c r="K96" i="10" s="1"/>
  <c r="I96" i="9"/>
  <c r="G96" i="10" s="1"/>
  <c r="F96" i="9"/>
  <c r="D96" i="10" s="1"/>
  <c r="S95" i="9"/>
  <c r="S95" i="10" s="1"/>
  <c r="P95" i="9"/>
  <c r="O95" i="10" s="1"/>
  <c r="L95" i="9"/>
  <c r="K95" i="10" s="1"/>
  <c r="I95" i="9"/>
  <c r="G95" i="10" s="1"/>
  <c r="F95" i="9"/>
  <c r="D95" i="10" s="1"/>
  <c r="S94" i="9"/>
  <c r="S94" i="10" s="1"/>
  <c r="P94" i="9"/>
  <c r="O94" i="10" s="1"/>
  <c r="L94" i="9"/>
  <c r="K94" i="10" s="1"/>
  <c r="I94" i="9"/>
  <c r="G94" i="10" s="1"/>
  <c r="F94" i="9"/>
  <c r="D94" i="10" s="1"/>
  <c r="S93" i="9"/>
  <c r="S93" i="10" s="1"/>
  <c r="P93" i="9"/>
  <c r="O93" i="10" s="1"/>
  <c r="L93" i="9"/>
  <c r="K93" i="10" s="1"/>
  <c r="I93" i="9"/>
  <c r="G93" i="10" s="1"/>
  <c r="F93" i="9"/>
  <c r="D93" i="10" s="1"/>
  <c r="S92" i="9"/>
  <c r="S92" i="10" s="1"/>
  <c r="P92" i="9"/>
  <c r="O92" i="10" s="1"/>
  <c r="L92" i="9"/>
  <c r="K92" i="10" s="1"/>
  <c r="I92" i="9"/>
  <c r="G92" i="10" s="1"/>
  <c r="F92" i="9"/>
  <c r="D92" i="10" s="1"/>
  <c r="S91" i="9"/>
  <c r="S91" i="10" s="1"/>
  <c r="P91" i="9"/>
  <c r="O91" i="10" s="1"/>
  <c r="L91" i="9"/>
  <c r="K91" i="10" s="1"/>
  <c r="I91" i="9"/>
  <c r="G91" i="10" s="1"/>
  <c r="F91" i="9"/>
  <c r="D91" i="10" s="1"/>
  <c r="S90" i="9"/>
  <c r="S90" i="10" s="1"/>
  <c r="P90" i="9"/>
  <c r="O90" i="10" s="1"/>
  <c r="L90" i="9"/>
  <c r="K90" i="10" s="1"/>
  <c r="I90" i="9"/>
  <c r="G90" i="10" s="1"/>
  <c r="F90" i="9"/>
  <c r="D90" i="10" s="1"/>
  <c r="S89" i="9"/>
  <c r="S89" i="10" s="1"/>
  <c r="P89" i="9"/>
  <c r="O89" i="10" s="1"/>
  <c r="L89" i="9"/>
  <c r="K89" i="10" s="1"/>
  <c r="I89" i="9"/>
  <c r="G89" i="10" s="1"/>
  <c r="F89" i="9"/>
  <c r="D89" i="10" s="1"/>
  <c r="S88" i="9"/>
  <c r="S88" i="10" s="1"/>
  <c r="P88" i="9"/>
  <c r="O88" i="10" s="1"/>
  <c r="L88" i="9"/>
  <c r="K88" i="10" s="1"/>
  <c r="I88" i="9"/>
  <c r="G88" i="10" s="1"/>
  <c r="F88" i="9"/>
  <c r="D88" i="10" s="1"/>
  <c r="S97" i="9"/>
  <c r="S97" i="10" s="1"/>
  <c r="P97" i="9"/>
  <c r="O97" i="10" s="1"/>
  <c r="L97" i="9"/>
  <c r="K97" i="10" s="1"/>
  <c r="I97" i="9"/>
  <c r="G97" i="10" s="1"/>
  <c r="F97" i="9"/>
  <c r="D97" i="10" s="1"/>
  <c r="S86" i="9"/>
  <c r="S86" i="10" s="1"/>
  <c r="P86" i="9"/>
  <c r="O86" i="10" s="1"/>
  <c r="L86" i="9"/>
  <c r="K86" i="10" s="1"/>
  <c r="I86" i="9"/>
  <c r="G86" i="10" s="1"/>
  <c r="F86" i="9"/>
  <c r="D86" i="10" s="1"/>
  <c r="S85" i="9"/>
  <c r="S85" i="10" s="1"/>
  <c r="P85" i="9"/>
  <c r="O85" i="10" s="1"/>
  <c r="L85" i="9"/>
  <c r="K85" i="10" s="1"/>
  <c r="I85" i="9"/>
  <c r="G85" i="10" s="1"/>
  <c r="F85" i="9"/>
  <c r="D85" i="10" s="1"/>
  <c r="S84" i="9"/>
  <c r="S84" i="10" s="1"/>
  <c r="P84" i="9"/>
  <c r="O84" i="10" s="1"/>
  <c r="L84" i="9"/>
  <c r="K84" i="10" s="1"/>
  <c r="I84" i="9"/>
  <c r="G84" i="10" s="1"/>
  <c r="F84" i="9"/>
  <c r="D84" i="10" s="1"/>
  <c r="S82" i="9"/>
  <c r="S82" i="10" s="1"/>
  <c r="P82" i="9"/>
  <c r="O82" i="10" s="1"/>
  <c r="L82" i="9"/>
  <c r="K82" i="10" s="1"/>
  <c r="I82" i="9"/>
  <c r="G82" i="10" s="1"/>
  <c r="F82" i="9"/>
  <c r="D82" i="10" s="1"/>
  <c r="S81" i="9"/>
  <c r="S81" i="10" s="1"/>
  <c r="P81" i="9"/>
  <c r="O81" i="10" s="1"/>
  <c r="L81" i="9"/>
  <c r="K81" i="10" s="1"/>
  <c r="I81" i="9"/>
  <c r="G81" i="10" s="1"/>
  <c r="F81" i="9"/>
  <c r="D81" i="10" s="1"/>
  <c r="S80" i="9"/>
  <c r="S80" i="10" s="1"/>
  <c r="P80" i="9"/>
  <c r="O80" i="10" s="1"/>
  <c r="L80" i="9"/>
  <c r="K80" i="10" s="1"/>
  <c r="I80" i="9"/>
  <c r="G80" i="10" s="1"/>
  <c r="F80" i="9"/>
  <c r="D80" i="10" s="1"/>
  <c r="S79" i="9"/>
  <c r="S79" i="10" s="1"/>
  <c r="P79" i="9"/>
  <c r="O79" i="10" s="1"/>
  <c r="L79" i="9"/>
  <c r="K79" i="10" s="1"/>
  <c r="I79" i="9"/>
  <c r="G79" i="10" s="1"/>
  <c r="F79" i="9"/>
  <c r="D79" i="10" s="1"/>
  <c r="S78" i="9"/>
  <c r="S78" i="10" s="1"/>
  <c r="P78" i="9"/>
  <c r="O78" i="10" s="1"/>
  <c r="L78" i="9"/>
  <c r="K78" i="10" s="1"/>
  <c r="I78" i="9"/>
  <c r="G78" i="10" s="1"/>
  <c r="F78" i="9"/>
  <c r="D78" i="10" s="1"/>
  <c r="S77" i="9"/>
  <c r="S77" i="10" s="1"/>
  <c r="P77" i="9"/>
  <c r="O77" i="10" s="1"/>
  <c r="L77" i="9"/>
  <c r="K77" i="10" s="1"/>
  <c r="I77" i="9"/>
  <c r="G77" i="10" s="1"/>
  <c r="F77" i="9"/>
  <c r="D77" i="10" s="1"/>
  <c r="S76" i="9"/>
  <c r="S76" i="10" s="1"/>
  <c r="P76" i="9"/>
  <c r="O76" i="10" s="1"/>
  <c r="L76" i="9"/>
  <c r="K76" i="10" s="1"/>
  <c r="I76" i="9"/>
  <c r="G76" i="10" s="1"/>
  <c r="F76" i="9"/>
  <c r="D76" i="10" s="1"/>
  <c r="S75" i="9"/>
  <c r="S75" i="10" s="1"/>
  <c r="P75" i="9"/>
  <c r="O75" i="10" s="1"/>
  <c r="L75" i="9"/>
  <c r="K75" i="10" s="1"/>
  <c r="I75" i="9"/>
  <c r="G75" i="10" s="1"/>
  <c r="F75" i="9"/>
  <c r="D75" i="10" s="1"/>
  <c r="S74" i="9"/>
  <c r="S74" i="10" s="1"/>
  <c r="P74" i="9"/>
  <c r="O74" i="10" s="1"/>
  <c r="L74" i="9"/>
  <c r="K74" i="10" s="1"/>
  <c r="I74" i="9"/>
  <c r="G74" i="10" s="1"/>
  <c r="F74" i="9"/>
  <c r="D74" i="10" s="1"/>
  <c r="S72" i="9"/>
  <c r="S72" i="10" s="1"/>
  <c r="P72" i="9"/>
  <c r="O72" i="10" s="1"/>
  <c r="L72" i="9"/>
  <c r="K72" i="10" s="1"/>
  <c r="I72" i="9"/>
  <c r="G72" i="10" s="1"/>
  <c r="F72" i="9"/>
  <c r="D72" i="10" s="1"/>
  <c r="S73" i="9"/>
  <c r="S73" i="10" s="1"/>
  <c r="P73" i="9"/>
  <c r="O73" i="10" s="1"/>
  <c r="L73" i="9"/>
  <c r="K73" i="10" s="1"/>
  <c r="I73" i="9"/>
  <c r="G73" i="10" s="1"/>
  <c r="F73" i="9"/>
  <c r="D73" i="10" s="1"/>
  <c r="S83" i="9"/>
  <c r="S83" i="10" s="1"/>
  <c r="P83" i="9"/>
  <c r="O83" i="10" s="1"/>
  <c r="L83" i="9"/>
  <c r="K83" i="10" s="1"/>
  <c r="I83" i="9"/>
  <c r="G83" i="10" s="1"/>
  <c r="F83" i="9"/>
  <c r="D83" i="10" s="1"/>
  <c r="S69" i="9"/>
  <c r="S69" i="10" s="1"/>
  <c r="P69" i="9"/>
  <c r="O69" i="10" s="1"/>
  <c r="L69" i="9"/>
  <c r="K69" i="10" s="1"/>
  <c r="I69" i="9"/>
  <c r="G69" i="10" s="1"/>
  <c r="F69" i="9"/>
  <c r="D69" i="10" s="1"/>
  <c r="S68" i="9"/>
  <c r="S68" i="10" s="1"/>
  <c r="P68" i="9"/>
  <c r="O68" i="10" s="1"/>
  <c r="L68" i="9"/>
  <c r="K68" i="10" s="1"/>
  <c r="I68" i="9"/>
  <c r="G68" i="10" s="1"/>
  <c r="F68" i="9"/>
  <c r="D68" i="10" s="1"/>
  <c r="S67" i="9"/>
  <c r="S67" i="10" s="1"/>
  <c r="P67" i="9"/>
  <c r="O67" i="10" s="1"/>
  <c r="L67" i="9"/>
  <c r="K67" i="10" s="1"/>
  <c r="I67" i="9"/>
  <c r="G67" i="10" s="1"/>
  <c r="F67" i="9"/>
  <c r="D67" i="10" s="1"/>
  <c r="S66" i="9"/>
  <c r="S66" i="10" s="1"/>
  <c r="P66" i="9"/>
  <c r="O66" i="10" s="1"/>
  <c r="L66" i="9"/>
  <c r="K66" i="10" s="1"/>
  <c r="I66" i="9"/>
  <c r="G66" i="10" s="1"/>
  <c r="F66" i="9"/>
  <c r="D66" i="10" s="1"/>
  <c r="S65" i="9"/>
  <c r="S65" i="10" s="1"/>
  <c r="P65" i="9"/>
  <c r="O65" i="10" s="1"/>
  <c r="L65" i="9"/>
  <c r="K65" i="10" s="1"/>
  <c r="I65" i="9"/>
  <c r="G65" i="10" s="1"/>
  <c r="F65" i="9"/>
  <c r="D65" i="10" s="1"/>
  <c r="S64" i="9"/>
  <c r="S64" i="10" s="1"/>
  <c r="P64" i="9"/>
  <c r="O64" i="10" s="1"/>
  <c r="L64" i="9"/>
  <c r="K64" i="10" s="1"/>
  <c r="I64" i="9"/>
  <c r="G64" i="10" s="1"/>
  <c r="F64" i="9"/>
  <c r="D64" i="10" s="1"/>
  <c r="S54" i="9"/>
  <c r="S54" i="10" s="1"/>
  <c r="P54" i="9"/>
  <c r="O54" i="10" s="1"/>
  <c r="L54" i="9"/>
  <c r="K54" i="10" s="1"/>
  <c r="I54" i="9"/>
  <c r="G54" i="10" s="1"/>
  <c r="F54" i="9"/>
  <c r="D54" i="10" s="1"/>
  <c r="S63" i="9"/>
  <c r="S63" i="10" s="1"/>
  <c r="P63" i="9"/>
  <c r="O63" i="10" s="1"/>
  <c r="L63" i="9"/>
  <c r="K63" i="10" s="1"/>
  <c r="I63" i="9"/>
  <c r="G63" i="10" s="1"/>
  <c r="F63" i="9"/>
  <c r="D63" i="10" s="1"/>
  <c r="S62" i="9"/>
  <c r="S62" i="10" s="1"/>
  <c r="P62" i="9"/>
  <c r="O62" i="10" s="1"/>
  <c r="L62" i="9"/>
  <c r="K62" i="10" s="1"/>
  <c r="I62" i="9"/>
  <c r="G62" i="10" s="1"/>
  <c r="F62" i="9"/>
  <c r="D62" i="10" s="1"/>
  <c r="S61" i="9"/>
  <c r="S61" i="10" s="1"/>
  <c r="P61" i="9"/>
  <c r="O61" i="10" s="1"/>
  <c r="L61" i="9"/>
  <c r="K61" i="10" s="1"/>
  <c r="I61" i="9"/>
  <c r="G61" i="10" s="1"/>
  <c r="F61" i="9"/>
  <c r="D61" i="10" s="1"/>
  <c r="S60" i="9"/>
  <c r="S60" i="10" s="1"/>
  <c r="P60" i="9"/>
  <c r="O60" i="10" s="1"/>
  <c r="L60" i="9"/>
  <c r="K60" i="10" s="1"/>
  <c r="I60" i="9"/>
  <c r="G60" i="10" s="1"/>
  <c r="F60" i="9"/>
  <c r="D60" i="10" s="1"/>
  <c r="S70" i="9"/>
  <c r="S70" i="10" s="1"/>
  <c r="P70" i="9"/>
  <c r="O70" i="10" s="1"/>
  <c r="L70" i="9"/>
  <c r="K70" i="10" s="1"/>
  <c r="I70" i="9"/>
  <c r="G70" i="10" s="1"/>
  <c r="F70" i="9"/>
  <c r="D70" i="10" s="1"/>
  <c r="S57" i="9"/>
  <c r="S57" i="10" s="1"/>
  <c r="P57" i="9"/>
  <c r="O57" i="10" s="1"/>
  <c r="L57" i="9"/>
  <c r="K57" i="10" s="1"/>
  <c r="I57" i="9"/>
  <c r="G57" i="10" s="1"/>
  <c r="F57" i="9"/>
  <c r="D57" i="10" s="1"/>
  <c r="S56" i="9"/>
  <c r="S56" i="10" s="1"/>
  <c r="P56" i="9"/>
  <c r="O56" i="10" s="1"/>
  <c r="L56" i="9"/>
  <c r="K56" i="10" s="1"/>
  <c r="I56" i="9"/>
  <c r="G56" i="10" s="1"/>
  <c r="F56" i="9"/>
  <c r="D56" i="10" s="1"/>
  <c r="S59" i="9"/>
  <c r="S59" i="10" s="1"/>
  <c r="P59" i="9"/>
  <c r="O59" i="10" s="1"/>
  <c r="L59" i="9"/>
  <c r="K59" i="10" s="1"/>
  <c r="I59" i="9"/>
  <c r="G59" i="10" s="1"/>
  <c r="F59" i="9"/>
  <c r="D59" i="10" s="1"/>
  <c r="S53" i="9"/>
  <c r="S53" i="10" s="1"/>
  <c r="P53" i="9"/>
  <c r="O53" i="10" s="1"/>
  <c r="L53" i="9"/>
  <c r="K53" i="10" s="1"/>
  <c r="I53" i="9"/>
  <c r="G53" i="10" s="1"/>
  <c r="F53" i="9"/>
  <c r="D53" i="10" s="1"/>
  <c r="S58" i="9"/>
  <c r="S58" i="10" s="1"/>
  <c r="P58" i="9"/>
  <c r="O58" i="10" s="1"/>
  <c r="L58" i="9"/>
  <c r="K58" i="10" s="1"/>
  <c r="I58" i="9"/>
  <c r="G58" i="10" s="1"/>
  <c r="F58" i="9"/>
  <c r="D58" i="10" s="1"/>
  <c r="S55" i="9"/>
  <c r="S55" i="10" s="1"/>
  <c r="P55" i="9"/>
  <c r="O55" i="10" s="1"/>
  <c r="L55" i="9"/>
  <c r="K55" i="10" s="1"/>
  <c r="I55" i="9"/>
  <c r="G55" i="10" s="1"/>
  <c r="F55" i="9"/>
  <c r="D55" i="10" s="1"/>
  <c r="S52" i="9"/>
  <c r="S52" i="10" s="1"/>
  <c r="P52" i="9"/>
  <c r="O52" i="10" s="1"/>
  <c r="O51" i="10" s="1"/>
  <c r="L52" i="9"/>
  <c r="K52" i="10" s="1"/>
  <c r="K51" i="10" s="1"/>
  <c r="I52" i="9"/>
  <c r="G52" i="10" s="1"/>
  <c r="G51" i="10" s="1"/>
  <c r="F52" i="9"/>
  <c r="D52" i="10" s="1"/>
  <c r="D51" i="10" s="1"/>
  <c r="S50" i="9"/>
  <c r="S50" i="10" s="1"/>
  <c r="P50" i="9"/>
  <c r="O50" i="10" s="1"/>
  <c r="L50" i="9"/>
  <c r="K50" i="10" s="1"/>
  <c r="I50" i="9"/>
  <c r="G50" i="10" s="1"/>
  <c r="F50" i="9"/>
  <c r="D50" i="10" s="1"/>
  <c r="S36" i="9"/>
  <c r="S36" i="10" s="1"/>
  <c r="P36" i="9"/>
  <c r="O36" i="10" s="1"/>
  <c r="L36" i="9"/>
  <c r="K36" i="10" s="1"/>
  <c r="I36" i="9"/>
  <c r="G36" i="10" s="1"/>
  <c r="F36" i="9"/>
  <c r="D36" i="10" s="1"/>
  <c r="S49" i="9"/>
  <c r="S49" i="10" s="1"/>
  <c r="P49" i="9"/>
  <c r="O49" i="10" s="1"/>
  <c r="L49" i="9"/>
  <c r="K49" i="10" s="1"/>
  <c r="I49" i="9"/>
  <c r="G49" i="10" s="1"/>
  <c r="F49" i="9"/>
  <c r="D49" i="10" s="1"/>
  <c r="S48" i="9"/>
  <c r="S48" i="10" s="1"/>
  <c r="P48" i="9"/>
  <c r="O48" i="10" s="1"/>
  <c r="L48" i="9"/>
  <c r="K48" i="10" s="1"/>
  <c r="I48" i="9"/>
  <c r="G48" i="10" s="1"/>
  <c r="F48" i="9"/>
  <c r="D48" i="10" s="1"/>
  <c r="S47" i="9"/>
  <c r="S47" i="10" s="1"/>
  <c r="P47" i="9"/>
  <c r="O47" i="10" s="1"/>
  <c r="L47" i="9"/>
  <c r="K47" i="10" s="1"/>
  <c r="I47" i="9"/>
  <c r="G47" i="10" s="1"/>
  <c r="F47" i="9"/>
  <c r="D47" i="10" s="1"/>
  <c r="S46" i="9"/>
  <c r="S46" i="10" s="1"/>
  <c r="P46" i="9"/>
  <c r="O46" i="10" s="1"/>
  <c r="L46" i="9"/>
  <c r="K46" i="10" s="1"/>
  <c r="I46" i="9"/>
  <c r="G46" i="10" s="1"/>
  <c r="F46" i="9"/>
  <c r="D46" i="10" s="1"/>
  <c r="S45" i="9"/>
  <c r="S45" i="10" s="1"/>
  <c r="P45" i="9"/>
  <c r="O45" i="10" s="1"/>
  <c r="L45" i="9"/>
  <c r="K45" i="10" s="1"/>
  <c r="I45" i="9"/>
  <c r="G45" i="10" s="1"/>
  <c r="F45" i="9"/>
  <c r="D45" i="10" s="1"/>
  <c r="S44" i="9"/>
  <c r="S44" i="10" s="1"/>
  <c r="P44" i="9"/>
  <c r="O44" i="10" s="1"/>
  <c r="L44" i="9"/>
  <c r="K44" i="10" s="1"/>
  <c r="I44" i="9"/>
  <c r="G44" i="10" s="1"/>
  <c r="F44" i="9"/>
  <c r="D44" i="10" s="1"/>
  <c r="S43" i="9"/>
  <c r="S43" i="10" s="1"/>
  <c r="P43" i="9"/>
  <c r="O43" i="10" s="1"/>
  <c r="L43" i="9"/>
  <c r="K43" i="10" s="1"/>
  <c r="I43" i="9"/>
  <c r="G43" i="10" s="1"/>
  <c r="F43" i="9"/>
  <c r="D43" i="10" s="1"/>
  <c r="S42" i="9"/>
  <c r="S42" i="10" s="1"/>
  <c r="P42" i="9"/>
  <c r="O42" i="10" s="1"/>
  <c r="L42" i="9"/>
  <c r="K42" i="10" s="1"/>
  <c r="I42" i="9"/>
  <c r="G42" i="10" s="1"/>
  <c r="F42" i="9"/>
  <c r="D42" i="10" s="1"/>
  <c r="S33" i="9"/>
  <c r="S33" i="10" s="1"/>
  <c r="P33" i="9"/>
  <c r="O33" i="10" s="1"/>
  <c r="L33" i="9"/>
  <c r="K33" i="10" s="1"/>
  <c r="I33" i="9"/>
  <c r="G33" i="10" s="1"/>
  <c r="F33" i="9"/>
  <c r="D33" i="10" s="1"/>
  <c r="S41" i="9"/>
  <c r="S41" i="10" s="1"/>
  <c r="P41" i="9"/>
  <c r="O41" i="10" s="1"/>
  <c r="L41" i="9"/>
  <c r="K41" i="10" s="1"/>
  <c r="I41" i="9"/>
  <c r="G41" i="10" s="1"/>
  <c r="F41" i="9"/>
  <c r="D41" i="10" s="1"/>
  <c r="S34" i="9"/>
  <c r="S34" i="10" s="1"/>
  <c r="P34" i="9"/>
  <c r="O34" i="10" s="1"/>
  <c r="L34" i="9"/>
  <c r="K34" i="10" s="1"/>
  <c r="I34" i="9"/>
  <c r="G34" i="10" s="1"/>
  <c r="F34" i="9"/>
  <c r="D34" i="10" s="1"/>
  <c r="S40" i="9"/>
  <c r="S40" i="10" s="1"/>
  <c r="P40" i="9"/>
  <c r="O40" i="10" s="1"/>
  <c r="L40" i="9"/>
  <c r="K40" i="10" s="1"/>
  <c r="I40" i="9"/>
  <c r="G40" i="10" s="1"/>
  <c r="F40" i="9"/>
  <c r="D40" i="10" s="1"/>
  <c r="S39" i="9"/>
  <c r="S39" i="10" s="1"/>
  <c r="P39" i="9"/>
  <c r="O39" i="10" s="1"/>
  <c r="L39" i="9"/>
  <c r="K39" i="10" s="1"/>
  <c r="I39" i="9"/>
  <c r="G39" i="10" s="1"/>
  <c r="F39" i="9"/>
  <c r="D39" i="10" s="1"/>
  <c r="S38" i="9"/>
  <c r="S38" i="10" s="1"/>
  <c r="P38" i="9"/>
  <c r="O38" i="10" s="1"/>
  <c r="L38" i="9"/>
  <c r="K38" i="10" s="1"/>
  <c r="I38" i="9"/>
  <c r="G38" i="10" s="1"/>
  <c r="F38" i="9"/>
  <c r="D38" i="10" s="1"/>
  <c r="S37" i="9"/>
  <c r="S37" i="10" s="1"/>
  <c r="P37" i="9"/>
  <c r="O37" i="10" s="1"/>
  <c r="L37" i="9"/>
  <c r="K37" i="10" s="1"/>
  <c r="I37" i="9"/>
  <c r="G37" i="10" s="1"/>
  <c r="F37" i="9"/>
  <c r="D37" i="10" s="1"/>
  <c r="S32" i="9"/>
  <c r="S32" i="10" s="1"/>
  <c r="P32" i="9"/>
  <c r="O32" i="10" s="1"/>
  <c r="L32" i="9"/>
  <c r="K32" i="10" s="1"/>
  <c r="I32" i="9"/>
  <c r="G32" i="10" s="1"/>
  <c r="F32" i="9"/>
  <c r="D32" i="10" s="1"/>
  <c r="S35" i="9"/>
  <c r="S35" i="10" s="1"/>
  <c r="P35" i="9"/>
  <c r="O35" i="10" s="1"/>
  <c r="L35" i="9"/>
  <c r="K35" i="10" s="1"/>
  <c r="I35" i="9"/>
  <c r="G35" i="10" s="1"/>
  <c r="F35" i="9"/>
  <c r="D35" i="10" s="1"/>
  <c r="S30" i="9"/>
  <c r="S30" i="10" s="1"/>
  <c r="P30" i="9"/>
  <c r="O30" i="10" s="1"/>
  <c r="L30" i="9"/>
  <c r="K30" i="10" s="1"/>
  <c r="I30" i="9"/>
  <c r="G30" i="10" s="1"/>
  <c r="F30" i="9"/>
  <c r="D30" i="10" s="1"/>
  <c r="S20" i="9"/>
  <c r="S20" i="10" s="1"/>
  <c r="P20" i="9"/>
  <c r="O20" i="10" s="1"/>
  <c r="L20" i="9"/>
  <c r="K20" i="10" s="1"/>
  <c r="I20" i="9"/>
  <c r="G20" i="10" s="1"/>
  <c r="F20" i="9"/>
  <c r="D20" i="10" s="1"/>
  <c r="S29" i="9"/>
  <c r="S29" i="10" s="1"/>
  <c r="P29" i="9"/>
  <c r="O29" i="10" s="1"/>
  <c r="L29" i="9"/>
  <c r="K29" i="10" s="1"/>
  <c r="I29" i="9"/>
  <c r="G29" i="10" s="1"/>
  <c r="F29" i="9"/>
  <c r="D29" i="10" s="1"/>
  <c r="S28" i="9"/>
  <c r="S28" i="10" s="1"/>
  <c r="P28" i="9"/>
  <c r="O28" i="10" s="1"/>
  <c r="L28" i="9"/>
  <c r="K28" i="10" s="1"/>
  <c r="I28" i="9"/>
  <c r="G28" i="10" s="1"/>
  <c r="F28" i="9"/>
  <c r="D28" i="10" s="1"/>
  <c r="S27" i="9"/>
  <c r="S27" i="10" s="1"/>
  <c r="P27" i="9"/>
  <c r="O27" i="10" s="1"/>
  <c r="L27" i="9"/>
  <c r="K27" i="10" s="1"/>
  <c r="I27" i="9"/>
  <c r="G27" i="10" s="1"/>
  <c r="F27" i="9"/>
  <c r="D27" i="10" s="1"/>
  <c r="S26" i="9"/>
  <c r="S26" i="10" s="1"/>
  <c r="P26" i="9"/>
  <c r="O26" i="10" s="1"/>
  <c r="L26" i="9"/>
  <c r="K26" i="10" s="1"/>
  <c r="I26" i="9"/>
  <c r="G26" i="10" s="1"/>
  <c r="F26" i="9"/>
  <c r="D26" i="10" s="1"/>
  <c r="S25" i="9"/>
  <c r="S25" i="10" s="1"/>
  <c r="P25" i="9"/>
  <c r="O25" i="10" s="1"/>
  <c r="L25" i="9"/>
  <c r="K25" i="10" s="1"/>
  <c r="I25" i="9"/>
  <c r="G25" i="10" s="1"/>
  <c r="F25" i="9"/>
  <c r="D25" i="10" s="1"/>
  <c r="S24" i="9"/>
  <c r="S24" i="10" s="1"/>
  <c r="P24" i="9"/>
  <c r="O24" i="10" s="1"/>
  <c r="L24" i="9"/>
  <c r="K24" i="10" s="1"/>
  <c r="I24" i="9"/>
  <c r="G24" i="10" s="1"/>
  <c r="F24" i="9"/>
  <c r="D24" i="10" s="1"/>
  <c r="S22" i="9"/>
  <c r="S22" i="10" s="1"/>
  <c r="P22" i="9"/>
  <c r="O22" i="10" s="1"/>
  <c r="L22" i="9"/>
  <c r="K22" i="10" s="1"/>
  <c r="I22" i="9"/>
  <c r="G22" i="10" s="1"/>
  <c r="F22" i="9"/>
  <c r="D22" i="10" s="1"/>
  <c r="S23" i="9"/>
  <c r="S23" i="10" s="1"/>
  <c r="P23" i="9"/>
  <c r="O23" i="10" s="1"/>
  <c r="L23" i="9"/>
  <c r="K23" i="10" s="1"/>
  <c r="I23" i="9"/>
  <c r="G23" i="10" s="1"/>
  <c r="F23" i="9"/>
  <c r="D23" i="10" s="1"/>
  <c r="S19" i="9"/>
  <c r="S19" i="10" s="1"/>
  <c r="P19" i="9"/>
  <c r="O19" i="10" s="1"/>
  <c r="L19" i="9"/>
  <c r="K19" i="10" s="1"/>
  <c r="I19" i="9"/>
  <c r="G19" i="10" s="1"/>
  <c r="F19" i="9"/>
  <c r="D19" i="10" s="1"/>
  <c r="S21" i="9"/>
  <c r="S21" i="10" s="1"/>
  <c r="P21" i="9"/>
  <c r="O21" i="10" s="1"/>
  <c r="L21" i="9"/>
  <c r="K21" i="10" s="1"/>
  <c r="I21" i="9"/>
  <c r="G21" i="10" s="1"/>
  <c r="F21" i="9"/>
  <c r="D21" i="10" s="1"/>
  <c r="S18" i="9"/>
  <c r="S18" i="10" s="1"/>
  <c r="P18" i="9"/>
  <c r="O18" i="10" s="1"/>
  <c r="L18" i="9"/>
  <c r="K18" i="10" s="1"/>
  <c r="I18" i="9"/>
  <c r="G18" i="10" s="1"/>
  <c r="F18" i="9"/>
  <c r="D18" i="10" s="1"/>
  <c r="S126" i="9"/>
  <c r="S126" i="10" s="1"/>
  <c r="P126" i="9"/>
  <c r="O126" i="10" s="1"/>
  <c r="L126" i="9"/>
  <c r="K126" i="10" s="1"/>
  <c r="I126" i="9"/>
  <c r="G126" i="10" s="1"/>
  <c r="F126" i="9"/>
  <c r="D126" i="10" s="1"/>
  <c r="S16" i="9"/>
  <c r="S16" i="10" s="1"/>
  <c r="P16" i="9"/>
  <c r="O16" i="10" s="1"/>
  <c r="L16" i="9"/>
  <c r="K16" i="10" s="1"/>
  <c r="I16" i="9"/>
  <c r="G16" i="10" s="1"/>
  <c r="F16" i="9"/>
  <c r="D16" i="10" s="1"/>
  <c r="S15" i="9"/>
  <c r="S15" i="10" s="1"/>
  <c r="P15" i="9"/>
  <c r="O15" i="10" s="1"/>
  <c r="L15" i="9"/>
  <c r="K15" i="10" s="1"/>
  <c r="I15" i="9"/>
  <c r="G15" i="10" s="1"/>
  <c r="F15" i="9"/>
  <c r="D15" i="10" s="1"/>
  <c r="S14" i="9"/>
  <c r="S14" i="10" s="1"/>
  <c r="P14" i="9"/>
  <c r="O14" i="10" s="1"/>
  <c r="L14" i="9"/>
  <c r="K14" i="10" s="1"/>
  <c r="I14" i="9"/>
  <c r="G14" i="10" s="1"/>
  <c r="F14" i="9"/>
  <c r="D14" i="10" s="1"/>
  <c r="S13" i="9"/>
  <c r="S13" i="10" s="1"/>
  <c r="P13" i="9"/>
  <c r="O13" i="10" s="1"/>
  <c r="L13" i="9"/>
  <c r="K13" i="10" s="1"/>
  <c r="I13" i="9"/>
  <c r="G13" i="10" s="1"/>
  <c r="F13" i="9"/>
  <c r="D13" i="10" s="1"/>
  <c r="S10" i="9"/>
  <c r="S10" i="10" s="1"/>
  <c r="P10" i="9"/>
  <c r="O10" i="10" s="1"/>
  <c r="L10" i="9"/>
  <c r="K10" i="10" s="1"/>
  <c r="I10" i="9"/>
  <c r="G10" i="10" s="1"/>
  <c r="F10" i="9"/>
  <c r="D10" i="10" s="1"/>
  <c r="S11" i="9"/>
  <c r="S11" i="10" s="1"/>
  <c r="P11" i="9"/>
  <c r="O11" i="10" s="1"/>
  <c r="L11" i="9"/>
  <c r="K11" i="10" s="1"/>
  <c r="I11" i="9"/>
  <c r="G11" i="10" s="1"/>
  <c r="F11" i="9"/>
  <c r="D11" i="10" s="1"/>
  <c r="S8" i="9"/>
  <c r="S8" i="10" s="1"/>
  <c r="P8" i="9"/>
  <c r="O8" i="10" s="1"/>
  <c r="L8" i="9"/>
  <c r="K8" i="10" s="1"/>
  <c r="I8" i="9"/>
  <c r="G8" i="10" s="1"/>
  <c r="F8" i="9"/>
  <c r="D8" i="10" s="1"/>
  <c r="S9" i="9"/>
  <c r="S9" i="10" s="1"/>
  <c r="P9" i="9"/>
  <c r="O9" i="10" s="1"/>
  <c r="L9" i="9"/>
  <c r="K9" i="10" s="1"/>
  <c r="I9" i="9"/>
  <c r="G9" i="10" s="1"/>
  <c r="F9" i="9"/>
  <c r="D9" i="10" s="1"/>
  <c r="S6" i="9"/>
  <c r="S127" i="9" s="1"/>
  <c r="S127" i="10" s="1"/>
  <c r="S129" i="10" s="1"/>
  <c r="P6" i="9"/>
  <c r="P127" i="9" s="1"/>
  <c r="O127" i="10" s="1"/>
  <c r="O129" i="10" s="1"/>
  <c r="L6" i="9"/>
  <c r="L127" i="9" s="1"/>
  <c r="K127" i="10" s="1"/>
  <c r="K129" i="10" s="1"/>
  <c r="I6" i="9"/>
  <c r="I127" i="9" s="1"/>
  <c r="G127" i="10" s="1"/>
  <c r="G129" i="10" s="1"/>
  <c r="F6" i="9"/>
  <c r="F127" i="9" s="1"/>
  <c r="D127" i="10" s="1"/>
  <c r="S51" i="10" l="1"/>
  <c r="D87" i="10"/>
  <c r="S87" i="10"/>
  <c r="O87" i="10"/>
  <c r="K87" i="10"/>
  <c r="G87" i="10"/>
  <c r="D129" i="10"/>
  <c r="E117" i="10"/>
  <c r="D7" i="10"/>
  <c r="K7" i="10"/>
  <c r="G7" i="10"/>
  <c r="R5" i="9"/>
  <c r="O7" i="10"/>
  <c r="S7" i="10"/>
  <c r="D71" i="10"/>
  <c r="G71" i="10"/>
  <c r="K71" i="10"/>
  <c r="O71" i="10"/>
  <c r="S71" i="10"/>
  <c r="E5" i="9"/>
  <c r="D119" i="10"/>
  <c r="D118" i="10" s="1"/>
  <c r="H5" i="9"/>
  <c r="G119" i="10"/>
  <c r="G118" i="10" s="1"/>
  <c r="K5" i="9"/>
  <c r="K119" i="10"/>
  <c r="K118" i="10" s="1"/>
  <c r="O5" i="9"/>
  <c r="O119" i="10"/>
  <c r="O118" i="10" s="1"/>
  <c r="S119" i="10"/>
  <c r="S118" i="10" s="1"/>
  <c r="E69" i="10"/>
  <c r="E97" i="10"/>
  <c r="K6" i="10"/>
  <c r="K5" i="10" l="1"/>
  <c r="G6" i="10"/>
  <c r="G5" i="10" l="1"/>
  <c r="D17" i="10"/>
  <c r="D31" i="10"/>
  <c r="G17" i="10"/>
  <c r="G130" i="10" s="1"/>
  <c r="G31" i="10"/>
  <c r="K17" i="10"/>
  <c r="K31" i="10"/>
  <c r="D6" i="10"/>
  <c r="S6" i="10"/>
  <c r="O6" i="10"/>
  <c r="S17" i="10"/>
  <c r="S31" i="10"/>
  <c r="O17" i="10"/>
  <c r="O31" i="10"/>
  <c r="O5" i="10" l="1"/>
  <c r="O130" i="10"/>
  <c r="K130" i="10"/>
  <c r="S130" i="10"/>
  <c r="S5" i="10"/>
  <c r="D130" i="10"/>
  <c r="D5" i="10"/>
  <c r="T117" i="10"/>
  <c r="P117" i="10"/>
  <c r="L117" i="10"/>
  <c r="H117" i="10"/>
  <c r="H69" i="10"/>
  <c r="E12" i="10"/>
  <c r="E8" i="10"/>
  <c r="E10" i="10"/>
  <c r="E14" i="10"/>
  <c r="E16" i="10"/>
  <c r="E18" i="10"/>
  <c r="E19" i="10"/>
  <c r="E22" i="10"/>
  <c r="E25" i="10"/>
  <c r="E27" i="10"/>
  <c r="E29" i="10"/>
  <c r="E30" i="10"/>
  <c r="E32" i="10"/>
  <c r="E38" i="10"/>
  <c r="E40" i="10"/>
  <c r="E41" i="10"/>
  <c r="E42" i="10"/>
  <c r="E44" i="10"/>
  <c r="E46" i="10"/>
  <c r="E48" i="10"/>
  <c r="E36" i="10"/>
  <c r="E52" i="10"/>
  <c r="E58" i="10"/>
  <c r="E59" i="10"/>
  <c r="E57" i="10"/>
  <c r="E60" i="10"/>
  <c r="E62" i="10"/>
  <c r="E54" i="10"/>
  <c r="E65" i="10"/>
  <c r="E67" i="10"/>
  <c r="E73" i="10"/>
  <c r="E74" i="10"/>
  <c r="E76" i="10"/>
  <c r="E78" i="10"/>
  <c r="E80" i="10"/>
  <c r="E82" i="10"/>
  <c r="E85" i="10"/>
  <c r="E89" i="10"/>
  <c r="E91" i="10"/>
  <c r="E93" i="10"/>
  <c r="E95" i="10"/>
  <c r="E98" i="10"/>
  <c r="E100" i="10"/>
  <c r="E102" i="10"/>
  <c r="E104" i="10"/>
  <c r="E106" i="10"/>
  <c r="E108" i="10"/>
  <c r="E110" i="10"/>
  <c r="E112" i="10"/>
  <c r="E114" i="10"/>
  <c r="E116" i="10"/>
  <c r="E121" i="10"/>
  <c r="E120" i="10"/>
  <c r="E124" i="10"/>
  <c r="E6" i="10"/>
  <c r="E9" i="10"/>
  <c r="E11" i="10"/>
  <c r="E13" i="10"/>
  <c r="E15" i="10"/>
  <c r="E126" i="10"/>
  <c r="E21" i="10"/>
  <c r="E23" i="10"/>
  <c r="E24" i="10"/>
  <c r="E26" i="10"/>
  <c r="E28" i="10"/>
  <c r="E20" i="10"/>
  <c r="E35" i="10"/>
  <c r="E37" i="10"/>
  <c r="E39" i="10"/>
  <c r="E34" i="10"/>
  <c r="E33" i="10"/>
  <c r="E43" i="10"/>
  <c r="E45" i="10"/>
  <c r="E47" i="10"/>
  <c r="E49" i="10"/>
  <c r="E50" i="10"/>
  <c r="E55" i="10"/>
  <c r="E53" i="10"/>
  <c r="E56" i="10"/>
  <c r="E70" i="10"/>
  <c r="E61" i="10"/>
  <c r="E64" i="10"/>
  <c r="E68" i="10"/>
  <c r="E72" i="10"/>
  <c r="E77" i="10"/>
  <c r="E81" i="10"/>
  <c r="E86" i="10"/>
  <c r="E90" i="10"/>
  <c r="E94" i="10"/>
  <c r="E99" i="10"/>
  <c r="E103" i="10"/>
  <c r="E107" i="10"/>
  <c r="E111" i="10"/>
  <c r="E115" i="10"/>
  <c r="E122" i="10"/>
  <c r="E63" i="10"/>
  <c r="E66" i="10"/>
  <c r="E83" i="10"/>
  <c r="E75" i="10"/>
  <c r="E79" i="10"/>
  <c r="E84" i="10"/>
  <c r="E88" i="10"/>
  <c r="E92" i="10"/>
  <c r="E96" i="10"/>
  <c r="E101" i="10"/>
  <c r="E105" i="10"/>
  <c r="E109" i="10"/>
  <c r="E113" i="10"/>
  <c r="E119" i="10"/>
  <c r="E123" i="10"/>
  <c r="E125" i="10"/>
  <c r="G132" i="10"/>
  <c r="H124" i="10"/>
  <c r="H116" i="10"/>
  <c r="H112" i="10"/>
  <c r="H108" i="10"/>
  <c r="H104" i="10"/>
  <c r="H100" i="10"/>
  <c r="H95" i="10"/>
  <c r="H91" i="10"/>
  <c r="H82" i="10"/>
  <c r="H78" i="10"/>
  <c r="H74" i="10"/>
  <c r="H65" i="10"/>
  <c r="H62" i="10"/>
  <c r="H57" i="10"/>
  <c r="H58" i="10"/>
  <c r="H36" i="10"/>
  <c r="H46" i="10"/>
  <c r="H42" i="10"/>
  <c r="H40" i="10"/>
  <c r="H32" i="10"/>
  <c r="H29" i="10"/>
  <c r="H25" i="10"/>
  <c r="H21" i="10"/>
  <c r="H15" i="10"/>
  <c r="H11" i="10"/>
  <c r="H125" i="10"/>
  <c r="H123" i="10"/>
  <c r="H119" i="10"/>
  <c r="H113" i="10"/>
  <c r="H109" i="10"/>
  <c r="H105" i="10"/>
  <c r="H101" i="10"/>
  <c r="H96" i="10"/>
  <c r="H92" i="10"/>
  <c r="H88" i="10"/>
  <c r="H84" i="10"/>
  <c r="H79" i="10"/>
  <c r="H75" i="10"/>
  <c r="H83" i="10"/>
  <c r="H66" i="10"/>
  <c r="H63" i="10"/>
  <c r="H70" i="10"/>
  <c r="H53" i="10"/>
  <c r="H50" i="10"/>
  <c r="H47" i="10"/>
  <c r="H43" i="10"/>
  <c r="H34" i="10"/>
  <c r="H37" i="10"/>
  <c r="H20" i="10"/>
  <c r="H26" i="10"/>
  <c r="H19" i="10"/>
  <c r="H16" i="10"/>
  <c r="H10" i="10"/>
  <c r="H12" i="10"/>
  <c r="H120" i="10"/>
  <c r="H121" i="10"/>
  <c r="H114" i="10"/>
  <c r="H110" i="10"/>
  <c r="H106" i="10"/>
  <c r="H102" i="10"/>
  <c r="H98" i="10"/>
  <c r="H93" i="10"/>
  <c r="H89" i="10"/>
  <c r="H85" i="10"/>
  <c r="H80" i="10"/>
  <c r="H76" i="10"/>
  <c r="H73" i="10"/>
  <c r="H67" i="10"/>
  <c r="H54" i="10"/>
  <c r="H60" i="10"/>
  <c r="H59" i="10"/>
  <c r="H52" i="10"/>
  <c r="H48" i="10"/>
  <c r="H44" i="10"/>
  <c r="H41" i="10"/>
  <c r="H38" i="10"/>
  <c r="H30" i="10"/>
  <c r="H27" i="10"/>
  <c r="H23" i="10"/>
  <c r="H126" i="10"/>
  <c r="H13" i="10"/>
  <c r="H9" i="10"/>
  <c r="H122" i="10"/>
  <c r="H115" i="10"/>
  <c r="H111" i="10"/>
  <c r="H107" i="10"/>
  <c r="H103" i="10"/>
  <c r="H99" i="10"/>
  <c r="H94" i="10"/>
  <c r="H90" i="10"/>
  <c r="H86" i="10"/>
  <c r="H81" i="10"/>
  <c r="H77" i="10"/>
  <c r="H72" i="10"/>
  <c r="H68" i="10"/>
  <c r="H64" i="10"/>
  <c r="H61" i="10"/>
  <c r="H56" i="10"/>
  <c r="H55" i="10"/>
  <c r="H49" i="10"/>
  <c r="H45" i="10"/>
  <c r="H33" i="10"/>
  <c r="H39" i="10"/>
  <c r="H35" i="10"/>
  <c r="H28" i="10"/>
  <c r="H24" i="10"/>
  <c r="H18" i="10"/>
  <c r="H14" i="10"/>
  <c r="H8" i="10"/>
  <c r="H7" i="10" s="1"/>
  <c r="H6" i="10"/>
  <c r="G131" i="10"/>
  <c r="J117" i="10" s="1"/>
  <c r="Y117" i="10" s="1"/>
  <c r="O132" i="10"/>
  <c r="S132" i="10"/>
  <c r="K132" i="10"/>
  <c r="D131" i="10"/>
  <c r="H71" i="10" l="1"/>
  <c r="F117" i="10"/>
  <c r="X117" i="10" s="1"/>
  <c r="J69" i="10"/>
  <c r="Y69" i="10" s="1"/>
  <c r="J5" i="10"/>
  <c r="Y5" i="10" s="1"/>
  <c r="H51" i="10"/>
  <c r="H118" i="10"/>
  <c r="H31" i="10"/>
  <c r="F97" i="10"/>
  <c r="X97" i="10" s="1"/>
  <c r="L97" i="10"/>
  <c r="L69" i="10"/>
  <c r="T97" i="10"/>
  <c r="T69" i="10"/>
  <c r="P97" i="10"/>
  <c r="P69" i="10"/>
  <c r="J110" i="10"/>
  <c r="Y110" i="10" s="1"/>
  <c r="J97" i="10"/>
  <c r="Y97" i="10" s="1"/>
  <c r="H22" i="10"/>
  <c r="H17" i="10" s="1"/>
  <c r="H97" i="10"/>
  <c r="H87" i="10" s="1"/>
  <c r="S131" i="10"/>
  <c r="V117" i="10" s="1"/>
  <c r="AB117" i="10" s="1"/>
  <c r="T57" i="10"/>
  <c r="T22" i="10"/>
  <c r="T9" i="10"/>
  <c r="T13" i="10"/>
  <c r="T126" i="10"/>
  <c r="T23" i="10"/>
  <c r="T27" i="10"/>
  <c r="T30" i="10"/>
  <c r="T38" i="10"/>
  <c r="T41" i="10"/>
  <c r="T44" i="10"/>
  <c r="T48" i="10"/>
  <c r="T52" i="10"/>
  <c r="T59" i="10"/>
  <c r="T61" i="10"/>
  <c r="T64" i="10"/>
  <c r="T68" i="10"/>
  <c r="T72" i="10"/>
  <c r="T77" i="10"/>
  <c r="T81" i="10"/>
  <c r="T86" i="10"/>
  <c r="T90" i="10"/>
  <c r="T94" i="10"/>
  <c r="T99" i="10"/>
  <c r="T103" i="10"/>
  <c r="T107" i="10"/>
  <c r="T111" i="10"/>
  <c r="T115" i="10"/>
  <c r="T122" i="10"/>
  <c r="T12" i="10"/>
  <c r="T10" i="10"/>
  <c r="T16" i="10"/>
  <c r="T19" i="10"/>
  <c r="T26" i="10"/>
  <c r="T20" i="10"/>
  <c r="T37" i="10"/>
  <c r="T34" i="10"/>
  <c r="T43" i="10"/>
  <c r="T47" i="10"/>
  <c r="T50" i="10"/>
  <c r="T53" i="10"/>
  <c r="T60" i="10"/>
  <c r="T54" i="10"/>
  <c r="T67" i="10"/>
  <c r="T73" i="10"/>
  <c r="T76" i="10"/>
  <c r="T80" i="10"/>
  <c r="T85" i="10"/>
  <c r="T89" i="10"/>
  <c r="T93" i="10"/>
  <c r="T98" i="10"/>
  <c r="T102" i="10"/>
  <c r="T106" i="10"/>
  <c r="T110" i="10"/>
  <c r="T114" i="10"/>
  <c r="T121" i="10"/>
  <c r="T120" i="10"/>
  <c r="T11" i="10"/>
  <c r="T15" i="10"/>
  <c r="T21" i="10"/>
  <c r="T25" i="10"/>
  <c r="T29" i="10"/>
  <c r="T32" i="10"/>
  <c r="T40" i="10"/>
  <c r="T42" i="10"/>
  <c r="T46" i="10"/>
  <c r="T36" i="10"/>
  <c r="T58" i="10"/>
  <c r="T70" i="10"/>
  <c r="T63" i="10"/>
  <c r="T66" i="10"/>
  <c r="T83" i="10"/>
  <c r="T75" i="10"/>
  <c r="T79" i="10"/>
  <c r="T84" i="10"/>
  <c r="T88" i="10"/>
  <c r="T92" i="10"/>
  <c r="T96" i="10"/>
  <c r="T101" i="10"/>
  <c r="T105" i="10"/>
  <c r="T109" i="10"/>
  <c r="T113" i="10"/>
  <c r="T119" i="10"/>
  <c r="T123" i="10"/>
  <c r="T125" i="10"/>
  <c r="T8" i="10"/>
  <c r="T14" i="10"/>
  <c r="T18" i="10"/>
  <c r="T24" i="10"/>
  <c r="T28" i="10"/>
  <c r="T35" i="10"/>
  <c r="T39" i="10"/>
  <c r="T33" i="10"/>
  <c r="T45" i="10"/>
  <c r="T49" i="10"/>
  <c r="T55" i="10"/>
  <c r="T56" i="10"/>
  <c r="T62" i="10"/>
  <c r="T65" i="10"/>
  <c r="T74" i="10"/>
  <c r="T78" i="10"/>
  <c r="T82" i="10"/>
  <c r="T91" i="10"/>
  <c r="T95" i="10"/>
  <c r="T100" i="10"/>
  <c r="T104" i="10"/>
  <c r="T108" i="10"/>
  <c r="T112" i="10"/>
  <c r="T116" i="10"/>
  <c r="T124" i="10"/>
  <c r="T6" i="10"/>
  <c r="O131" i="10"/>
  <c r="P22" i="10"/>
  <c r="P8" i="10"/>
  <c r="P14" i="10"/>
  <c r="P18" i="10"/>
  <c r="P24" i="10"/>
  <c r="P28" i="10"/>
  <c r="P35" i="10"/>
  <c r="P39" i="10"/>
  <c r="P33" i="10"/>
  <c r="P45" i="10"/>
  <c r="P49" i="10"/>
  <c r="P55" i="10"/>
  <c r="P56" i="10"/>
  <c r="P61" i="10"/>
  <c r="P64" i="10"/>
  <c r="P68" i="10"/>
  <c r="P72" i="10"/>
  <c r="P77" i="10"/>
  <c r="P81" i="10"/>
  <c r="P86" i="10"/>
  <c r="P90" i="10"/>
  <c r="P94" i="10"/>
  <c r="P99" i="10"/>
  <c r="P103" i="10"/>
  <c r="P107" i="10"/>
  <c r="P111" i="10"/>
  <c r="P115" i="10"/>
  <c r="P122" i="10"/>
  <c r="P9" i="10"/>
  <c r="P13" i="10"/>
  <c r="P126" i="10"/>
  <c r="P23" i="10"/>
  <c r="P27" i="10"/>
  <c r="P30" i="10"/>
  <c r="P38" i="10"/>
  <c r="P41" i="10"/>
  <c r="P44" i="10"/>
  <c r="P48" i="10"/>
  <c r="P52" i="10"/>
  <c r="P59" i="10"/>
  <c r="P60" i="10"/>
  <c r="P54" i="10"/>
  <c r="P67" i="10"/>
  <c r="P73" i="10"/>
  <c r="P76" i="10"/>
  <c r="P80" i="10"/>
  <c r="P85" i="10"/>
  <c r="P89" i="10"/>
  <c r="P93" i="10"/>
  <c r="P98" i="10"/>
  <c r="P102" i="10"/>
  <c r="P106" i="10"/>
  <c r="P110" i="10"/>
  <c r="P114" i="10"/>
  <c r="P121" i="10"/>
  <c r="P120" i="10"/>
  <c r="P12" i="10"/>
  <c r="P10" i="10"/>
  <c r="P16" i="10"/>
  <c r="P19" i="10"/>
  <c r="P26" i="10"/>
  <c r="P20" i="10"/>
  <c r="P37" i="10"/>
  <c r="P34" i="10"/>
  <c r="P43" i="10"/>
  <c r="P47" i="10"/>
  <c r="P50" i="10"/>
  <c r="P53" i="10"/>
  <c r="P70" i="10"/>
  <c r="P63" i="10"/>
  <c r="P66" i="10"/>
  <c r="P83" i="10"/>
  <c r="P75" i="10"/>
  <c r="P79" i="10"/>
  <c r="P84" i="10"/>
  <c r="P88" i="10"/>
  <c r="P92" i="10"/>
  <c r="P96" i="10"/>
  <c r="P101" i="10"/>
  <c r="P105" i="10"/>
  <c r="P109" i="10"/>
  <c r="P113" i="10"/>
  <c r="P119" i="10"/>
  <c r="P123" i="10"/>
  <c r="P125" i="10"/>
  <c r="P11" i="10"/>
  <c r="P15" i="10"/>
  <c r="P21" i="10"/>
  <c r="P25" i="10"/>
  <c r="P29" i="10"/>
  <c r="P32" i="10"/>
  <c r="P40" i="10"/>
  <c r="P42" i="10"/>
  <c r="P46" i="10"/>
  <c r="P36" i="10"/>
  <c r="P58" i="10"/>
  <c r="P57" i="10"/>
  <c r="P62" i="10"/>
  <c r="P65" i="10"/>
  <c r="P74" i="10"/>
  <c r="P78" i="10"/>
  <c r="P82" i="10"/>
  <c r="P91" i="10"/>
  <c r="P95" i="10"/>
  <c r="P100" i="10"/>
  <c r="P104" i="10"/>
  <c r="P108" i="10"/>
  <c r="P112" i="10"/>
  <c r="P116" i="10"/>
  <c r="P124" i="10"/>
  <c r="P6" i="10"/>
  <c r="P127" i="10" s="1"/>
  <c r="L58" i="10"/>
  <c r="L8" i="10"/>
  <c r="K131" i="10"/>
  <c r="L22" i="10"/>
  <c r="L11" i="10"/>
  <c r="L15" i="10"/>
  <c r="L21" i="10"/>
  <c r="L25" i="10"/>
  <c r="L29" i="10"/>
  <c r="L32" i="10"/>
  <c r="L40" i="10"/>
  <c r="L42" i="10"/>
  <c r="L46" i="10"/>
  <c r="L36" i="10"/>
  <c r="L57" i="10"/>
  <c r="L62" i="10"/>
  <c r="L65" i="10"/>
  <c r="L74" i="10"/>
  <c r="L78" i="10"/>
  <c r="L82" i="10"/>
  <c r="L91" i="10"/>
  <c r="L95" i="10"/>
  <c r="L100" i="10"/>
  <c r="L104" i="10"/>
  <c r="L108" i="10"/>
  <c r="L112" i="10"/>
  <c r="L116" i="10"/>
  <c r="L124" i="10"/>
  <c r="L14" i="10"/>
  <c r="L18" i="10"/>
  <c r="L24" i="10"/>
  <c r="L28" i="10"/>
  <c r="L35" i="10"/>
  <c r="L39" i="10"/>
  <c r="L33" i="10"/>
  <c r="L45" i="10"/>
  <c r="L49" i="10"/>
  <c r="L55" i="10"/>
  <c r="L56" i="10"/>
  <c r="L61" i="10"/>
  <c r="L64" i="10"/>
  <c r="L68" i="10"/>
  <c r="L72" i="10"/>
  <c r="L77" i="10"/>
  <c r="L81" i="10"/>
  <c r="L86" i="10"/>
  <c r="L90" i="10"/>
  <c r="L94" i="10"/>
  <c r="L99" i="10"/>
  <c r="L103" i="10"/>
  <c r="L107" i="10"/>
  <c r="L111" i="10"/>
  <c r="L115" i="10"/>
  <c r="L122" i="10"/>
  <c r="L9" i="10"/>
  <c r="L13" i="10"/>
  <c r="L126" i="10"/>
  <c r="L23" i="10"/>
  <c r="L27" i="10"/>
  <c r="L30" i="10"/>
  <c r="L38" i="10"/>
  <c r="L41" i="10"/>
  <c r="L44" i="10"/>
  <c r="L48" i="10"/>
  <c r="L52" i="10"/>
  <c r="L59" i="10"/>
  <c r="L60" i="10"/>
  <c r="L54" i="10"/>
  <c r="L67" i="10"/>
  <c r="L73" i="10"/>
  <c r="L76" i="10"/>
  <c r="L80" i="10"/>
  <c r="L85" i="10"/>
  <c r="L89" i="10"/>
  <c r="L93" i="10"/>
  <c r="L98" i="10"/>
  <c r="L102" i="10"/>
  <c r="L106" i="10"/>
  <c r="L110" i="10"/>
  <c r="L114" i="10"/>
  <c r="L121" i="10"/>
  <c r="L120" i="10"/>
  <c r="L12" i="10"/>
  <c r="L10" i="10"/>
  <c r="L16" i="10"/>
  <c r="L19" i="10"/>
  <c r="L26" i="10"/>
  <c r="L20" i="10"/>
  <c r="L37" i="10"/>
  <c r="L34" i="10"/>
  <c r="L43" i="10"/>
  <c r="L47" i="10"/>
  <c r="L50" i="10"/>
  <c r="L53" i="10"/>
  <c r="L70" i="10"/>
  <c r="L63" i="10"/>
  <c r="L66" i="10"/>
  <c r="L83" i="10"/>
  <c r="L75" i="10"/>
  <c r="L79" i="10"/>
  <c r="L84" i="10"/>
  <c r="L88" i="10"/>
  <c r="L92" i="10"/>
  <c r="L96" i="10"/>
  <c r="L101" i="10"/>
  <c r="L105" i="10"/>
  <c r="L109" i="10"/>
  <c r="L113" i="10"/>
  <c r="L119" i="10"/>
  <c r="L123" i="10"/>
  <c r="L125" i="10"/>
  <c r="L6" i="10"/>
  <c r="L127" i="10" s="1"/>
  <c r="J49" i="10"/>
  <c r="Y49" i="10" s="1"/>
  <c r="J32" i="10"/>
  <c r="Y32" i="10" s="1"/>
  <c r="J105" i="10"/>
  <c r="Y105" i="10" s="1"/>
  <c r="J80" i="10"/>
  <c r="Y80" i="10" s="1"/>
  <c r="J19" i="10"/>
  <c r="Y19" i="10" s="1"/>
  <c r="J79" i="10"/>
  <c r="Y79" i="10" s="1"/>
  <c r="J59" i="10"/>
  <c r="Y59" i="10" s="1"/>
  <c r="J31" i="10"/>
  <c r="Y31" i="10" s="1"/>
  <c r="J118" i="10"/>
  <c r="Y118" i="10" s="1"/>
  <c r="J87" i="10"/>
  <c r="Y87" i="10" s="1"/>
  <c r="F87" i="10"/>
  <c r="X87" i="10" s="1"/>
  <c r="J8" i="10"/>
  <c r="Y8" i="10" s="1"/>
  <c r="J35" i="10"/>
  <c r="Y35" i="10" s="1"/>
  <c r="J64" i="10"/>
  <c r="Y64" i="10" s="1"/>
  <c r="J92" i="10"/>
  <c r="Y92" i="10" s="1"/>
  <c r="J123" i="10"/>
  <c r="Y123" i="10" s="1"/>
  <c r="J15" i="10"/>
  <c r="Y15" i="10" s="1"/>
  <c r="J36" i="10"/>
  <c r="Y36" i="10" s="1"/>
  <c r="J54" i="10"/>
  <c r="Y54" i="10" s="1"/>
  <c r="J98" i="10"/>
  <c r="Y98" i="10" s="1"/>
  <c r="J120" i="10"/>
  <c r="Y120" i="10" s="1"/>
  <c r="F118" i="10"/>
  <c r="X118" i="10" s="1"/>
  <c r="J17" i="10"/>
  <c r="Y17" i="10" s="1"/>
  <c r="J26" i="10"/>
  <c r="Y26" i="10" s="1"/>
  <c r="J33" i="10"/>
  <c r="Y33" i="10" s="1"/>
  <c r="J56" i="10"/>
  <c r="Y56" i="10" s="1"/>
  <c r="J83" i="10"/>
  <c r="Y83" i="10" s="1"/>
  <c r="J88" i="10"/>
  <c r="Y88" i="10" s="1"/>
  <c r="J96" i="10"/>
  <c r="Y96" i="10" s="1"/>
  <c r="J113" i="10"/>
  <c r="Y113" i="10" s="1"/>
  <c r="J11" i="10"/>
  <c r="Y11" i="10" s="1"/>
  <c r="J25" i="10"/>
  <c r="Y25" i="10" s="1"/>
  <c r="J42" i="10"/>
  <c r="Y42" i="10" s="1"/>
  <c r="J52" i="10"/>
  <c r="Y52" i="10" s="1"/>
  <c r="J60" i="10"/>
  <c r="Y60" i="10" s="1"/>
  <c r="J73" i="10"/>
  <c r="Y73" i="10" s="1"/>
  <c r="J89" i="10"/>
  <c r="Y89" i="10" s="1"/>
  <c r="J106" i="10"/>
  <c r="Y106" i="10" s="1"/>
  <c r="J114" i="10"/>
  <c r="Y114" i="10" s="1"/>
  <c r="J22" i="10"/>
  <c r="Y22" i="10" s="1"/>
  <c r="J7" i="10"/>
  <c r="Y7" i="10" s="1"/>
  <c r="J14" i="10"/>
  <c r="Y14" i="10" s="1"/>
  <c r="J20" i="10"/>
  <c r="Y20" i="10" s="1"/>
  <c r="J39" i="10"/>
  <c r="Y39" i="10" s="1"/>
  <c r="J45" i="10"/>
  <c r="Y45" i="10" s="1"/>
  <c r="J55" i="10"/>
  <c r="Y55" i="10" s="1"/>
  <c r="J61" i="10"/>
  <c r="Y61" i="10" s="1"/>
  <c r="J68" i="10"/>
  <c r="Y68" i="10" s="1"/>
  <c r="J75" i="10"/>
  <c r="Y75" i="10" s="1"/>
  <c r="J84" i="10"/>
  <c r="Y84" i="10" s="1"/>
  <c r="J101" i="10"/>
  <c r="Y101" i="10" s="1"/>
  <c r="J109" i="10"/>
  <c r="Y109" i="10" s="1"/>
  <c r="J119" i="10"/>
  <c r="Y119" i="10" s="1"/>
  <c r="J125" i="10"/>
  <c r="Y125" i="10" s="1"/>
  <c r="J21" i="10"/>
  <c r="Y21" i="10" s="1"/>
  <c r="J29" i="10"/>
  <c r="Y29" i="10" s="1"/>
  <c r="J40" i="10"/>
  <c r="Y40" i="10" s="1"/>
  <c r="J46" i="10"/>
  <c r="Y46" i="10" s="1"/>
  <c r="J67" i="10"/>
  <c r="Y67" i="10" s="1"/>
  <c r="J76" i="10"/>
  <c r="Y76" i="10" s="1"/>
  <c r="J85" i="10"/>
  <c r="Y85" i="10" s="1"/>
  <c r="J93" i="10"/>
  <c r="Y93" i="10" s="1"/>
  <c r="J102" i="10"/>
  <c r="Y102" i="10" s="1"/>
  <c r="J121" i="10"/>
  <c r="Y121" i="10" s="1"/>
  <c r="J6" i="10"/>
  <c r="J10" i="10"/>
  <c r="Y10" i="10" s="1"/>
  <c r="J24" i="10"/>
  <c r="Y24" i="10" s="1"/>
  <c r="J34" i="10"/>
  <c r="Y34" i="10" s="1"/>
  <c r="J47" i="10"/>
  <c r="Y47" i="10" s="1"/>
  <c r="J53" i="10"/>
  <c r="Y53" i="10" s="1"/>
  <c r="J63" i="10"/>
  <c r="Y63" i="10" s="1"/>
  <c r="J77" i="10"/>
  <c r="Y77" i="10" s="1"/>
  <c r="J86" i="10"/>
  <c r="Y86" i="10" s="1"/>
  <c r="J94" i="10"/>
  <c r="Y94" i="10" s="1"/>
  <c r="J103" i="10"/>
  <c r="Y103" i="10" s="1"/>
  <c r="J111" i="10"/>
  <c r="Y111" i="10" s="1"/>
  <c r="J122" i="10"/>
  <c r="Y122" i="10" s="1"/>
  <c r="J13" i="10"/>
  <c r="Y13" i="10" s="1"/>
  <c r="J23" i="10"/>
  <c r="Y23" i="10" s="1"/>
  <c r="J30" i="10"/>
  <c r="Y30" i="10" s="1"/>
  <c r="J41" i="10"/>
  <c r="Y41" i="10" s="1"/>
  <c r="J48" i="10"/>
  <c r="Y48" i="10" s="1"/>
  <c r="J58" i="10"/>
  <c r="Y58" i="10" s="1"/>
  <c r="J62" i="10"/>
  <c r="Y62" i="10" s="1"/>
  <c r="J78" i="10"/>
  <c r="Y78" i="10" s="1"/>
  <c r="J95" i="10"/>
  <c r="Y95" i="10" s="1"/>
  <c r="J104" i="10"/>
  <c r="Y104" i="10" s="1"/>
  <c r="J112" i="10"/>
  <c r="Y112" i="10" s="1"/>
  <c r="J12" i="10"/>
  <c r="Y12" i="10" s="1"/>
  <c r="J16" i="10"/>
  <c r="Y16" i="10" s="1"/>
  <c r="J18" i="10"/>
  <c r="Y18" i="10" s="1"/>
  <c r="J28" i="10"/>
  <c r="Y28" i="10" s="1"/>
  <c r="J37" i="10"/>
  <c r="Y37" i="10" s="1"/>
  <c r="J43" i="10"/>
  <c r="Y43" i="10" s="1"/>
  <c r="J50" i="10"/>
  <c r="Y50" i="10" s="1"/>
  <c r="J70" i="10"/>
  <c r="Y70" i="10" s="1"/>
  <c r="J66" i="10"/>
  <c r="Y66" i="10" s="1"/>
  <c r="J72" i="10"/>
  <c r="Y72" i="10" s="1"/>
  <c r="J81" i="10"/>
  <c r="Y81" i="10" s="1"/>
  <c r="J90" i="10"/>
  <c r="Y90" i="10" s="1"/>
  <c r="J99" i="10"/>
  <c r="Y99" i="10" s="1"/>
  <c r="J107" i="10"/>
  <c r="Y107" i="10" s="1"/>
  <c r="J115" i="10"/>
  <c r="Y115" i="10" s="1"/>
  <c r="J9" i="10"/>
  <c r="Y9" i="10" s="1"/>
  <c r="J126" i="10"/>
  <c r="Y126" i="10" s="1"/>
  <c r="J27" i="10"/>
  <c r="Y27" i="10" s="1"/>
  <c r="J38" i="10"/>
  <c r="Y38" i="10" s="1"/>
  <c r="J44" i="10"/>
  <c r="Y44" i="10" s="1"/>
  <c r="J57" i="10"/>
  <c r="Y57" i="10" s="1"/>
  <c r="J65" i="10"/>
  <c r="Y65" i="10" s="1"/>
  <c r="J74" i="10"/>
  <c r="Y74" i="10" s="1"/>
  <c r="J82" i="10"/>
  <c r="Y82" i="10" s="1"/>
  <c r="J91" i="10"/>
  <c r="Y91" i="10" s="1"/>
  <c r="J100" i="10"/>
  <c r="Y100" i="10" s="1"/>
  <c r="J108" i="10"/>
  <c r="Y108" i="10" s="1"/>
  <c r="J116" i="10"/>
  <c r="Y116" i="10" s="1"/>
  <c r="J124" i="10"/>
  <c r="Y124" i="10" s="1"/>
  <c r="J71" i="10"/>
  <c r="Y71" i="10" s="1"/>
  <c r="J51" i="10"/>
  <c r="Y51" i="10" s="1"/>
  <c r="F24" i="10"/>
  <c r="X24" i="10" s="1"/>
  <c r="F25" i="10"/>
  <c r="X25" i="10" s="1"/>
  <c r="F55" i="10"/>
  <c r="X55" i="10" s="1"/>
  <c r="F22" i="10"/>
  <c r="X22" i="10" s="1"/>
  <c r="F8" i="10"/>
  <c r="X8" i="10" s="1"/>
  <c r="F14" i="10"/>
  <c r="X14" i="10" s="1"/>
  <c r="F19" i="10"/>
  <c r="X19" i="10" s="1"/>
  <c r="F28" i="10"/>
  <c r="X28" i="10" s="1"/>
  <c r="F34" i="10"/>
  <c r="X34" i="10" s="1"/>
  <c r="F43" i="10"/>
  <c r="X43" i="10" s="1"/>
  <c r="F48" i="10"/>
  <c r="X48" i="10" s="1"/>
  <c r="F73" i="10"/>
  <c r="X73" i="10" s="1"/>
  <c r="F91" i="10"/>
  <c r="X91" i="10" s="1"/>
  <c r="F100" i="10"/>
  <c r="X100" i="10" s="1"/>
  <c r="F104" i="10"/>
  <c r="X104" i="10" s="1"/>
  <c r="F108" i="10"/>
  <c r="X108" i="10" s="1"/>
  <c r="F112" i="10"/>
  <c r="X112" i="10" s="1"/>
  <c r="F116" i="10"/>
  <c r="X116" i="10" s="1"/>
  <c r="F120" i="10"/>
  <c r="X120" i="10" s="1"/>
  <c r="F11" i="10"/>
  <c r="X11" i="10" s="1"/>
  <c r="F15" i="10"/>
  <c r="X15" i="10" s="1"/>
  <c r="F21" i="10"/>
  <c r="X21" i="10" s="1"/>
  <c r="F27" i="10"/>
  <c r="X27" i="10" s="1"/>
  <c r="F30" i="10"/>
  <c r="X30" i="10" s="1"/>
  <c r="F58" i="10"/>
  <c r="X58" i="10" s="1"/>
  <c r="F86" i="10"/>
  <c r="X86" i="10" s="1"/>
  <c r="F94" i="10"/>
  <c r="X94" i="10" s="1"/>
  <c r="F99" i="10"/>
  <c r="X99" i="10" s="1"/>
  <c r="F103" i="10"/>
  <c r="X103" i="10" s="1"/>
  <c r="F111" i="10"/>
  <c r="X111" i="10" s="1"/>
  <c r="F115" i="10"/>
  <c r="X115" i="10" s="1"/>
  <c r="F119" i="10"/>
  <c r="X119" i="10" s="1"/>
  <c r="F123" i="10"/>
  <c r="X123" i="10" s="1"/>
  <c r="F10" i="10"/>
  <c r="X10" i="10" s="1"/>
  <c r="F18" i="10"/>
  <c r="X18" i="10" s="1"/>
  <c r="F20" i="10"/>
  <c r="X20" i="10" s="1"/>
  <c r="F39" i="10"/>
  <c r="X39" i="10" s="1"/>
  <c r="F33" i="10"/>
  <c r="X33" i="10" s="1"/>
  <c r="F36" i="10"/>
  <c r="X36" i="10" s="1"/>
  <c r="F52" i="10"/>
  <c r="X52" i="10" s="1"/>
  <c r="F82" i="10"/>
  <c r="X82" i="10" s="1"/>
  <c r="F102" i="10"/>
  <c r="X102" i="10" s="1"/>
  <c r="F110" i="10"/>
  <c r="X110" i="10" s="1"/>
  <c r="F114" i="10"/>
  <c r="X114" i="10" s="1"/>
  <c r="F124" i="10"/>
  <c r="X124" i="10" s="1"/>
  <c r="F9" i="10"/>
  <c r="X9" i="10" s="1"/>
  <c r="F126" i="10"/>
  <c r="X126" i="10" s="1"/>
  <c r="F23" i="10"/>
  <c r="X23" i="10" s="1"/>
  <c r="F29" i="10"/>
  <c r="X29" i="10" s="1"/>
  <c r="F40" i="10"/>
  <c r="X40" i="10" s="1"/>
  <c r="F50" i="10"/>
  <c r="X50" i="10" s="1"/>
  <c r="F79" i="10"/>
  <c r="X79" i="10" s="1"/>
  <c r="F88" i="10"/>
  <c r="X88" i="10" s="1"/>
  <c r="F92" i="10"/>
  <c r="X92" i="10" s="1"/>
  <c r="F105" i="10"/>
  <c r="X105" i="10" s="1"/>
  <c r="F109" i="10"/>
  <c r="X109" i="10" s="1"/>
  <c r="F113" i="10"/>
  <c r="X113" i="10" s="1"/>
  <c r="N113" i="10"/>
  <c r="Z113" i="10" s="1"/>
  <c r="N27" i="10"/>
  <c r="Z27" i="10" s="1"/>
  <c r="R25" i="10"/>
  <c r="AA25" i="10" s="1"/>
  <c r="R59" i="10"/>
  <c r="AA59" i="10" s="1"/>
  <c r="R89" i="10"/>
  <c r="AA89" i="10" s="1"/>
  <c r="R120" i="10"/>
  <c r="AA120" i="10" s="1"/>
  <c r="R34" i="10"/>
  <c r="AA34" i="10" s="1"/>
  <c r="R72" i="10"/>
  <c r="AA72" i="10" s="1"/>
  <c r="R107" i="10"/>
  <c r="AA107" i="10" s="1"/>
  <c r="R23" i="10"/>
  <c r="AA23" i="10" s="1"/>
  <c r="R57" i="10"/>
  <c r="AA57" i="10" s="1"/>
  <c r="R91" i="10"/>
  <c r="AA91" i="10" s="1"/>
  <c r="R124" i="10"/>
  <c r="AA124" i="10" s="1"/>
  <c r="R33" i="10"/>
  <c r="AA33" i="10" s="1"/>
  <c r="R83" i="10"/>
  <c r="AA83" i="10" s="1"/>
  <c r="R105" i="10"/>
  <c r="AA105" i="10" s="1"/>
  <c r="F7" i="10"/>
  <c r="X7" i="10" s="1"/>
  <c r="F17" i="10"/>
  <c r="X17" i="10" s="1"/>
  <c r="V57" i="10"/>
  <c r="AB57" i="10" s="1"/>
  <c r="V21" i="10"/>
  <c r="AB21" i="10" s="1"/>
  <c r="V40" i="10"/>
  <c r="AB40" i="10" s="1"/>
  <c r="V59" i="10"/>
  <c r="AB59" i="10" s="1"/>
  <c r="V83" i="10"/>
  <c r="AB83" i="10" s="1"/>
  <c r="V88" i="10"/>
  <c r="AB88" i="10" s="1"/>
  <c r="V105" i="10"/>
  <c r="AB105" i="10" s="1"/>
  <c r="V123" i="10"/>
  <c r="AB123" i="10" s="1"/>
  <c r="V19" i="10"/>
  <c r="AB19" i="10" s="1"/>
  <c r="V33" i="10"/>
  <c r="AB33" i="10" s="1"/>
  <c r="V56" i="10"/>
  <c r="AB56" i="10" s="1"/>
  <c r="V74" i="10"/>
  <c r="AB74" i="10" s="1"/>
  <c r="V91" i="10"/>
  <c r="AB91" i="10" s="1"/>
  <c r="V108" i="10"/>
  <c r="AB108" i="10" s="1"/>
  <c r="V124" i="10"/>
  <c r="AB124" i="10" s="1"/>
  <c r="V23" i="10"/>
  <c r="AB23" i="10" s="1"/>
  <c r="V41" i="10"/>
  <c r="AB41" i="10" s="1"/>
  <c r="V58" i="10"/>
  <c r="AB58" i="10" s="1"/>
  <c r="V72" i="10"/>
  <c r="AB72" i="10" s="1"/>
  <c r="V90" i="10"/>
  <c r="AB90" i="10" s="1"/>
  <c r="V107" i="10"/>
  <c r="AB107" i="10" s="1"/>
  <c r="V18" i="10"/>
  <c r="AB18" i="10" s="1"/>
  <c r="V37" i="10"/>
  <c r="AB37" i="10" s="1"/>
  <c r="V50" i="10"/>
  <c r="AB50" i="10" s="1"/>
  <c r="V54" i="10"/>
  <c r="AB54" i="10" s="1"/>
  <c r="V73" i="10"/>
  <c r="AB73" i="10" s="1"/>
  <c r="V80" i="10"/>
  <c r="AB80" i="10" s="1"/>
  <c r="V89" i="10"/>
  <c r="AB89" i="10" s="1"/>
  <c r="V98" i="10"/>
  <c r="AB98" i="10" s="1"/>
  <c r="V106" i="10"/>
  <c r="AB106" i="10" s="1"/>
  <c r="V114" i="10"/>
  <c r="AB114" i="10" s="1"/>
  <c r="V120" i="10"/>
  <c r="AB120" i="10" s="1"/>
  <c r="R6" i="10"/>
  <c r="V31" i="10"/>
  <c r="AB31" i="10" s="1"/>
  <c r="T5" i="10" l="1"/>
  <c r="T127" i="10"/>
  <c r="L5" i="10"/>
  <c r="P5" i="10"/>
  <c r="AA6" i="10"/>
  <c r="Y6" i="10"/>
  <c r="N7" i="10"/>
  <c r="Z7" i="10" s="1"/>
  <c r="N6" i="10"/>
  <c r="N5" i="10"/>
  <c r="Z5" i="10" s="1"/>
  <c r="H5" i="10"/>
  <c r="T87" i="10"/>
  <c r="P87" i="10"/>
  <c r="L87" i="10"/>
  <c r="N69" i="10"/>
  <c r="Z69" i="10" s="1"/>
  <c r="N117" i="10"/>
  <c r="Z117" i="10" s="1"/>
  <c r="R5" i="10"/>
  <c r="AA5" i="10" s="1"/>
  <c r="R117" i="10"/>
  <c r="AA117" i="10" s="1"/>
  <c r="L7" i="10"/>
  <c r="P7" i="10"/>
  <c r="V69" i="10"/>
  <c r="AB69" i="10" s="1"/>
  <c r="V5" i="10"/>
  <c r="AB5" i="10" s="1"/>
  <c r="T7" i="10"/>
  <c r="U117" i="10" s="1"/>
  <c r="I117" i="10"/>
  <c r="L118" i="10"/>
  <c r="L51" i="10"/>
  <c r="L71" i="10"/>
  <c r="L17" i="10"/>
  <c r="L31" i="10"/>
  <c r="P31" i="10"/>
  <c r="P118" i="10"/>
  <c r="P51" i="10"/>
  <c r="P71" i="10"/>
  <c r="P17" i="10"/>
  <c r="T17" i="10"/>
  <c r="T118" i="10"/>
  <c r="T31" i="10"/>
  <c r="T71" i="10"/>
  <c r="T51" i="10"/>
  <c r="I97" i="10"/>
  <c r="R97" i="10"/>
  <c r="AA97" i="10" s="1"/>
  <c r="R69" i="10"/>
  <c r="AA69" i="10" s="1"/>
  <c r="N12" i="10"/>
  <c r="Z12" i="10" s="1"/>
  <c r="N97" i="10"/>
  <c r="Z97" i="10" s="1"/>
  <c r="V11" i="10"/>
  <c r="AB11" i="10" s="1"/>
  <c r="V97" i="10"/>
  <c r="AB97" i="10" s="1"/>
  <c r="R22" i="10"/>
  <c r="AA22" i="10" s="1"/>
  <c r="R118" i="10"/>
  <c r="AA118" i="10" s="1"/>
  <c r="R51" i="10"/>
  <c r="AA51" i="10" s="1"/>
  <c r="V7" i="10"/>
  <c r="AB7" i="10" s="1"/>
  <c r="V6" i="10"/>
  <c r="AB6" i="10" s="1"/>
  <c r="V121" i="10"/>
  <c r="AB121" i="10" s="1"/>
  <c r="V110" i="10"/>
  <c r="AB110" i="10" s="1"/>
  <c r="V102" i="10"/>
  <c r="AB102" i="10" s="1"/>
  <c r="V93" i="10"/>
  <c r="AB93" i="10" s="1"/>
  <c r="V85" i="10"/>
  <c r="AB85" i="10" s="1"/>
  <c r="V76" i="10"/>
  <c r="AB76" i="10" s="1"/>
  <c r="V67" i="10"/>
  <c r="AB67" i="10" s="1"/>
  <c r="V60" i="10"/>
  <c r="AB60" i="10" s="1"/>
  <c r="V43" i="10"/>
  <c r="AB43" i="10" s="1"/>
  <c r="V28" i="10"/>
  <c r="AB28" i="10" s="1"/>
  <c r="V10" i="10"/>
  <c r="AB10" i="10" s="1"/>
  <c r="V115" i="10"/>
  <c r="AB115" i="10" s="1"/>
  <c r="V99" i="10"/>
  <c r="AB99" i="10" s="1"/>
  <c r="V81" i="10"/>
  <c r="AB81" i="10" s="1"/>
  <c r="V63" i="10"/>
  <c r="AB63" i="10" s="1"/>
  <c r="V48" i="10"/>
  <c r="AB48" i="10" s="1"/>
  <c r="V30" i="10"/>
  <c r="AB30" i="10" s="1"/>
  <c r="V13" i="10"/>
  <c r="AB13" i="10" s="1"/>
  <c r="V116" i="10"/>
  <c r="AB116" i="10" s="1"/>
  <c r="V100" i="10"/>
  <c r="AB100" i="10" s="1"/>
  <c r="V82" i="10"/>
  <c r="AB82" i="10" s="1"/>
  <c r="V65" i="10"/>
  <c r="AB65" i="10" s="1"/>
  <c r="V49" i="10"/>
  <c r="AB49" i="10" s="1"/>
  <c r="V20" i="10"/>
  <c r="AB20" i="10" s="1"/>
  <c r="V8" i="10"/>
  <c r="AB8" i="10" s="1"/>
  <c r="V113" i="10"/>
  <c r="AB113" i="10" s="1"/>
  <c r="V96" i="10"/>
  <c r="AB96" i="10" s="1"/>
  <c r="V79" i="10"/>
  <c r="AB79" i="10" s="1"/>
  <c r="V64" i="10"/>
  <c r="AB64" i="10" s="1"/>
  <c r="V46" i="10"/>
  <c r="AB46" i="10" s="1"/>
  <c r="V29" i="10"/>
  <c r="AB29" i="10" s="1"/>
  <c r="R17" i="10"/>
  <c r="AA17" i="10" s="1"/>
  <c r="R88" i="10"/>
  <c r="AA88" i="10" s="1"/>
  <c r="R56" i="10"/>
  <c r="AA56" i="10" s="1"/>
  <c r="R26" i="10"/>
  <c r="AA26" i="10" s="1"/>
  <c r="R108" i="10"/>
  <c r="AA108" i="10" s="1"/>
  <c r="R74" i="10"/>
  <c r="AA74" i="10" s="1"/>
  <c r="R41" i="10"/>
  <c r="AA41" i="10" s="1"/>
  <c r="R125" i="10"/>
  <c r="AA125" i="10" s="1"/>
  <c r="R90" i="10"/>
  <c r="AA90" i="10" s="1"/>
  <c r="R53" i="10"/>
  <c r="AA53" i="10" s="1"/>
  <c r="R18" i="10"/>
  <c r="AA18" i="10" s="1"/>
  <c r="R106" i="10"/>
  <c r="AA106" i="10" s="1"/>
  <c r="R73" i="10"/>
  <c r="AA73" i="10" s="1"/>
  <c r="R42" i="10"/>
  <c r="AA42" i="10" s="1"/>
  <c r="N118" i="10"/>
  <c r="Z118" i="10" s="1"/>
  <c r="N49" i="10"/>
  <c r="Z49" i="10" s="1"/>
  <c r="N60" i="10"/>
  <c r="Z60" i="10" s="1"/>
  <c r="N77" i="10"/>
  <c r="Z77" i="10" s="1"/>
  <c r="N95" i="10"/>
  <c r="Z95" i="10" s="1"/>
  <c r="R87" i="10"/>
  <c r="AA87" i="10" s="1"/>
  <c r="R15" i="10"/>
  <c r="AA15" i="10" s="1"/>
  <c r="R32" i="10"/>
  <c r="AA32" i="10" s="1"/>
  <c r="R36" i="10"/>
  <c r="AA36" i="10" s="1"/>
  <c r="R54" i="10"/>
  <c r="AA54" i="10" s="1"/>
  <c r="R80" i="10"/>
  <c r="AA80" i="10" s="1"/>
  <c r="R98" i="10"/>
  <c r="AA98" i="10" s="1"/>
  <c r="R114" i="10"/>
  <c r="AA114" i="10" s="1"/>
  <c r="R10" i="10"/>
  <c r="AA10" i="10" s="1"/>
  <c r="R28" i="10"/>
  <c r="AA28" i="10" s="1"/>
  <c r="R47" i="10"/>
  <c r="AA47" i="10" s="1"/>
  <c r="R63" i="10"/>
  <c r="AA63" i="10" s="1"/>
  <c r="R81" i="10"/>
  <c r="AA81" i="10" s="1"/>
  <c r="R99" i="10"/>
  <c r="AA99" i="10" s="1"/>
  <c r="R115" i="10"/>
  <c r="AA115" i="10" s="1"/>
  <c r="R13" i="10"/>
  <c r="AA13" i="10" s="1"/>
  <c r="R30" i="10"/>
  <c r="AA30" i="10" s="1"/>
  <c r="R48" i="10"/>
  <c r="AA48" i="10" s="1"/>
  <c r="R65" i="10"/>
  <c r="AA65" i="10" s="1"/>
  <c r="R82" i="10"/>
  <c r="AA82" i="10" s="1"/>
  <c r="R100" i="10"/>
  <c r="AA100" i="10" s="1"/>
  <c r="R116" i="10"/>
  <c r="AA116" i="10" s="1"/>
  <c r="R14" i="10"/>
  <c r="AA14" i="10" s="1"/>
  <c r="R35" i="10"/>
  <c r="AA35" i="10" s="1"/>
  <c r="R49" i="10"/>
  <c r="AA49" i="10" s="1"/>
  <c r="R64" i="10"/>
  <c r="AA64" i="10" s="1"/>
  <c r="R79" i="10"/>
  <c r="AA79" i="10" s="1"/>
  <c r="R96" i="10"/>
  <c r="AA96" i="10" s="1"/>
  <c r="R113" i="10"/>
  <c r="AA113" i="10" s="1"/>
  <c r="V71" i="10"/>
  <c r="AB71" i="10" s="1"/>
  <c r="V51" i="10"/>
  <c r="AB51" i="10" s="1"/>
  <c r="V87" i="10"/>
  <c r="AB87" i="10" s="1"/>
  <c r="V17" i="10"/>
  <c r="AB17" i="10" s="1"/>
  <c r="V118" i="10"/>
  <c r="AB118" i="10" s="1"/>
  <c r="V22" i="10"/>
  <c r="AB22" i="10" s="1"/>
  <c r="V15" i="10"/>
  <c r="AB15" i="10" s="1"/>
  <c r="V25" i="10"/>
  <c r="AB25" i="10" s="1"/>
  <c r="V32" i="10"/>
  <c r="AB32" i="10" s="1"/>
  <c r="V42" i="10"/>
  <c r="AB42" i="10" s="1"/>
  <c r="V36" i="10"/>
  <c r="AB36" i="10" s="1"/>
  <c r="V61" i="10"/>
  <c r="AB61" i="10" s="1"/>
  <c r="V68" i="10"/>
  <c r="AB68" i="10" s="1"/>
  <c r="V75" i="10"/>
  <c r="AB75" i="10" s="1"/>
  <c r="V84" i="10"/>
  <c r="AB84" i="10" s="1"/>
  <c r="V92" i="10"/>
  <c r="AB92" i="10" s="1"/>
  <c r="V101" i="10"/>
  <c r="AB101" i="10" s="1"/>
  <c r="V109" i="10"/>
  <c r="AB109" i="10" s="1"/>
  <c r="V119" i="10"/>
  <c r="AB119" i="10" s="1"/>
  <c r="V125" i="10"/>
  <c r="AB125" i="10" s="1"/>
  <c r="V14" i="10"/>
  <c r="AB14" i="10" s="1"/>
  <c r="V26" i="10"/>
  <c r="AB26" i="10" s="1"/>
  <c r="V39" i="10"/>
  <c r="AB39" i="10" s="1"/>
  <c r="V45" i="10"/>
  <c r="AB45" i="10" s="1"/>
  <c r="V55" i="10"/>
  <c r="AB55" i="10" s="1"/>
  <c r="V62" i="10"/>
  <c r="AB62" i="10" s="1"/>
  <c r="V78" i="10"/>
  <c r="AB78" i="10" s="1"/>
  <c r="V95" i="10"/>
  <c r="AB95" i="10" s="1"/>
  <c r="V104" i="10"/>
  <c r="AB104" i="10" s="1"/>
  <c r="V112" i="10"/>
  <c r="AB112" i="10" s="1"/>
  <c r="V9" i="10"/>
  <c r="AB9" i="10" s="1"/>
  <c r="V126" i="10"/>
  <c r="AB126" i="10" s="1"/>
  <c r="V27" i="10"/>
  <c r="AB27" i="10" s="1"/>
  <c r="V38" i="10"/>
  <c r="AB38" i="10" s="1"/>
  <c r="V44" i="10"/>
  <c r="AB44" i="10" s="1"/>
  <c r="V52" i="10"/>
  <c r="AB52" i="10" s="1"/>
  <c r="V70" i="10"/>
  <c r="AB70" i="10" s="1"/>
  <c r="V66" i="10"/>
  <c r="AB66" i="10" s="1"/>
  <c r="V77" i="10"/>
  <c r="AB77" i="10" s="1"/>
  <c r="V86" i="10"/>
  <c r="AB86" i="10" s="1"/>
  <c r="V94" i="10"/>
  <c r="AB94" i="10" s="1"/>
  <c r="V103" i="10"/>
  <c r="AB103" i="10" s="1"/>
  <c r="V111" i="10"/>
  <c r="AB111" i="10" s="1"/>
  <c r="V122" i="10"/>
  <c r="AB122" i="10" s="1"/>
  <c r="V12" i="10"/>
  <c r="AB12" i="10" s="1"/>
  <c r="V16" i="10"/>
  <c r="AB16" i="10" s="1"/>
  <c r="V24" i="10"/>
  <c r="AB24" i="10" s="1"/>
  <c r="V35" i="10"/>
  <c r="AB35" i="10" s="1"/>
  <c r="V34" i="10"/>
  <c r="AB34" i="10" s="1"/>
  <c r="V47" i="10"/>
  <c r="AB47" i="10" s="1"/>
  <c r="V53" i="10"/>
  <c r="AB53" i="10" s="1"/>
  <c r="R7" i="10"/>
  <c r="AA7" i="10" s="1"/>
  <c r="AC7" i="10" s="1"/>
  <c r="W7" i="10" s="1"/>
  <c r="N71" i="10"/>
  <c r="Z71" i="10" s="1"/>
  <c r="R71" i="10"/>
  <c r="AA71" i="10" s="1"/>
  <c r="N17" i="10"/>
  <c r="Z17" i="10" s="1"/>
  <c r="N31" i="10"/>
  <c r="Z31" i="10" s="1"/>
  <c r="R31" i="10"/>
  <c r="AA31" i="10" s="1"/>
  <c r="R119" i="10"/>
  <c r="AA119" i="10" s="1"/>
  <c r="R109" i="10"/>
  <c r="AA109" i="10" s="1"/>
  <c r="R101" i="10"/>
  <c r="AA101" i="10" s="1"/>
  <c r="R92" i="10"/>
  <c r="AA92" i="10" s="1"/>
  <c r="R84" i="10"/>
  <c r="AA84" i="10" s="1"/>
  <c r="R75" i="10"/>
  <c r="AA75" i="10" s="1"/>
  <c r="R68" i="10"/>
  <c r="AA68" i="10" s="1"/>
  <c r="R61" i="10"/>
  <c r="AA61" i="10" s="1"/>
  <c r="R55" i="10"/>
  <c r="AA55" i="10" s="1"/>
  <c r="R45" i="10"/>
  <c r="AA45" i="10" s="1"/>
  <c r="R39" i="10"/>
  <c r="AA39" i="10" s="1"/>
  <c r="R20" i="10"/>
  <c r="AA20" i="10" s="1"/>
  <c r="R19" i="10"/>
  <c r="AA19" i="10" s="1"/>
  <c r="R8" i="10"/>
  <c r="AA8" i="10" s="1"/>
  <c r="R112" i="10"/>
  <c r="AA112" i="10" s="1"/>
  <c r="R104" i="10"/>
  <c r="AA104" i="10" s="1"/>
  <c r="R95" i="10"/>
  <c r="AA95" i="10" s="1"/>
  <c r="R78" i="10"/>
  <c r="AA78" i="10" s="1"/>
  <c r="R62" i="10"/>
  <c r="AA62" i="10" s="1"/>
  <c r="R58" i="10"/>
  <c r="AA58" i="10" s="1"/>
  <c r="R44" i="10"/>
  <c r="AA44" i="10" s="1"/>
  <c r="R38" i="10"/>
  <c r="AA38" i="10" s="1"/>
  <c r="R27" i="10"/>
  <c r="AA27" i="10" s="1"/>
  <c r="AC27" i="10" s="1"/>
  <c r="W27" i="10" s="1"/>
  <c r="R126" i="10"/>
  <c r="AA126" i="10" s="1"/>
  <c r="R9" i="10"/>
  <c r="AA9" i="10" s="1"/>
  <c r="R122" i="10"/>
  <c r="AA122" i="10" s="1"/>
  <c r="R111" i="10"/>
  <c r="AA111" i="10" s="1"/>
  <c r="R103" i="10"/>
  <c r="AA103" i="10" s="1"/>
  <c r="R94" i="10"/>
  <c r="AA94" i="10" s="1"/>
  <c r="R86" i="10"/>
  <c r="AA86" i="10" s="1"/>
  <c r="R77" i="10"/>
  <c r="AA77" i="10" s="1"/>
  <c r="R66" i="10"/>
  <c r="AA66" i="10" s="1"/>
  <c r="R70" i="10"/>
  <c r="AA70" i="10" s="1"/>
  <c r="R50" i="10"/>
  <c r="AA50" i="10" s="1"/>
  <c r="R43" i="10"/>
  <c r="AA43" i="10" s="1"/>
  <c r="R37" i="10"/>
  <c r="AA37" i="10" s="1"/>
  <c r="R24" i="10"/>
  <c r="AA24" i="10" s="1"/>
  <c r="R16" i="10"/>
  <c r="AA16" i="10" s="1"/>
  <c r="R12" i="10"/>
  <c r="AA12" i="10" s="1"/>
  <c r="R121" i="10"/>
  <c r="AA121" i="10" s="1"/>
  <c r="R110" i="10"/>
  <c r="AA110" i="10" s="1"/>
  <c r="R102" i="10"/>
  <c r="AA102" i="10" s="1"/>
  <c r="R93" i="10"/>
  <c r="AA93" i="10" s="1"/>
  <c r="R85" i="10"/>
  <c r="AA85" i="10" s="1"/>
  <c r="R76" i="10"/>
  <c r="AA76" i="10" s="1"/>
  <c r="R67" i="10"/>
  <c r="AA67" i="10" s="1"/>
  <c r="R60" i="10"/>
  <c r="AA60" i="10" s="1"/>
  <c r="R52" i="10"/>
  <c r="AA52" i="10" s="1"/>
  <c r="R46" i="10"/>
  <c r="AA46" i="10" s="1"/>
  <c r="R40" i="10"/>
  <c r="AA40" i="10" s="1"/>
  <c r="R29" i="10"/>
  <c r="AA29" i="10" s="1"/>
  <c r="R21" i="10"/>
  <c r="AA21" i="10" s="1"/>
  <c r="R11" i="10"/>
  <c r="AA11" i="10" s="1"/>
  <c r="R123" i="10"/>
  <c r="AA123" i="10" s="1"/>
  <c r="N62" i="10"/>
  <c r="Z62" i="10" s="1"/>
  <c r="N111" i="10"/>
  <c r="Z111" i="10" s="1"/>
  <c r="N43" i="10"/>
  <c r="Z43" i="10" s="1"/>
  <c r="AC43" i="10" s="1"/>
  <c r="W43" i="10" s="1"/>
  <c r="N93" i="10"/>
  <c r="Z93" i="10" s="1"/>
  <c r="N29" i="10"/>
  <c r="Z29" i="10" s="1"/>
  <c r="AC29" i="10" s="1"/>
  <c r="W29" i="10" s="1"/>
  <c r="N79" i="10"/>
  <c r="Z79" i="10" s="1"/>
  <c r="N14" i="10"/>
  <c r="Z14" i="10" s="1"/>
  <c r="AC14" i="10" s="1"/>
  <c r="W14" i="10" s="1"/>
  <c r="N112" i="10"/>
  <c r="Z112" i="10" s="1"/>
  <c r="N78" i="10"/>
  <c r="Z78" i="10" s="1"/>
  <c r="N44" i="10"/>
  <c r="Z44" i="10" s="1"/>
  <c r="N9" i="10"/>
  <c r="Z9" i="10" s="1"/>
  <c r="AC9" i="10" s="1"/>
  <c r="W9" i="10" s="1"/>
  <c r="N94" i="10"/>
  <c r="Z94" i="10" s="1"/>
  <c r="N70" i="10"/>
  <c r="Z70" i="10" s="1"/>
  <c r="N24" i="10"/>
  <c r="Z24" i="10" s="1"/>
  <c r="N110" i="10"/>
  <c r="Z110" i="10" s="1"/>
  <c r="AC110" i="10" s="1"/>
  <c r="W110" i="10" s="1"/>
  <c r="N76" i="10"/>
  <c r="Z76" i="10" s="1"/>
  <c r="N46" i="10"/>
  <c r="Z46" i="10" s="1"/>
  <c r="N11" i="10"/>
  <c r="Z11" i="10" s="1"/>
  <c r="N96" i="10"/>
  <c r="Z96" i="10" s="1"/>
  <c r="N64" i="10"/>
  <c r="Z64" i="10" s="1"/>
  <c r="N35" i="10"/>
  <c r="Z35" i="10" s="1"/>
  <c r="N87" i="10"/>
  <c r="Z87" i="10" s="1"/>
  <c r="N104" i="10"/>
  <c r="Z104" i="10" s="1"/>
  <c r="AC104" i="10" s="1"/>
  <c r="W104" i="10" s="1"/>
  <c r="N58" i="10"/>
  <c r="Z58" i="10" s="1"/>
  <c r="AC58" i="10" s="1"/>
  <c r="W58" i="10" s="1"/>
  <c r="N38" i="10"/>
  <c r="Z38" i="10" s="1"/>
  <c r="N126" i="10"/>
  <c r="Z126" i="10" s="1"/>
  <c r="AC126" i="10" s="1"/>
  <c r="W126" i="10" s="1"/>
  <c r="N122" i="10"/>
  <c r="Z122" i="10" s="1"/>
  <c r="N103" i="10"/>
  <c r="Z103" i="10" s="1"/>
  <c r="AC103" i="10" s="1"/>
  <c r="W103" i="10" s="1"/>
  <c r="N86" i="10"/>
  <c r="Z86" i="10" s="1"/>
  <c r="AC86" i="10" s="1"/>
  <c r="W86" i="10" s="1"/>
  <c r="N66" i="10"/>
  <c r="Z66" i="10" s="1"/>
  <c r="N50" i="10"/>
  <c r="Z50" i="10" s="1"/>
  <c r="AC50" i="10" s="1"/>
  <c r="W50" i="10" s="1"/>
  <c r="N37" i="10"/>
  <c r="Z37" i="10" s="1"/>
  <c r="N16" i="10"/>
  <c r="Z16" i="10" s="1"/>
  <c r="N121" i="10"/>
  <c r="Z121" i="10" s="1"/>
  <c r="N102" i="10"/>
  <c r="Z102" i="10" s="1"/>
  <c r="AC102" i="10" s="1"/>
  <c r="W102" i="10" s="1"/>
  <c r="N85" i="10"/>
  <c r="Z85" i="10" s="1"/>
  <c r="N67" i="10"/>
  <c r="Z67" i="10" s="1"/>
  <c r="N52" i="10"/>
  <c r="Z52" i="10" s="1"/>
  <c r="AC52" i="10" s="1"/>
  <c r="W52" i="10" s="1"/>
  <c r="N40" i="10"/>
  <c r="Z40" i="10" s="1"/>
  <c r="AC40" i="10" s="1"/>
  <c r="W40" i="10" s="1"/>
  <c r="N21" i="10"/>
  <c r="Z21" i="10" s="1"/>
  <c r="AC21" i="10" s="1"/>
  <c r="W21" i="10" s="1"/>
  <c r="N123" i="10"/>
  <c r="Z123" i="10" s="1"/>
  <c r="AC123" i="10" s="1"/>
  <c r="W123" i="10" s="1"/>
  <c r="N105" i="10"/>
  <c r="Z105" i="10" s="1"/>
  <c r="AC105" i="10" s="1"/>
  <c r="W105" i="10" s="1"/>
  <c r="N88" i="10"/>
  <c r="Z88" i="10" s="1"/>
  <c r="AC88" i="10" s="1"/>
  <c r="W88" i="10" s="1"/>
  <c r="N83" i="10"/>
  <c r="Z83" i="10" s="1"/>
  <c r="N56" i="10"/>
  <c r="Z56" i="10" s="1"/>
  <c r="N33" i="10"/>
  <c r="Z33" i="10" s="1"/>
  <c r="AC33" i="10" s="1"/>
  <c r="W33" i="10" s="1"/>
  <c r="N26" i="10"/>
  <c r="Z26" i="10" s="1"/>
  <c r="N22" i="10"/>
  <c r="Z22" i="10" s="1"/>
  <c r="M117" i="10"/>
  <c r="N51" i="10"/>
  <c r="Z51" i="10" s="1"/>
  <c r="N124" i="10"/>
  <c r="Z124" i="10" s="1"/>
  <c r="AC124" i="10" s="1"/>
  <c r="W124" i="10" s="1"/>
  <c r="N116" i="10"/>
  <c r="Z116" i="10" s="1"/>
  <c r="N108" i="10"/>
  <c r="Z108" i="10" s="1"/>
  <c r="AC108" i="10" s="1"/>
  <c r="W108" i="10" s="1"/>
  <c r="N100" i="10"/>
  <c r="Z100" i="10" s="1"/>
  <c r="N91" i="10"/>
  <c r="Z91" i="10" s="1"/>
  <c r="AC91" i="10" s="1"/>
  <c r="W91" i="10" s="1"/>
  <c r="N82" i="10"/>
  <c r="Z82" i="10" s="1"/>
  <c r="N74" i="10"/>
  <c r="Z74" i="10" s="1"/>
  <c r="N65" i="10"/>
  <c r="Z65" i="10" s="1"/>
  <c r="N57" i="10"/>
  <c r="Z57" i="10" s="1"/>
  <c r="N48" i="10"/>
  <c r="Z48" i="10" s="1"/>
  <c r="N41" i="10"/>
  <c r="Z41" i="10" s="1"/>
  <c r="N30" i="10"/>
  <c r="Z30" i="10" s="1"/>
  <c r="N23" i="10"/>
  <c r="Z23" i="10" s="1"/>
  <c r="AC23" i="10" s="1"/>
  <c r="W23" i="10" s="1"/>
  <c r="N13" i="10"/>
  <c r="Z13" i="10" s="1"/>
  <c r="N115" i="10"/>
  <c r="Z115" i="10" s="1"/>
  <c r="AC115" i="10" s="1"/>
  <c r="W115" i="10" s="1"/>
  <c r="N107" i="10"/>
  <c r="Z107" i="10" s="1"/>
  <c r="N99" i="10"/>
  <c r="Z99" i="10" s="1"/>
  <c r="AC99" i="10" s="1"/>
  <c r="W99" i="10" s="1"/>
  <c r="N90" i="10"/>
  <c r="Z90" i="10" s="1"/>
  <c r="N81" i="10"/>
  <c r="Z81" i="10" s="1"/>
  <c r="N72" i="10"/>
  <c r="Z72" i="10" s="1"/>
  <c r="N63" i="10"/>
  <c r="Z63" i="10" s="1"/>
  <c r="N53" i="10"/>
  <c r="Z53" i="10" s="1"/>
  <c r="N47" i="10"/>
  <c r="Z47" i="10" s="1"/>
  <c r="N34" i="10"/>
  <c r="Z34" i="10" s="1"/>
  <c r="N28" i="10"/>
  <c r="Z28" i="10" s="1"/>
  <c r="AC28" i="10" s="1"/>
  <c r="W28" i="10" s="1"/>
  <c r="N18" i="10"/>
  <c r="Z18" i="10" s="1"/>
  <c r="N10" i="10"/>
  <c r="Z10" i="10" s="1"/>
  <c r="AC10" i="10" s="1"/>
  <c r="W10" i="10" s="1"/>
  <c r="N120" i="10"/>
  <c r="Z120" i="10" s="1"/>
  <c r="AC120" i="10" s="1"/>
  <c r="W120" i="10" s="1"/>
  <c r="N114" i="10"/>
  <c r="Z114" i="10" s="1"/>
  <c r="AC114" i="10" s="1"/>
  <c r="W114" i="10" s="1"/>
  <c r="N106" i="10"/>
  <c r="Z106" i="10" s="1"/>
  <c r="N98" i="10"/>
  <c r="Z98" i="10" s="1"/>
  <c r="N89" i="10"/>
  <c r="Z89" i="10" s="1"/>
  <c r="N80" i="10"/>
  <c r="Z80" i="10" s="1"/>
  <c r="N73" i="10"/>
  <c r="Z73" i="10" s="1"/>
  <c r="N54" i="10"/>
  <c r="Z54" i="10" s="1"/>
  <c r="N59" i="10"/>
  <c r="Z59" i="10" s="1"/>
  <c r="N36" i="10"/>
  <c r="Z36" i="10" s="1"/>
  <c r="AC36" i="10" s="1"/>
  <c r="W36" i="10" s="1"/>
  <c r="N42" i="10"/>
  <c r="Z42" i="10" s="1"/>
  <c r="N32" i="10"/>
  <c r="Z32" i="10" s="1"/>
  <c r="N25" i="10"/>
  <c r="Z25" i="10" s="1"/>
  <c r="AC25" i="10" s="1"/>
  <c r="W25" i="10" s="1"/>
  <c r="N15" i="10"/>
  <c r="Z15" i="10" s="1"/>
  <c r="AC15" i="10" s="1"/>
  <c r="W15" i="10" s="1"/>
  <c r="N125" i="10"/>
  <c r="Z125" i="10" s="1"/>
  <c r="N119" i="10"/>
  <c r="Z119" i="10" s="1"/>
  <c r="AC119" i="10" s="1"/>
  <c r="W119" i="10" s="1"/>
  <c r="N109" i="10"/>
  <c r="Z109" i="10" s="1"/>
  <c r="AC109" i="10" s="1"/>
  <c r="W109" i="10" s="1"/>
  <c r="N101" i="10"/>
  <c r="Z101" i="10" s="1"/>
  <c r="N92" i="10"/>
  <c r="Z92" i="10" s="1"/>
  <c r="AC92" i="10" s="1"/>
  <c r="W92" i="10" s="1"/>
  <c r="N84" i="10"/>
  <c r="Z84" i="10" s="1"/>
  <c r="N75" i="10"/>
  <c r="Z75" i="10" s="1"/>
  <c r="N68" i="10"/>
  <c r="Z68" i="10" s="1"/>
  <c r="N61" i="10"/>
  <c r="Z61" i="10" s="1"/>
  <c r="N55" i="10"/>
  <c r="Z55" i="10" s="1"/>
  <c r="AC55" i="10" s="1"/>
  <c r="W55" i="10" s="1"/>
  <c r="N45" i="10"/>
  <c r="Z45" i="10" s="1"/>
  <c r="N39" i="10"/>
  <c r="Z39" i="10" s="1"/>
  <c r="AC39" i="10" s="1"/>
  <c r="W39" i="10" s="1"/>
  <c r="N20" i="10"/>
  <c r="Z20" i="10" s="1"/>
  <c r="N19" i="10"/>
  <c r="Z19" i="10" s="1"/>
  <c r="AC19" i="10" s="1"/>
  <c r="W19" i="10" s="1"/>
  <c r="N8" i="10"/>
  <c r="Z8" i="10" s="1"/>
  <c r="AC8" i="10" s="1"/>
  <c r="W8" i="10" s="1"/>
  <c r="I12" i="10"/>
  <c r="I8" i="10"/>
  <c r="I10" i="10"/>
  <c r="I14" i="10"/>
  <c r="I16" i="10"/>
  <c r="I18" i="10"/>
  <c r="I19" i="10"/>
  <c r="I22" i="10"/>
  <c r="I25" i="10"/>
  <c r="I27" i="10"/>
  <c r="I29" i="10"/>
  <c r="I30" i="10"/>
  <c r="I32" i="10"/>
  <c r="I38" i="10"/>
  <c r="I40" i="10"/>
  <c r="I41" i="10"/>
  <c r="I42" i="10"/>
  <c r="I44" i="10"/>
  <c r="I46" i="10"/>
  <c r="I48" i="10"/>
  <c r="I36" i="10"/>
  <c r="I52" i="10"/>
  <c r="I58" i="10"/>
  <c r="I59" i="10"/>
  <c r="I57" i="10"/>
  <c r="I60" i="10"/>
  <c r="I62" i="10"/>
  <c r="I54" i="10"/>
  <c r="I65" i="10"/>
  <c r="I67" i="10"/>
  <c r="I73" i="10"/>
  <c r="I74" i="10"/>
  <c r="I76" i="10"/>
  <c r="I78" i="10"/>
  <c r="I80" i="10"/>
  <c r="I82" i="10"/>
  <c r="I85" i="10"/>
  <c r="I89" i="10"/>
  <c r="I91" i="10"/>
  <c r="I93" i="10"/>
  <c r="I95" i="10"/>
  <c r="I98" i="10"/>
  <c r="I100" i="10"/>
  <c r="I102" i="10"/>
  <c r="I104" i="10"/>
  <c r="I106" i="10"/>
  <c r="I108" i="10"/>
  <c r="I110" i="10"/>
  <c r="I112" i="10"/>
  <c r="I114" i="10"/>
  <c r="I116" i="10"/>
  <c r="I121" i="10"/>
  <c r="I120" i="10"/>
  <c r="I124" i="10"/>
  <c r="I6" i="10"/>
  <c r="I9" i="10"/>
  <c r="I11" i="10"/>
  <c r="I13" i="10"/>
  <c r="I15" i="10"/>
  <c r="I126" i="10"/>
  <c r="I21" i="10"/>
  <c r="I23" i="10"/>
  <c r="I24" i="10"/>
  <c r="I26" i="10"/>
  <c r="I28" i="10"/>
  <c r="I20" i="10"/>
  <c r="I35" i="10"/>
  <c r="I37" i="10"/>
  <c r="I39" i="10"/>
  <c r="I34" i="10"/>
  <c r="I33" i="10"/>
  <c r="I43" i="10"/>
  <c r="I45" i="10"/>
  <c r="I47" i="10"/>
  <c r="I49" i="10"/>
  <c r="I50" i="10"/>
  <c r="I55" i="10"/>
  <c r="I53" i="10"/>
  <c r="I56" i="10"/>
  <c r="I70" i="10"/>
  <c r="I61" i="10"/>
  <c r="I63" i="10"/>
  <c r="I64" i="10"/>
  <c r="I66" i="10"/>
  <c r="I68" i="10"/>
  <c r="I83" i="10"/>
  <c r="I72" i="10"/>
  <c r="I75" i="10"/>
  <c r="I77" i="10"/>
  <c r="I79" i="10"/>
  <c r="I81" i="10"/>
  <c r="I84" i="10"/>
  <c r="I86" i="10"/>
  <c r="I88" i="10"/>
  <c r="I90" i="10"/>
  <c r="I92" i="10"/>
  <c r="I94" i="10"/>
  <c r="I96" i="10"/>
  <c r="I99" i="10"/>
  <c r="I101" i="10"/>
  <c r="I103" i="10"/>
  <c r="I105" i="10"/>
  <c r="I107" i="10"/>
  <c r="I109" i="10"/>
  <c r="I111" i="10"/>
  <c r="I113" i="10"/>
  <c r="I115" i="10"/>
  <c r="I119" i="10"/>
  <c r="I122" i="10"/>
  <c r="I123" i="10"/>
  <c r="I125" i="10"/>
  <c r="AC30" i="10" l="1"/>
  <c r="W30" i="10" s="1"/>
  <c r="Q109" i="10"/>
  <c r="Q114" i="10"/>
  <c r="Q50" i="10"/>
  <c r="Q111" i="10"/>
  <c r="Q66" i="10"/>
  <c r="Q80" i="10"/>
  <c r="Q16" i="10"/>
  <c r="Q100" i="10"/>
  <c r="Q67" i="10"/>
  <c r="Q39" i="10"/>
  <c r="Q120" i="10"/>
  <c r="Q46" i="10"/>
  <c r="Q81" i="10"/>
  <c r="Q18" i="10"/>
  <c r="Q21" i="10"/>
  <c r="Q113" i="10"/>
  <c r="Q36" i="10"/>
  <c r="Q116" i="10"/>
  <c r="Q84" i="10"/>
  <c r="Q52" i="10"/>
  <c r="Q19" i="10"/>
  <c r="Z6" i="10"/>
  <c r="AC20" i="10"/>
  <c r="W20" i="10" s="1"/>
  <c r="AC73" i="10"/>
  <c r="W73" i="10" s="1"/>
  <c r="AC18" i="10"/>
  <c r="W18" i="10" s="1"/>
  <c r="AC34" i="10"/>
  <c r="W34" i="10" s="1"/>
  <c r="AC48" i="10"/>
  <c r="W48" i="10" s="1"/>
  <c r="AC82" i="10"/>
  <c r="W82" i="10" s="1"/>
  <c r="AC100" i="10"/>
  <c r="W100" i="10" s="1"/>
  <c r="AC116" i="10"/>
  <c r="W116" i="10" s="1"/>
  <c r="AC22" i="10"/>
  <c r="W22" i="10" s="1"/>
  <c r="AC87" i="10"/>
  <c r="W87" i="10" s="1"/>
  <c r="AC11" i="10"/>
  <c r="W11" i="10" s="1"/>
  <c r="AC24" i="10"/>
  <c r="W24" i="10" s="1"/>
  <c r="AC94" i="10"/>
  <c r="W94" i="10" s="1"/>
  <c r="AC112" i="10"/>
  <c r="W112" i="10" s="1"/>
  <c r="AC79" i="10"/>
  <c r="W79" i="10" s="1"/>
  <c r="AC111" i="10"/>
  <c r="W111" i="10" s="1"/>
  <c r="AC17" i="10"/>
  <c r="W17" i="10" s="1"/>
  <c r="AC113" i="10"/>
  <c r="W113" i="10" s="1"/>
  <c r="I69" i="10"/>
  <c r="AC117" i="10"/>
  <c r="W117" i="10" s="1"/>
  <c r="Q69" i="10"/>
  <c r="Q117" i="10"/>
  <c r="AC118" i="10"/>
  <c r="W118" i="10" s="1"/>
  <c r="AC97" i="10"/>
  <c r="W97" i="10" s="1"/>
  <c r="M97" i="10"/>
  <c r="M69" i="10"/>
  <c r="U97" i="10"/>
  <c r="U69" i="10"/>
  <c r="Q9" i="10"/>
  <c r="Q97" i="10"/>
  <c r="Q13" i="10"/>
  <c r="Q29" i="10"/>
  <c r="Q45" i="10"/>
  <c r="Q60" i="10"/>
  <c r="Q75" i="10"/>
  <c r="Q91" i="10"/>
  <c r="Q108" i="10"/>
  <c r="Q32" i="10"/>
  <c r="Q64" i="10"/>
  <c r="Q96" i="10"/>
  <c r="Q24" i="10"/>
  <c r="Q99" i="10"/>
  <c r="Q121" i="10"/>
  <c r="Q94" i="10"/>
  <c r="Q37" i="10"/>
  <c r="Q65" i="10"/>
  <c r="Q98" i="10"/>
  <c r="Q10" i="10"/>
  <c r="Q76" i="10"/>
  <c r="Q70" i="10"/>
  <c r="Q78" i="10"/>
  <c r="Q126" i="10"/>
  <c r="Q25" i="10"/>
  <c r="Q35" i="10"/>
  <c r="Q33" i="10"/>
  <c r="Q49" i="10"/>
  <c r="Q59" i="10"/>
  <c r="Q54" i="10"/>
  <c r="Q83" i="10"/>
  <c r="Q79" i="10"/>
  <c r="Q95" i="10"/>
  <c r="Q104" i="10"/>
  <c r="Q112" i="10"/>
  <c r="Q122" i="10"/>
  <c r="Q12" i="10"/>
  <c r="Q26" i="10"/>
  <c r="Q42" i="10"/>
  <c r="Q56" i="10"/>
  <c r="Q73" i="10"/>
  <c r="Q88" i="10"/>
  <c r="Q105" i="10"/>
  <c r="Q124" i="10"/>
  <c r="Q44" i="10"/>
  <c r="Q82" i="10"/>
  <c r="Q115" i="10"/>
  <c r="Q53" i="10"/>
  <c r="Q48" i="10"/>
  <c r="Q6" i="10"/>
  <c r="Q11" i="10"/>
  <c r="Q27" i="10"/>
  <c r="Q43" i="10"/>
  <c r="Q57" i="10"/>
  <c r="Q72" i="10"/>
  <c r="Q89" i="10"/>
  <c r="Q106" i="10"/>
  <c r="Q123" i="10"/>
  <c r="Q20" i="10"/>
  <c r="Q61" i="10"/>
  <c r="Q92" i="10"/>
  <c r="Q14" i="10"/>
  <c r="Q90" i="10"/>
  <c r="Q103" i="10"/>
  <c r="Q28" i="10"/>
  <c r="Q15" i="10"/>
  <c r="Q22" i="10"/>
  <c r="Q30" i="10"/>
  <c r="Q34" i="10"/>
  <c r="Q47" i="10"/>
  <c r="Q58" i="10"/>
  <c r="Q62" i="10"/>
  <c r="Q77" i="10"/>
  <c r="Q86" i="10"/>
  <c r="Q93" i="10"/>
  <c r="Q102" i="10"/>
  <c r="Q110" i="10"/>
  <c r="Q119" i="10"/>
  <c r="Q125" i="10"/>
  <c r="Q23" i="10"/>
  <c r="Q40" i="10"/>
  <c r="Q55" i="10"/>
  <c r="Q68" i="10"/>
  <c r="Q85" i="10"/>
  <c r="Q101" i="10"/>
  <c r="Q38" i="10"/>
  <c r="Q74" i="10"/>
  <c r="Q107" i="10"/>
  <c r="Q41" i="10"/>
  <c r="Q8" i="10"/>
  <c r="Q63" i="10"/>
  <c r="U125" i="10"/>
  <c r="U123" i="10"/>
  <c r="U119" i="10"/>
  <c r="U113" i="10"/>
  <c r="U109" i="10"/>
  <c r="U105" i="10"/>
  <c r="U101" i="10"/>
  <c r="U96" i="10"/>
  <c r="U92" i="10"/>
  <c r="U88" i="10"/>
  <c r="U82" i="10"/>
  <c r="U78" i="10"/>
  <c r="U74" i="10"/>
  <c r="U68" i="10"/>
  <c r="U64" i="10"/>
  <c r="U61" i="10"/>
  <c r="U56" i="10"/>
  <c r="U55" i="10"/>
  <c r="U48" i="10"/>
  <c r="U44" i="10"/>
  <c r="U41" i="10"/>
  <c r="U38" i="10"/>
  <c r="U20" i="10"/>
  <c r="U26" i="10"/>
  <c r="U23" i="10"/>
  <c r="U16" i="10"/>
  <c r="U10" i="10"/>
  <c r="U12" i="10"/>
  <c r="U124" i="10"/>
  <c r="U116" i="10"/>
  <c r="U112" i="10"/>
  <c r="U108" i="10"/>
  <c r="U104" i="10"/>
  <c r="U100" i="10"/>
  <c r="U95" i="10"/>
  <c r="U91" i="10"/>
  <c r="U84" i="10"/>
  <c r="U79" i="10"/>
  <c r="U75" i="10"/>
  <c r="U83" i="10"/>
  <c r="U67" i="10"/>
  <c r="U54" i="10"/>
  <c r="U60" i="10"/>
  <c r="U59" i="10"/>
  <c r="U52" i="10"/>
  <c r="U49" i="10"/>
  <c r="U45" i="10"/>
  <c r="U33" i="10"/>
  <c r="U39" i="10"/>
  <c r="U35" i="10"/>
  <c r="U29" i="10"/>
  <c r="U25" i="10"/>
  <c r="U19" i="10"/>
  <c r="U126" i="10"/>
  <c r="U13" i="10"/>
  <c r="U9" i="10"/>
  <c r="U122" i="10"/>
  <c r="U115" i="10"/>
  <c r="U111" i="10"/>
  <c r="U107" i="10"/>
  <c r="U103" i="10"/>
  <c r="U99" i="10"/>
  <c r="U94" i="10"/>
  <c r="U90" i="10"/>
  <c r="U85" i="10"/>
  <c r="U80" i="10"/>
  <c r="U76" i="10"/>
  <c r="U73" i="10"/>
  <c r="U66" i="10"/>
  <c r="U63" i="10"/>
  <c r="U70" i="10"/>
  <c r="U53" i="10"/>
  <c r="U36" i="10"/>
  <c r="U46" i="10"/>
  <c r="U42" i="10"/>
  <c r="U40" i="10"/>
  <c r="U32" i="10"/>
  <c r="U28" i="10"/>
  <c r="U24" i="10"/>
  <c r="U21" i="10"/>
  <c r="U14" i="10"/>
  <c r="U8" i="10"/>
  <c r="U6" i="10"/>
  <c r="U120" i="10"/>
  <c r="U121" i="10"/>
  <c r="U114" i="10"/>
  <c r="U110" i="10"/>
  <c r="U106" i="10"/>
  <c r="U102" i="10"/>
  <c r="U98" i="10"/>
  <c r="U93" i="10"/>
  <c r="U89" i="10"/>
  <c r="U86" i="10"/>
  <c r="U81" i="10"/>
  <c r="U77" i="10"/>
  <c r="U72" i="10"/>
  <c r="U65" i="10"/>
  <c r="U62" i="10"/>
  <c r="U57" i="10"/>
  <c r="U58" i="10"/>
  <c r="U50" i="10"/>
  <c r="U47" i="10"/>
  <c r="U43" i="10"/>
  <c r="U34" i="10"/>
  <c r="U37" i="10"/>
  <c r="U30" i="10"/>
  <c r="U27" i="10"/>
  <c r="U22" i="10"/>
  <c r="U18" i="10"/>
  <c r="U15" i="10"/>
  <c r="U11" i="10"/>
  <c r="M9" i="10"/>
  <c r="M103" i="10"/>
  <c r="M41" i="10"/>
  <c r="M6" i="10"/>
  <c r="M94" i="10"/>
  <c r="M63" i="10"/>
  <c r="M28" i="10"/>
  <c r="M120" i="10"/>
  <c r="M107" i="10"/>
  <c r="M90" i="10"/>
  <c r="M74" i="10"/>
  <c r="M70" i="10"/>
  <c r="M38" i="10"/>
  <c r="M14" i="10"/>
  <c r="M109" i="10"/>
  <c r="M101" i="10"/>
  <c r="M92" i="10"/>
  <c r="M85" i="10"/>
  <c r="M76" i="10"/>
  <c r="M68" i="10"/>
  <c r="M61" i="10"/>
  <c r="M55" i="10"/>
  <c r="M46" i="10"/>
  <c r="M40" i="10"/>
  <c r="M20" i="10"/>
  <c r="M23" i="10"/>
  <c r="M10" i="10"/>
  <c r="M125" i="10"/>
  <c r="M123" i="10"/>
  <c r="M119" i="10"/>
  <c r="M114" i="10"/>
  <c r="M110" i="10"/>
  <c r="M106" i="10"/>
  <c r="M102" i="10"/>
  <c r="M98" i="10"/>
  <c r="M93" i="10"/>
  <c r="M89" i="10"/>
  <c r="M86" i="10"/>
  <c r="M81" i="10"/>
  <c r="M77" i="10"/>
  <c r="M72" i="10"/>
  <c r="M65" i="10"/>
  <c r="M62" i="10"/>
  <c r="M57" i="10"/>
  <c r="M58" i="10"/>
  <c r="M50" i="10"/>
  <c r="M47" i="10"/>
  <c r="M43" i="10"/>
  <c r="M34" i="10"/>
  <c r="M37" i="10"/>
  <c r="M30" i="10"/>
  <c r="M27" i="10"/>
  <c r="M22" i="10"/>
  <c r="M18" i="10"/>
  <c r="M15" i="10"/>
  <c r="M11" i="10"/>
  <c r="M121" i="10"/>
  <c r="M53" i="10"/>
  <c r="M21" i="10"/>
  <c r="M111" i="10"/>
  <c r="M78" i="10"/>
  <c r="M48" i="10"/>
  <c r="M8" i="10"/>
  <c r="M115" i="10"/>
  <c r="M99" i="10"/>
  <c r="M82" i="10"/>
  <c r="M66" i="10"/>
  <c r="M44" i="10"/>
  <c r="M24" i="10"/>
  <c r="M124" i="10"/>
  <c r="M113" i="10"/>
  <c r="M105" i="10"/>
  <c r="M96" i="10"/>
  <c r="M88" i="10"/>
  <c r="M80" i="10"/>
  <c r="M73" i="10"/>
  <c r="M64" i="10"/>
  <c r="M56" i="10"/>
  <c r="M36" i="10"/>
  <c r="M42" i="10"/>
  <c r="M32" i="10"/>
  <c r="M26" i="10"/>
  <c r="M16" i="10"/>
  <c r="M12" i="10"/>
  <c r="M122" i="10"/>
  <c r="M112" i="10"/>
  <c r="M104" i="10"/>
  <c r="M95" i="10"/>
  <c r="M79" i="10"/>
  <c r="M83" i="10"/>
  <c r="M54" i="10"/>
  <c r="M59" i="10"/>
  <c r="M49" i="10"/>
  <c r="M33" i="10"/>
  <c r="M35" i="10"/>
  <c r="M25" i="10"/>
  <c r="M126" i="10"/>
  <c r="M116" i="10"/>
  <c r="M108" i="10"/>
  <c r="M100" i="10"/>
  <c r="M91" i="10"/>
  <c r="M84" i="10"/>
  <c r="M75" i="10"/>
  <c r="M67" i="10"/>
  <c r="M60" i="10"/>
  <c r="M52" i="10"/>
  <c r="M45" i="10"/>
  <c r="M39" i="10"/>
  <c r="M29" i="10"/>
  <c r="M19" i="10"/>
  <c r="M13" i="10"/>
  <c r="D132" i="10"/>
  <c r="F12" i="10" s="1"/>
  <c r="X12" i="10" s="1"/>
  <c r="AC12" i="10" s="1"/>
  <c r="W12" i="10" s="1"/>
  <c r="F63" i="10" l="1"/>
  <c r="X63" i="10" s="1"/>
  <c r="AC63" i="10" s="1"/>
  <c r="W63" i="10" s="1"/>
  <c r="F95" i="10"/>
  <c r="X95" i="10" s="1"/>
  <c r="AC95" i="10" s="1"/>
  <c r="W95" i="10" s="1"/>
  <c r="F31" i="10"/>
  <c r="X31" i="10" s="1"/>
  <c r="AC31" i="10" s="1"/>
  <c r="W31" i="10" s="1"/>
  <c r="F81" i="10"/>
  <c r="X81" i="10" s="1"/>
  <c r="AC81" i="10" s="1"/>
  <c r="W81" i="10" s="1"/>
  <c r="F75" i="10"/>
  <c r="X75" i="10" s="1"/>
  <c r="AC75" i="10" s="1"/>
  <c r="W75" i="10" s="1"/>
  <c r="F5" i="10"/>
  <c r="X5" i="10" s="1"/>
  <c r="AC5" i="10" s="1"/>
  <c r="W5" i="10" s="1"/>
  <c r="F45" i="10"/>
  <c r="X45" i="10" s="1"/>
  <c r="AC45" i="10" s="1"/>
  <c r="W45" i="10" s="1"/>
  <c r="F61" i="10"/>
  <c r="X61" i="10" s="1"/>
  <c r="AC61" i="10" s="1"/>
  <c r="W61" i="10" s="1"/>
  <c r="F68" i="10"/>
  <c r="X68" i="10" s="1"/>
  <c r="AC68" i="10" s="1"/>
  <c r="W68" i="10" s="1"/>
  <c r="F84" i="10"/>
  <c r="X84" i="10" s="1"/>
  <c r="AC84" i="10" s="1"/>
  <c r="W84" i="10" s="1"/>
  <c r="F101" i="10"/>
  <c r="X101" i="10" s="1"/>
  <c r="AC101" i="10" s="1"/>
  <c r="W101" i="10" s="1"/>
  <c r="F125" i="10"/>
  <c r="X125" i="10" s="1"/>
  <c r="AC125" i="10" s="1"/>
  <c r="W125" i="10" s="1"/>
  <c r="F32" i="10"/>
  <c r="X32" i="10" s="1"/>
  <c r="AC32" i="10" s="1"/>
  <c r="W32" i="10" s="1"/>
  <c r="F42" i="10"/>
  <c r="X42" i="10" s="1"/>
  <c r="AC42" i="10" s="1"/>
  <c r="W42" i="10" s="1"/>
  <c r="F59" i="10"/>
  <c r="X59" i="10" s="1"/>
  <c r="AC59" i="10" s="1"/>
  <c r="W59" i="10" s="1"/>
  <c r="F54" i="10"/>
  <c r="X54" i="10" s="1"/>
  <c r="AC54" i="10" s="1"/>
  <c r="W54" i="10" s="1"/>
  <c r="F80" i="10"/>
  <c r="X80" i="10" s="1"/>
  <c r="AC80" i="10" s="1"/>
  <c r="W80" i="10" s="1"/>
  <c r="F89" i="10"/>
  <c r="X89" i="10" s="1"/>
  <c r="AC89" i="10" s="1"/>
  <c r="W89" i="10" s="1"/>
  <c r="F98" i="10"/>
  <c r="X98" i="10" s="1"/>
  <c r="AC98" i="10" s="1"/>
  <c r="W98" i="10" s="1"/>
  <c r="F106" i="10"/>
  <c r="X106" i="10" s="1"/>
  <c r="AC106" i="10" s="1"/>
  <c r="W106" i="10" s="1"/>
  <c r="F47" i="10"/>
  <c r="X47" i="10" s="1"/>
  <c r="AC47" i="10" s="1"/>
  <c r="W47" i="10" s="1"/>
  <c r="F53" i="10"/>
  <c r="X53" i="10" s="1"/>
  <c r="AC53" i="10" s="1"/>
  <c r="W53" i="10" s="1"/>
  <c r="F72" i="10"/>
  <c r="X72" i="10" s="1"/>
  <c r="AC72" i="10" s="1"/>
  <c r="W72" i="10" s="1"/>
  <c r="F90" i="10"/>
  <c r="X90" i="10" s="1"/>
  <c r="AC90" i="10" s="1"/>
  <c r="W90" i="10" s="1"/>
  <c r="F107" i="10"/>
  <c r="X107" i="10" s="1"/>
  <c r="AC107" i="10" s="1"/>
  <c r="W107" i="10" s="1"/>
  <c r="F13" i="10"/>
  <c r="X13" i="10" s="1"/>
  <c r="AC13" i="10" s="1"/>
  <c r="W13" i="10" s="1"/>
  <c r="F49" i="10"/>
  <c r="X49" i="10" s="1"/>
  <c r="AC49" i="10" s="1"/>
  <c r="W49" i="10" s="1"/>
  <c r="F60" i="10"/>
  <c r="X60" i="10" s="1"/>
  <c r="AC60" i="10" s="1"/>
  <c r="W60" i="10" s="1"/>
  <c r="F77" i="10"/>
  <c r="X77" i="10" s="1"/>
  <c r="AC77" i="10" s="1"/>
  <c r="W77" i="10" s="1"/>
  <c r="F71" i="10"/>
  <c r="X71" i="10" s="1"/>
  <c r="AC71" i="10" s="1"/>
  <c r="W71" i="10" s="1"/>
  <c r="F69" i="10"/>
  <c r="X69" i="10" s="1"/>
  <c r="AC69" i="10" s="1"/>
  <c r="W69" i="10" s="1"/>
  <c r="F6" i="10"/>
  <c r="X6" i="10" s="1"/>
  <c r="AC6" i="10" s="1"/>
  <c r="W6" i="10" s="1"/>
  <c r="F62" i="10"/>
  <c r="X62" i="10" s="1"/>
  <c r="AC62" i="10" s="1"/>
  <c r="W62" i="10" s="1"/>
  <c r="F93" i="10"/>
  <c r="X93" i="10" s="1"/>
  <c r="AC93" i="10" s="1"/>
  <c r="W93" i="10" s="1"/>
  <c r="F78" i="10"/>
  <c r="X78" i="10" s="1"/>
  <c r="AC78" i="10" s="1"/>
  <c r="W78" i="10" s="1"/>
  <c r="F44" i="10"/>
  <c r="X44" i="10" s="1"/>
  <c r="AC44" i="10" s="1"/>
  <c r="W44" i="10" s="1"/>
  <c r="F70" i="10"/>
  <c r="X70" i="10" s="1"/>
  <c r="AC70" i="10" s="1"/>
  <c r="W70" i="10" s="1"/>
  <c r="F76" i="10"/>
  <c r="X76" i="10" s="1"/>
  <c r="AC76" i="10" s="1"/>
  <c r="W76" i="10" s="1"/>
  <c r="F46" i="10"/>
  <c r="X46" i="10" s="1"/>
  <c r="AC46" i="10" s="1"/>
  <c r="W46" i="10" s="1"/>
  <c r="F96" i="10"/>
  <c r="X96" i="10" s="1"/>
  <c r="AC96" i="10" s="1"/>
  <c r="W96" i="10" s="1"/>
  <c r="F64" i="10"/>
  <c r="X64" i="10" s="1"/>
  <c r="AC64" i="10" s="1"/>
  <c r="W64" i="10" s="1"/>
  <c r="F35" i="10"/>
  <c r="X35" i="10" s="1"/>
  <c r="AC35" i="10" s="1"/>
  <c r="W35" i="10" s="1"/>
  <c r="F38" i="10"/>
  <c r="X38" i="10" s="1"/>
  <c r="AC38" i="10" s="1"/>
  <c r="W38" i="10" s="1"/>
  <c r="F122" i="10"/>
  <c r="X122" i="10" s="1"/>
  <c r="AC122" i="10" s="1"/>
  <c r="W122" i="10" s="1"/>
  <c r="F66" i="10"/>
  <c r="X66" i="10" s="1"/>
  <c r="AC66" i="10" s="1"/>
  <c r="W66" i="10" s="1"/>
  <c r="F37" i="10"/>
  <c r="X37" i="10" s="1"/>
  <c r="AC37" i="10" s="1"/>
  <c r="W37" i="10" s="1"/>
  <c r="F16" i="10"/>
  <c r="X16" i="10" s="1"/>
  <c r="AC16" i="10" s="1"/>
  <c r="W16" i="10" s="1"/>
  <c r="F121" i="10"/>
  <c r="X121" i="10" s="1"/>
  <c r="AC121" i="10" s="1"/>
  <c r="W121" i="10" s="1"/>
  <c r="F85" i="10"/>
  <c r="X85" i="10" s="1"/>
  <c r="AC85" i="10" s="1"/>
  <c r="W85" i="10" s="1"/>
  <c r="F67" i="10"/>
  <c r="X67" i="10" s="1"/>
  <c r="AC67" i="10" s="1"/>
  <c r="W67" i="10" s="1"/>
  <c r="F83" i="10"/>
  <c r="X83" i="10" s="1"/>
  <c r="AC83" i="10" s="1"/>
  <c r="W83" i="10" s="1"/>
  <c r="F56" i="10"/>
  <c r="X56" i="10" s="1"/>
  <c r="AC56" i="10" s="1"/>
  <c r="W56" i="10" s="1"/>
  <c r="F26" i="10"/>
  <c r="X26" i="10" s="1"/>
  <c r="AC26" i="10" s="1"/>
  <c r="W26" i="10" s="1"/>
  <c r="F51" i="10"/>
  <c r="X51" i="10" s="1"/>
  <c r="AC51" i="10" s="1"/>
  <c r="W51" i="10" s="1"/>
  <c r="F74" i="10"/>
  <c r="X74" i="10" s="1"/>
  <c r="AC74" i="10" s="1"/>
  <c r="W74" i="10" s="1"/>
  <c r="F65" i="10"/>
  <c r="X65" i="10" s="1"/>
  <c r="AC65" i="10" s="1"/>
  <c r="W65" i="10" s="1"/>
  <c r="F57" i="10"/>
  <c r="X57" i="10" s="1"/>
  <c r="AC57" i="10" s="1"/>
  <c r="W57" i="10" s="1"/>
  <c r="F41" i="10"/>
  <c r="X41" i="10" s="1"/>
  <c r="AC41" i="10" s="1"/>
  <c r="W41" i="10" s="1"/>
</calcChain>
</file>

<file path=xl/comments1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sz val="9"/>
            <color indexed="81"/>
            <rFont val="Tahoma"/>
            <family val="2"/>
            <charset val="204"/>
          </rPr>
          <t>План ФХД на BUS.GOV не опубликован
21.02.2019</t>
        </r>
      </text>
    </comment>
  </commentList>
</comments>
</file>

<file path=xl/sharedStrings.xml><?xml version="1.0" encoding="utf-8"?>
<sst xmlns="http://schemas.openxmlformats.org/spreadsheetml/2006/main" count="436" uniqueCount="255">
  <si>
    <t>Железнодорожный район</t>
  </si>
  <si>
    <t>МБОУ СШ № 13</t>
  </si>
  <si>
    <t>МБОУ СШ № 16</t>
  </si>
  <si>
    <t>МБОУ СШ № 17</t>
  </si>
  <si>
    <t>МБОУ СШ № 18</t>
  </si>
  <si>
    <t>МБОУ СШ № 19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</si>
  <si>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</si>
  <si>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</si>
  <si>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</si>
  <si>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</si>
  <si>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</si>
  <si>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</si>
  <si>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</si>
  <si>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</si>
  <si>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</si>
  <si>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</si>
  <si>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</si>
  <si>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</si>
  <si>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</si>
  <si>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</si>
  <si>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</si>
  <si>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</si>
  <si>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</si>
  <si>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</si>
  <si>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</si>
  <si>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</si>
  <si>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</si>
  <si>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</si>
  <si>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</si>
  <si>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</si>
  <si>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</si>
  <si>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</si>
  <si>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</si>
  <si>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</si>
  <si>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</si>
  <si>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</si>
  <si>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</si>
  <si>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</si>
  <si>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</si>
  <si>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</si>
  <si>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</si>
  <si>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</si>
  <si>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</si>
  <si>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</si>
  <si>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</si>
  <si>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</si>
  <si>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</si>
  <si>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</si>
  <si>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</si>
  <si>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</si>
  <si>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</si>
  <si>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</si>
  <si>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</si>
  <si>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</si>
  <si>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</si>
  <si>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</si>
  <si>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</si>
  <si>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</si>
  <si>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</si>
  <si>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</si>
  <si>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</si>
  <si>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</si>
  <si>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</si>
  <si>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</si>
  <si>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</si>
  <si>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</si>
  <si>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</si>
  <si>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</si>
  <si>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</si>
  <si>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143</t>
  </si>
  <si>
    <t>МБОУ СШ № 144</t>
  </si>
  <si>
    <t>МБОУ СШ № 145</t>
  </si>
  <si>
    <t>МБОУ СШ № 147</t>
  </si>
  <si>
    <t>МБОУ СШ № 149</t>
  </si>
  <si>
    <t>МБОУ СШ № 150</t>
  </si>
  <si>
    <t>МБОУ СШ № 152</t>
  </si>
  <si>
    <t>МАОУ СШ № 151</t>
  </si>
  <si>
    <t>Центральный район</t>
  </si>
  <si>
    <t>№</t>
  </si>
  <si>
    <t>Общая балансовая стоимость недвижимого имущества</t>
  </si>
  <si>
    <t>Общая балансовая стоимость движимого имущества</t>
  </si>
  <si>
    <t>Остаточная балансовая стоимость недвижимого имущества</t>
  </si>
  <si>
    <t>Стоимость основных средств</t>
  </si>
  <si>
    <t>Примечение</t>
  </si>
  <si>
    <t>Наименование ОУ (кратко)</t>
  </si>
  <si>
    <t>Код ОУ по КИАСУО</t>
  </si>
  <si>
    <t>Субсидии на выполнение МЗ</t>
  </si>
  <si>
    <t>Стоимость материальных запасов</t>
  </si>
  <si>
    <t>Заработная плата и начисления на выплаты по оплате труда</t>
  </si>
  <si>
    <t>МБОУ Лицей № 28</t>
  </si>
  <si>
    <t>МБОУ Гимназия № 8</t>
  </si>
  <si>
    <t>МАОУ СШ № 32</t>
  </si>
  <si>
    <t>МАОУ Гимназия № 5</t>
  </si>
  <si>
    <t>МБОУ Прогимназия  № 131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</si>
  <si>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</si>
  <si>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</si>
  <si>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</si>
  <si>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</si>
  <si>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</si>
  <si>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</si>
  <si>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</si>
  <si>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</si>
  <si>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</si>
  <si>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</si>
  <si>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</si>
  <si>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</si>
  <si>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</si>
  <si>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</si>
  <si>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</si>
  <si>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</si>
  <si>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</si>
  <si>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</si>
  <si>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</si>
  <si>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</si>
  <si>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</si>
  <si>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</si>
  <si>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</si>
  <si>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</si>
  <si>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</si>
  <si>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</si>
  <si>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</si>
  <si>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</si>
  <si>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>МАОУ СШ № 22</t>
  </si>
  <si>
    <t>Среднее значение по городу</t>
  </si>
  <si>
    <t>Максимальное значение по городу</t>
  </si>
  <si>
    <t>Минимальное значение по городу</t>
  </si>
  <si>
    <t>A</t>
  </si>
  <si>
    <t>B</t>
  </si>
  <si>
    <t>C</t>
  </si>
  <si>
    <t>D</t>
  </si>
  <si>
    <t>Значение границы C-D</t>
  </si>
  <si>
    <t>Значение границы A-B</t>
  </si>
  <si>
    <t>Итог</t>
  </si>
  <si>
    <t>МБОУ СШ № 86</t>
  </si>
  <si>
    <t>МАОУ Гимназия № 11</t>
  </si>
  <si>
    <t>МБОУ Школа-интернат № 1</t>
  </si>
  <si>
    <t>МБОУ СШ № 72</t>
  </si>
  <si>
    <t>МБОУ СШ № 10</t>
  </si>
  <si>
    <t>ИНФРАСТУКТУРНОЕ ОБЕСПЕЧЕНИЕ ОБЩЕОБРАЗОВАТЕЛЬНЫХ УЧРЕЖДЕНИЙ</t>
  </si>
  <si>
    <t>Движимое имущество на 1 уч-ся</t>
  </si>
  <si>
    <t>Стоимость увеличения мат.запаса на 1 уч-ся</t>
  </si>
  <si>
    <t>Размер оплаты труда на 1 сотрудника</t>
  </si>
  <si>
    <t>МАОУ СШ № 143</t>
  </si>
  <si>
    <t>МАОУ СШ № 145</t>
  </si>
  <si>
    <t>МАОУ СШ № 149</t>
  </si>
  <si>
    <t>МАОУ СШ № 150</t>
  </si>
  <si>
    <t>по городу Красноярску</t>
  </si>
  <si>
    <t>Среднее значение</t>
  </si>
  <si>
    <r>
      <t xml:space="preserve">Индекс обеспечения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1"/>
        <color theme="1"/>
        <rFont val="Calibri"/>
        <family val="2"/>
        <charset val="204"/>
        <scheme val="minor"/>
      </rPr>
      <t>мз</t>
    </r>
  </si>
  <si>
    <r>
      <t xml:space="preserve">Индекс увеличения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1"/>
        <color theme="1"/>
        <rFont val="Calibri"/>
        <family val="2"/>
        <charset val="204"/>
        <scheme val="minor"/>
      </rPr>
      <t>умо</t>
    </r>
  </si>
  <si>
    <r>
      <t xml:space="preserve">Индекс оплаты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1"/>
        <color theme="1"/>
        <rFont val="Calibri"/>
        <family val="2"/>
        <charset val="204"/>
        <scheme val="minor"/>
      </rPr>
      <t>умо</t>
    </r>
  </si>
  <si>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1"/>
        <color theme="1"/>
        <rFont val="Calibri"/>
        <family val="2"/>
        <charset val="204"/>
        <scheme val="minor"/>
      </rPr>
      <t>от оплаты труда (отношение к max)</t>
    </r>
  </si>
  <si>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1"/>
        <color theme="1"/>
        <rFont val="Calibri"/>
        <family val="2"/>
        <charset val="204"/>
        <scheme val="minor"/>
      </rPr>
      <t>умо увеличения (отношение к max)</t>
    </r>
  </si>
  <si>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1"/>
        <color theme="1"/>
        <rFont val="Calibri"/>
        <family val="2"/>
        <charset val="204"/>
        <scheme val="minor"/>
      </rPr>
      <t>мз обеспечения  (отношение к max)</t>
    </r>
  </si>
  <si>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1"/>
        <color theme="1"/>
        <rFont val="Calibri"/>
        <family val="2"/>
        <charset val="204"/>
        <scheme val="minor"/>
      </rPr>
      <t>о оснащения (отношение к max)</t>
    </r>
  </si>
  <si>
    <r>
      <t>Индекс оснащения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sz val="11"/>
        <color theme="1"/>
        <rFont val="Calibri"/>
        <family val="2"/>
        <charset val="204"/>
        <scheme val="minor"/>
      </rPr>
      <t>о</t>
    </r>
  </si>
  <si>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1"/>
        <color theme="1"/>
        <rFont val="Calibri"/>
        <family val="2"/>
        <charset val="204"/>
        <scheme val="minor"/>
      </rPr>
      <t>ф состояния основных фондов</t>
    </r>
  </si>
  <si>
    <r>
      <t>Индекс состояния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sz val="10"/>
        <color theme="1"/>
        <rFont val="Calibri"/>
        <family val="2"/>
        <charset val="204"/>
        <scheme val="minor"/>
      </rPr>
      <t>ф</t>
    </r>
  </si>
  <si>
    <t xml:space="preserve"> - верхняя половина интервала между средним значением и максимальным</t>
  </si>
  <si>
    <t xml:space="preserve"> - нижняя половина интервала между средним значением и максимальным</t>
  </si>
  <si>
    <t xml:space="preserve"> - верхняя половина интервала между средним значением и минимальным</t>
  </si>
  <si>
    <t xml:space="preserve"> - нижняя половина интервала между средним значением и минимальным</t>
  </si>
  <si>
    <t>отлично</t>
  </si>
  <si>
    <r>
      <rPr>
        <b/>
        <sz val="11"/>
        <color rgb="FF000000"/>
        <rFont val="Calibri"/>
        <family val="2"/>
        <charset val="204"/>
        <scheme val="minor"/>
      </rPr>
      <t>хорошо</t>
    </r>
    <r>
      <rPr>
        <sz val="11"/>
        <color rgb="FF000000"/>
        <rFont val="Calibri"/>
        <family val="2"/>
        <scheme val="minor"/>
      </rPr>
      <t xml:space="preserve"> </t>
    </r>
  </si>
  <si>
    <t>нормально</t>
  </si>
  <si>
    <t>критично</t>
  </si>
  <si>
    <t xml:space="preserve">МБОУ СШ № 93 </t>
  </si>
  <si>
    <t xml:space="preserve">МБОУ СШ № 1 </t>
  </si>
  <si>
    <t xml:space="preserve">МАОУ СШ № 152 </t>
  </si>
  <si>
    <t xml:space="preserve">МБОУ СШ № 10 </t>
  </si>
  <si>
    <t xml:space="preserve">МАОУ Гимназия № 11 </t>
  </si>
  <si>
    <t xml:space="preserve">МБОУ Школа-интернат № 1 </t>
  </si>
  <si>
    <t xml:space="preserve">МБОУ СШ № 72 </t>
  </si>
  <si>
    <t>Вспомогательные значения</t>
  </si>
  <si>
    <t>Цифра 1</t>
  </si>
  <si>
    <t>Цифра 2</t>
  </si>
  <si>
    <t>Цифра 3</t>
  </si>
  <si>
    <t>Цифра 4</t>
  </si>
  <si>
    <t>Цифра 5</t>
  </si>
  <si>
    <t xml:space="preserve">Среднее значение </t>
  </si>
  <si>
    <t>на 01 января 2019 года</t>
  </si>
  <si>
    <t>МАОУ Гимназия № 3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</si>
  <si>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</si>
  <si>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</si>
  <si>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</si>
  <si>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</si>
  <si>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</si>
  <si>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</si>
  <si>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</si>
  <si>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МАУ ОК "Покровский"</t>
  </si>
  <si>
    <t>План ФХД на 29.12.2018 г. Публикация от 09.01.2019 г.</t>
  </si>
  <si>
    <t>План ФХД на 29.12.2018 г. Публикация от 10.01.2019 г. Документ бледный</t>
  </si>
  <si>
    <t>План ФХД на 29.12.2018 г. Публикация от 06.01.2019 г.</t>
  </si>
  <si>
    <t>План ФХД на 29.12.2018 г. Публикация от 11.01.2019 г.</t>
  </si>
  <si>
    <t>План ФХД на 29.12.2018 г. Публикация от 12.01.2019 г.</t>
  </si>
  <si>
    <t>План ФХД на 25.12.2018 г. Публикация от 11.01.2019 г.</t>
  </si>
  <si>
    <t>План ФХД на 03.01.2019 г. Публикация от 15.01.2019 г.</t>
  </si>
  <si>
    <t>План ФХД на 29.12.2018 г. Публикация от 31.12.2018 г.</t>
  </si>
  <si>
    <t>План ФХД на 29.12.2018 г. Публикация от 14.01.2019 г.</t>
  </si>
  <si>
    <t>План ФХД на 29.12.2018 г. Публикация от 01.01.2019 г.</t>
  </si>
  <si>
    <t>План ФХД на 28.12.2018 г. Публикация от 29.12.2018 г.</t>
  </si>
  <si>
    <t>План ФХД на 29.12.2018 г. Публикация от 09.01.2019 г. Документ не четкий, плохо читается</t>
  </si>
  <si>
    <t>План ФХД на 29.12.2018 г. Публикация от 30.12.2018 г.</t>
  </si>
  <si>
    <t>План ФХД на 29.12.2018 г. Публикация от 15.01.2019 г.</t>
  </si>
  <si>
    <t>План ФХД на 25.12.2018 г. Публикация от 15.01.2019 г.</t>
  </si>
  <si>
    <t>План ФХД на 29.12.2018 г. Публикация от 29.12.2018 г.</t>
  </si>
  <si>
    <t>План ФХД на 25.12.2018 г. Публикация от 28.12.2018 г.</t>
  </si>
  <si>
    <t>План ФХД на 29.12.2018 г. Публикация от 09.01.2019 г. Документ бледный</t>
  </si>
  <si>
    <t>План ФХД на 29.12.2018 г. Публикация от 10.01.2019 г.</t>
  </si>
  <si>
    <t>МАОУ "ОК "Покровский"</t>
  </si>
  <si>
    <t>План ФХД на 26.12.2018 г. Публикация от 10.01.2019 г.</t>
  </si>
  <si>
    <t>План ФХД на 26.12.2018 г. Публикация от 28.12.2018 г.</t>
  </si>
  <si>
    <t>План ФХД на 26.12.2018 г. Публикация от 29.12.2018 г.</t>
  </si>
  <si>
    <t>План ФХД на 26.12.2018 г. Публикация от 09.01.2019 г.</t>
  </si>
  <si>
    <t>План ФХД на 26.12.2018 г. Публикация от 03.01.2019 г.</t>
  </si>
  <si>
    <t>План ФХД на 28.12.2018 г. Публикация от 28.12.2018 г.</t>
  </si>
  <si>
    <t>План ФХД на 28.12.2018 г. Публикация от 09.01.2019 г.</t>
  </si>
  <si>
    <t>План ФХД на 28.12.2018 г. Публикация от 03.01.2019 г.</t>
  </si>
  <si>
    <t>План ФХД на 25.12.2018 г. Публикация от 25.12.2018 г.</t>
  </si>
  <si>
    <t>План ФХД на 25.12.2018 г. Публикация от 29.12.2018 г.</t>
  </si>
  <si>
    <t>План ФХД на 28.12.2018 г. Публикация от 11.01.2019 г.</t>
  </si>
  <si>
    <t xml:space="preserve">План ФХД на 29.12.2018 г. Публикация от 09.01.2019 г. </t>
  </si>
  <si>
    <t xml:space="preserve">План ФХД на 29.12.2018 г. Публикация от 10.01.2019 г. </t>
  </si>
  <si>
    <t xml:space="preserve">План ФХД на 29.12.2018 г. Публикация от 14.01.2019 г. </t>
  </si>
  <si>
    <t>План ФХД на 29.12.2018 г. Публикация от 13.01.2019 г.</t>
  </si>
  <si>
    <t>План ФХД на 09.01.2019 г. Публикация от 10.01.2019 г.</t>
  </si>
  <si>
    <t>МБОУ СШ № 154</t>
  </si>
  <si>
    <t>План ФХД на 31.12.2018 г. Публикация от 14.01.2019 г.</t>
  </si>
  <si>
    <t>План ФХД на 25.12.2018 г. Публикация от 10.01.2019 г.</t>
  </si>
  <si>
    <t>План ФХД на 25.12.2018 г. Публикация от 14.01.2019 г.</t>
  </si>
  <si>
    <t>План ФХД на 19.01.2019 г. Публикация от 19.01.2019 г.</t>
  </si>
  <si>
    <t>План ФХД на 27.12.2018 г. Публикация от 29.12.2018 г.</t>
  </si>
  <si>
    <t>План ФХД на 28.12.2018 г. Публикация от 31.12.2018 г.</t>
  </si>
  <si>
    <t>План ФХД на 26.12.2018 г. Публикация от 26.12.2018 г.</t>
  </si>
  <si>
    <t>План ФХД на 26.12.2018 г. Публикация от 29.12.2018 г. Документ бледный</t>
  </si>
  <si>
    <t>План ФХД на 26.12.2018 г. Публикация от 28.12.2018 г.  Документ бледный</t>
  </si>
  <si>
    <t>План ФХД на 26.12.2018 г. Публикация от 26.12.2018 г. Документ бледный</t>
  </si>
  <si>
    <t>План ФХД на 26.12.2018 г. Публикация от 30.12.2018 г.</t>
  </si>
  <si>
    <t>План ФХД на 26.12.2018 г. Публикация от 27.12.2018 г.</t>
  </si>
  <si>
    <t>План ФХД на 26.12.2018 г. Публикация от 30.12.2018 г. Документ бледный</t>
  </si>
  <si>
    <t>МАОУ СШ № 24</t>
  </si>
  <si>
    <t>МАОУ СШ № 1</t>
  </si>
  <si>
    <t>План ФХД на 26.12.2018 г. Публикация от 24.01.2019 г.</t>
  </si>
  <si>
    <t>План ФХД на 26.12.2018 г. Публикация от 07.01.2019 г.</t>
  </si>
  <si>
    <t>План ФХД на 26.12.2018 г. Публикация от 27.12.2018 г. Документ бледный</t>
  </si>
  <si>
    <t>План ФХД на 26.12.2018 г. Публикация от 31.12.2018 г. Документ бледный</t>
  </si>
  <si>
    <r>
      <rPr>
        <b/>
        <sz val="10"/>
        <color theme="1"/>
        <rFont val="Calibri"/>
        <family val="2"/>
        <charset val="204"/>
        <scheme val="minor"/>
      </rPr>
      <t xml:space="preserve">Коэффициент состояния основных фондов            </t>
    </r>
    <r>
      <rPr>
        <b/>
        <sz val="12"/>
        <color theme="1"/>
        <rFont val="Calibri"/>
        <family val="2"/>
        <charset val="204"/>
        <scheme val="minor"/>
      </rPr>
      <t xml:space="preserve"> К</t>
    </r>
    <r>
      <rPr>
        <b/>
        <vertAlign val="subscript"/>
        <sz val="14"/>
        <color theme="1"/>
        <rFont val="Calibri"/>
        <family val="2"/>
        <charset val="204"/>
        <scheme val="minor"/>
      </rPr>
      <t xml:space="preserve">ф </t>
    </r>
  </si>
  <si>
    <t>План ФХД на 01.01.2018 (публ. от 18.04.2018 г.) - 21.02.2019</t>
  </si>
  <si>
    <t>Общее          количество обучающихся</t>
  </si>
  <si>
    <t>Количество сотрудников</t>
  </si>
  <si>
    <r>
      <rPr>
        <b/>
        <sz val="10"/>
        <color theme="1"/>
        <rFont val="Calibri"/>
        <family val="2"/>
        <charset val="204"/>
        <scheme val="minor"/>
      </rPr>
      <t xml:space="preserve">Обеспеченность оплатой труда    на 1 сотрудника для расчета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vertAlign val="subscript"/>
        <sz val="14"/>
        <color theme="1"/>
        <rFont val="Calibri"/>
        <family val="2"/>
        <charset val="204"/>
        <scheme val="minor"/>
      </rPr>
      <t>от</t>
    </r>
  </si>
  <si>
    <r>
      <rPr>
        <b/>
        <sz val="10"/>
        <color theme="1"/>
        <rFont val="Calibri"/>
        <family val="2"/>
        <charset val="204"/>
        <scheme val="minor"/>
      </rPr>
      <t xml:space="preserve">Увеличение материальных запасов и основных средств на 1 обучающегося для расчета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vertAlign val="subscript"/>
        <sz val="14"/>
        <color theme="1"/>
        <rFont val="Calibri"/>
        <family val="2"/>
        <charset val="204"/>
        <scheme val="minor"/>
      </rPr>
      <t>умо</t>
    </r>
  </si>
  <si>
    <r>
      <t xml:space="preserve">Оснащенность движимым имуществом            на 1 обучающегося для расчета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vertAlign val="subscript"/>
        <sz val="14"/>
        <color theme="1"/>
        <rFont val="Calibri"/>
        <family val="2"/>
        <charset val="204"/>
        <scheme val="minor"/>
      </rPr>
      <t>о</t>
    </r>
  </si>
  <si>
    <r>
      <rPr>
        <b/>
        <sz val="10"/>
        <color theme="1"/>
        <rFont val="Calibri"/>
        <family val="2"/>
        <charset val="204"/>
        <scheme val="minor"/>
      </rPr>
      <t>Обеспечение муниципальным заданием               на 1 обучающегося            для расчета</t>
    </r>
    <r>
      <rPr>
        <b/>
        <sz val="12"/>
        <color theme="1"/>
        <rFont val="Calibri"/>
        <family val="2"/>
        <charset val="204"/>
        <scheme val="minor"/>
      </rPr>
      <t xml:space="preserve"> К</t>
    </r>
    <r>
      <rPr>
        <b/>
        <vertAlign val="subscript"/>
        <sz val="14"/>
        <color theme="1"/>
        <rFont val="Calibri"/>
        <family val="2"/>
        <charset val="204"/>
        <scheme val="minor"/>
      </rPr>
      <t>мз</t>
    </r>
  </si>
  <si>
    <t>Субсидии муницип. задания      на 1 уч-ся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</si>
</sst>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rgb="FF000000"/>
      <name val="Symbol"/>
      <family val="1"/>
      <charset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rgb="FF00000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376">
    <xf numFmtId="0" fontId="0" fillId="0" borderId="0" xfId="0"/>
    <xf numFmtId="0" fontId="0" fillId="0" borderId="0" xfId="0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24" xfId="0" applyFont="1" applyFill="1" applyBorder="1" applyAlignment="1">
      <alignment wrapText="1"/>
    </xf>
    <xf numFmtId="0" fontId="10" fillId="2" borderId="14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wrapText="1"/>
    </xf>
    <xf numFmtId="0" fontId="10" fillId="2" borderId="17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wrapText="1"/>
    </xf>
    <xf numFmtId="0" fontId="10" fillId="3" borderId="25" xfId="0" applyFont="1" applyFill="1" applyBorder="1" applyAlignment="1">
      <alignment wrapText="1"/>
    </xf>
    <xf numFmtId="0" fontId="6" fillId="0" borderId="0" xfId="0" applyFont="1"/>
    <xf numFmtId="0" fontId="6" fillId="0" borderId="11" xfId="0" applyFont="1" applyBorder="1" applyAlignment="1">
      <alignment horizontal="right"/>
    </xf>
    <xf numFmtId="4" fontId="6" fillId="0" borderId="5" xfId="0" applyNumberFormat="1" applyFont="1" applyBorder="1"/>
    <xf numFmtId="0" fontId="6" fillId="0" borderId="13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4" fontId="6" fillId="0" borderId="7" xfId="0" applyNumberFormat="1" applyFont="1" applyBorder="1"/>
    <xf numFmtId="0" fontId="6" fillId="0" borderId="17" xfId="0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4" fontId="6" fillId="0" borderId="4" xfId="0" applyNumberFormat="1" applyFont="1" applyBorder="1"/>
    <xf numFmtId="0" fontId="6" fillId="0" borderId="13" xfId="0" applyFont="1" applyBorder="1"/>
    <xf numFmtId="3" fontId="12" fillId="0" borderId="17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right"/>
    </xf>
    <xf numFmtId="4" fontId="6" fillId="0" borderId="19" xfId="0" applyNumberFormat="1" applyFont="1" applyBorder="1"/>
    <xf numFmtId="0" fontId="13" fillId="0" borderId="21" xfId="0" applyFont="1" applyBorder="1" applyAlignment="1">
      <alignment wrapText="1"/>
    </xf>
    <xf numFmtId="4" fontId="10" fillId="0" borderId="9" xfId="0" applyNumberFormat="1" applyFont="1" applyBorder="1" applyAlignment="1">
      <alignment horizontal="center"/>
    </xf>
    <xf numFmtId="4" fontId="10" fillId="0" borderId="33" xfId="0" applyNumberFormat="1" applyFont="1" applyBorder="1" applyAlignment="1">
      <alignment horizontal="center"/>
    </xf>
    <xf numFmtId="0" fontId="14" fillId="0" borderId="27" xfId="0" applyFont="1" applyBorder="1" applyAlignment="1">
      <alignment wrapText="1"/>
    </xf>
    <xf numFmtId="4" fontId="15" fillId="0" borderId="9" xfId="0" applyNumberFormat="1" applyFont="1" applyBorder="1" applyAlignment="1">
      <alignment horizontal="center"/>
    </xf>
    <xf numFmtId="0" fontId="10" fillId="3" borderId="10" xfId="0" applyFont="1" applyFill="1" applyBorder="1" applyAlignment="1">
      <alignment wrapText="1"/>
    </xf>
    <xf numFmtId="0" fontId="10" fillId="3" borderId="18" xfId="0" applyFont="1" applyFill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10" fillId="3" borderId="0" xfId="0" applyFont="1" applyFill="1" applyBorder="1" applyAlignment="1">
      <alignment horizontal="right" wrapText="1"/>
    </xf>
    <xf numFmtId="0" fontId="0" fillId="0" borderId="0" xfId="0"/>
    <xf numFmtId="0" fontId="0" fillId="0" borderId="0" xfId="0" applyBorder="1"/>
    <xf numFmtId="2" fontId="0" fillId="0" borderId="1" xfId="0" applyNumberFormat="1" applyBorder="1"/>
    <xf numFmtId="2" fontId="0" fillId="0" borderId="17" xfId="0" applyNumberFormat="1" applyBorder="1"/>
    <xf numFmtId="0" fontId="11" fillId="0" borderId="0" xfId="0" applyFont="1"/>
    <xf numFmtId="0" fontId="0" fillId="0" borderId="0" xfId="0" applyAlignment="1">
      <alignment horizontal="right"/>
    </xf>
    <xf numFmtId="0" fontId="10" fillId="3" borderId="44" xfId="0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10" fillId="3" borderId="45" xfId="0" applyFont="1" applyFill="1" applyBorder="1" applyAlignment="1">
      <alignment wrapText="1"/>
    </xf>
    <xf numFmtId="0" fontId="10" fillId="3" borderId="7" xfId="0" applyFont="1" applyFill="1" applyBorder="1" applyAlignment="1">
      <alignment wrapText="1"/>
    </xf>
    <xf numFmtId="2" fontId="0" fillId="0" borderId="0" xfId="0" applyNumberFormat="1" applyBorder="1"/>
    <xf numFmtId="2" fontId="7" fillId="0" borderId="10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40" xfId="0" applyNumberFormat="1" applyFont="1" applyBorder="1" applyAlignment="1">
      <alignment horizontal="center" vertical="center"/>
    </xf>
    <xf numFmtId="2" fontId="7" fillId="0" borderId="0" xfId="0" applyNumberFormat="1" applyFont="1" applyBorder="1"/>
    <xf numFmtId="4" fontId="7" fillId="0" borderId="0" xfId="0" applyNumberFormat="1" applyFont="1" applyBorder="1"/>
    <xf numFmtId="2" fontId="7" fillId="0" borderId="25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/>
    </xf>
    <xf numFmtId="0" fontId="10" fillId="0" borderId="0" xfId="0" applyFont="1"/>
    <xf numFmtId="2" fontId="7" fillId="0" borderId="20" xfId="0" applyNumberFormat="1" applyFont="1" applyBorder="1" applyAlignment="1">
      <alignment horizontal="left" vertical="center"/>
    </xf>
    <xf numFmtId="4" fontId="6" fillId="0" borderId="33" xfId="0" applyNumberFormat="1" applyFont="1" applyBorder="1"/>
    <xf numFmtId="4" fontId="6" fillId="0" borderId="37" xfId="0" applyNumberFormat="1" applyFont="1" applyBorder="1"/>
    <xf numFmtId="4" fontId="6" fillId="0" borderId="36" xfId="0" applyNumberFormat="1" applyFont="1" applyBorder="1"/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left"/>
    </xf>
    <xf numFmtId="2" fontId="7" fillId="0" borderId="21" xfId="0" applyNumberFormat="1" applyFont="1" applyBorder="1" applyAlignment="1">
      <alignment horizontal="left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4" fontId="6" fillId="0" borderId="47" xfId="0" applyNumberFormat="1" applyFont="1" applyBorder="1"/>
    <xf numFmtId="2" fontId="7" fillId="0" borderId="39" xfId="0" applyNumberFormat="1" applyFont="1" applyBorder="1" applyAlignment="1">
      <alignment horizontal="center" vertical="center"/>
    </xf>
    <xf numFmtId="4" fontId="6" fillId="0" borderId="0" xfId="0" applyNumberFormat="1" applyFont="1" applyBorder="1"/>
    <xf numFmtId="4" fontId="6" fillId="0" borderId="48" xfId="0" applyNumberFormat="1" applyFont="1" applyBorder="1"/>
    <xf numFmtId="4" fontId="6" fillId="0" borderId="49" xfId="0" applyNumberFormat="1" applyFont="1" applyBorder="1"/>
    <xf numFmtId="4" fontId="6" fillId="0" borderId="15" xfId="0" applyNumberFormat="1" applyFont="1" applyBorder="1"/>
    <xf numFmtId="4" fontId="6" fillId="0" borderId="1" xfId="0" applyNumberFormat="1" applyFont="1" applyBorder="1"/>
    <xf numFmtId="4" fontId="6" fillId="0" borderId="24" xfId="0" applyNumberFormat="1" applyFont="1" applyBorder="1"/>
    <xf numFmtId="4" fontId="7" fillId="0" borderId="13" xfId="0" applyNumberFormat="1" applyFont="1" applyBorder="1" applyAlignment="1">
      <alignment horizontal="left"/>
    </xf>
    <xf numFmtId="4" fontId="6" fillId="0" borderId="29" xfId="0" applyNumberFormat="1" applyFont="1" applyBorder="1"/>
    <xf numFmtId="4" fontId="6" fillId="0" borderId="30" xfId="0" applyNumberFormat="1" applyFont="1" applyBorder="1"/>
    <xf numFmtId="2" fontId="7" fillId="0" borderId="0" xfId="0" applyNumberFormat="1" applyFont="1" applyBorder="1" applyAlignment="1">
      <alignment horizontal="center" vertical="center"/>
    </xf>
    <xf numFmtId="2" fontId="7" fillId="0" borderId="48" xfId="0" applyNumberFormat="1" applyFont="1" applyBorder="1" applyAlignment="1">
      <alignment horizontal="center" vertical="center"/>
    </xf>
    <xf numFmtId="2" fontId="7" fillId="0" borderId="49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8" fillId="0" borderId="28" xfId="0" applyFont="1" applyBorder="1" applyAlignment="1"/>
    <xf numFmtId="2" fontId="6" fillId="0" borderId="50" xfId="0" applyNumberFormat="1" applyFont="1" applyBorder="1"/>
    <xf numFmtId="2" fontId="7" fillId="0" borderId="13" xfId="0" applyNumberFormat="1" applyFont="1" applyBorder="1" applyAlignment="1">
      <alignment horizontal="left"/>
    </xf>
    <xf numFmtId="2" fontId="6" fillId="0" borderId="29" xfId="0" applyNumberFormat="1" applyFont="1" applyBorder="1"/>
    <xf numFmtId="2" fontId="6" fillId="0" borderId="30" xfId="0" applyNumberFormat="1" applyFont="1" applyBorder="1"/>
    <xf numFmtId="2" fontId="6" fillId="0" borderId="32" xfId="0" applyNumberFormat="1" applyFont="1" applyBorder="1"/>
    <xf numFmtId="2" fontId="7" fillId="0" borderId="52" xfId="0" applyNumberFormat="1" applyFont="1" applyBorder="1" applyAlignment="1">
      <alignment horizontal="center" vertical="center"/>
    </xf>
    <xf numFmtId="4" fontId="6" fillId="0" borderId="17" xfId="0" applyNumberFormat="1" applyFont="1" applyBorder="1"/>
    <xf numFmtId="4" fontId="6" fillId="0" borderId="32" xfId="0" applyNumberFormat="1" applyFont="1" applyBorder="1"/>
    <xf numFmtId="2" fontId="7" fillId="0" borderId="23" xfId="0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right"/>
    </xf>
    <xf numFmtId="4" fontId="6" fillId="0" borderId="30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0" fontId="7" fillId="0" borderId="28" xfId="0" applyFont="1" applyBorder="1" applyAlignment="1"/>
    <xf numFmtId="0" fontId="6" fillId="0" borderId="55" xfId="0" applyFont="1" applyBorder="1" applyAlignment="1">
      <alignment horizontal="right"/>
    </xf>
    <xf numFmtId="0" fontId="6" fillId="0" borderId="47" xfId="0" applyFont="1" applyBorder="1" applyAlignment="1">
      <alignment horizontal="center"/>
    </xf>
    <xf numFmtId="4" fontId="6" fillId="0" borderId="31" xfId="0" applyNumberFormat="1" applyFont="1" applyBorder="1"/>
    <xf numFmtId="4" fontId="6" fillId="0" borderId="50" xfId="0" applyNumberFormat="1" applyFont="1" applyBorder="1"/>
    <xf numFmtId="4" fontId="6" fillId="0" borderId="39" xfId="0" applyNumberFormat="1" applyFont="1" applyBorder="1"/>
    <xf numFmtId="4" fontId="6" fillId="0" borderId="1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4" fontId="6" fillId="0" borderId="24" xfId="0" applyNumberFormat="1" applyFont="1" applyBorder="1" applyAlignment="1">
      <alignment horizontal="right"/>
    </xf>
    <xf numFmtId="0" fontId="7" fillId="0" borderId="13" xfId="0" applyFont="1" applyFill="1" applyBorder="1" applyAlignment="1">
      <alignment horizontal="left"/>
    </xf>
    <xf numFmtId="0" fontId="5" fillId="0" borderId="11" xfId="0" applyFont="1" applyBorder="1" applyAlignment="1">
      <alignment horizontal="right"/>
    </xf>
    <xf numFmtId="4" fontId="5" fillId="0" borderId="11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2" fontId="5" fillId="0" borderId="5" xfId="0" applyNumberFormat="1" applyFont="1" applyBorder="1"/>
    <xf numFmtId="0" fontId="5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0" fontId="5" fillId="0" borderId="12" xfId="0" applyFont="1" applyBorder="1" applyAlignment="1">
      <alignment horizontal="right"/>
    </xf>
    <xf numFmtId="4" fontId="5" fillId="0" borderId="12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2" fontId="5" fillId="0" borderId="7" xfId="0" applyNumberFormat="1" applyFont="1" applyBorder="1"/>
    <xf numFmtId="3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4" fontId="5" fillId="0" borderId="9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0" fontId="5" fillId="0" borderId="13" xfId="0" applyFont="1" applyBorder="1"/>
    <xf numFmtId="3" fontId="5" fillId="0" borderId="19" xfId="0" applyNumberFormat="1" applyFont="1" applyBorder="1"/>
    <xf numFmtId="4" fontId="5" fillId="0" borderId="36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4" fontId="5" fillId="0" borderId="33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right"/>
    </xf>
    <xf numFmtId="4" fontId="5" fillId="0" borderId="37" xfId="0" applyNumberFormat="1" applyFont="1" applyBorder="1" applyAlignment="1">
      <alignment horizontal="center"/>
    </xf>
    <xf numFmtId="0" fontId="5" fillId="0" borderId="12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2" fontId="6" fillId="9" borderId="30" xfId="0" applyNumberFormat="1" applyFont="1" applyFill="1" applyBorder="1"/>
    <xf numFmtId="4" fontId="6" fillId="10" borderId="49" xfId="0" applyNumberFormat="1" applyFont="1" applyFill="1" applyBorder="1"/>
    <xf numFmtId="4" fontId="6" fillId="8" borderId="30" xfId="0" applyNumberFormat="1" applyFont="1" applyFill="1" applyBorder="1" applyAlignment="1">
      <alignment horizontal="right"/>
    </xf>
    <xf numFmtId="2" fontId="7" fillId="8" borderId="23" xfId="0" applyNumberFormat="1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2" fontId="7" fillId="9" borderId="13" xfId="0" applyNumberFormat="1" applyFont="1" applyFill="1" applyBorder="1" applyAlignment="1">
      <alignment horizontal="left"/>
    </xf>
    <xf numFmtId="0" fontId="0" fillId="0" borderId="16" xfId="0" applyBorder="1"/>
    <xf numFmtId="0" fontId="7" fillId="0" borderId="21" xfId="0" applyFont="1" applyBorder="1" applyAlignment="1"/>
    <xf numFmtId="0" fontId="7" fillId="0" borderId="21" xfId="0" applyFont="1" applyFill="1" applyBorder="1" applyAlignment="1"/>
    <xf numFmtId="0" fontId="5" fillId="0" borderId="55" xfId="0" applyFont="1" applyBorder="1" applyAlignment="1">
      <alignment horizontal="right"/>
    </xf>
    <xf numFmtId="0" fontId="5" fillId="0" borderId="47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right"/>
    </xf>
    <xf numFmtId="2" fontId="7" fillId="0" borderId="6" xfId="0" applyNumberFormat="1" applyFont="1" applyBorder="1"/>
    <xf numFmtId="0" fontId="7" fillId="0" borderId="3" xfId="0" applyFont="1" applyBorder="1"/>
    <xf numFmtId="0" fontId="7" fillId="0" borderId="19" xfId="0" applyFont="1" applyBorder="1"/>
    <xf numFmtId="4" fontId="7" fillId="0" borderId="3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18" fillId="0" borderId="0" xfId="0" applyFont="1"/>
    <xf numFmtId="4" fontId="10" fillId="0" borderId="12" xfId="0" applyNumberFormat="1" applyFont="1" applyBorder="1" applyAlignment="1">
      <alignment horizontal="center"/>
    </xf>
    <xf numFmtId="4" fontId="10" fillId="0" borderId="36" xfId="0" applyNumberFormat="1" applyFont="1" applyBorder="1" applyAlignment="1">
      <alignment horizontal="center"/>
    </xf>
    <xf numFmtId="2" fontId="10" fillId="0" borderId="48" xfId="0" applyNumberFormat="1" applyFont="1" applyBorder="1"/>
    <xf numFmtId="3" fontId="10" fillId="0" borderId="36" xfId="0" applyNumberFormat="1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3" borderId="17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0" fontId="4" fillId="0" borderId="55" xfId="0" applyFont="1" applyFill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24" fillId="0" borderId="13" xfId="0" applyFont="1" applyBorder="1"/>
    <xf numFmtId="0" fontId="21" fillId="0" borderId="21" xfId="0" applyFont="1" applyBorder="1" applyAlignment="1">
      <alignment horizontal="right" vertical="center" wrapText="1"/>
    </xf>
    <xf numFmtId="0" fontId="7" fillId="0" borderId="46" xfId="0" applyFont="1" applyFill="1" applyBorder="1" applyAlignment="1">
      <alignment horizontal="left"/>
    </xf>
    <xf numFmtId="0" fontId="7" fillId="0" borderId="28" xfId="0" applyFont="1" applyFill="1" applyBorder="1" applyAlignment="1">
      <alignment horizontal="left"/>
    </xf>
    <xf numFmtId="0" fontId="6" fillId="0" borderId="34" xfId="0" applyFont="1" applyBorder="1" applyAlignment="1">
      <alignment horizontal="right"/>
    </xf>
    <xf numFmtId="2" fontId="6" fillId="0" borderId="58" xfId="0" applyNumberFormat="1" applyFont="1" applyBorder="1"/>
    <xf numFmtId="4" fontId="6" fillId="0" borderId="8" xfId="0" applyNumberFormat="1" applyFont="1" applyBorder="1"/>
    <xf numFmtId="2" fontId="7" fillId="0" borderId="35" xfId="0" applyNumberFormat="1" applyFont="1" applyBorder="1" applyAlignment="1">
      <alignment horizontal="center" vertical="center"/>
    </xf>
    <xf numFmtId="4" fontId="6" fillId="0" borderId="58" xfId="0" applyNumberFormat="1" applyFont="1" applyBorder="1"/>
    <xf numFmtId="2" fontId="7" fillId="0" borderId="59" xfId="0" applyNumberFormat="1" applyFont="1" applyBorder="1" applyAlignment="1">
      <alignment horizontal="center" vertical="center"/>
    </xf>
    <xf numFmtId="4" fontId="6" fillId="0" borderId="44" xfId="0" applyNumberFormat="1" applyFont="1" applyBorder="1"/>
    <xf numFmtId="2" fontId="7" fillId="0" borderId="60" xfId="0" applyNumberFormat="1" applyFont="1" applyBorder="1" applyAlignment="1">
      <alignment horizontal="center" vertical="center"/>
    </xf>
    <xf numFmtId="4" fontId="6" fillId="0" borderId="57" xfId="0" applyNumberFormat="1" applyFont="1" applyBorder="1"/>
    <xf numFmtId="2" fontId="7" fillId="0" borderId="44" xfId="0" applyNumberFormat="1" applyFont="1" applyBorder="1" applyAlignment="1">
      <alignment horizontal="center" vertical="center"/>
    </xf>
    <xf numFmtId="4" fontId="6" fillId="0" borderId="58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0" fontId="4" fillId="0" borderId="61" xfId="0" applyFont="1" applyFill="1" applyBorder="1" applyAlignment="1">
      <alignment horizontal="right"/>
    </xf>
    <xf numFmtId="0" fontId="10" fillId="2" borderId="62" xfId="0" applyFont="1" applyFill="1" applyBorder="1" applyAlignment="1">
      <alignment horizontal="center" wrapText="1"/>
    </xf>
    <xf numFmtId="0" fontId="10" fillId="3" borderId="63" xfId="0" applyFont="1" applyFill="1" applyBorder="1" applyAlignment="1">
      <alignment wrapText="1"/>
    </xf>
    <xf numFmtId="2" fontId="6" fillId="8" borderId="51" xfId="0" applyNumberFormat="1" applyFont="1" applyFill="1" applyBorder="1"/>
    <xf numFmtId="4" fontId="6" fillId="0" borderId="62" xfId="0" applyNumberFormat="1" applyFont="1" applyBorder="1"/>
    <xf numFmtId="4" fontId="6" fillId="0" borderId="28" xfId="0" applyNumberFormat="1" applyFont="1" applyBorder="1"/>
    <xf numFmtId="2" fontId="7" fillId="0" borderId="28" xfId="0" applyNumberFormat="1" applyFont="1" applyBorder="1" applyAlignment="1">
      <alignment horizontal="center" vertical="center"/>
    </xf>
    <xf numFmtId="4" fontId="6" fillId="0" borderId="51" xfId="0" applyNumberFormat="1" applyFont="1" applyBorder="1"/>
    <xf numFmtId="4" fontId="6" fillId="0" borderId="63" xfId="0" applyNumberFormat="1" applyFont="1" applyBorder="1"/>
    <xf numFmtId="2" fontId="7" fillId="0" borderId="64" xfId="0" applyNumberFormat="1" applyFont="1" applyBorder="1" applyAlignment="1">
      <alignment horizontal="center" vertical="center"/>
    </xf>
    <xf numFmtId="4" fontId="6" fillId="0" borderId="65" xfId="0" applyNumberFormat="1" applyFont="1" applyBorder="1"/>
    <xf numFmtId="2" fontId="7" fillId="0" borderId="63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0" fontId="7" fillId="0" borderId="13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right"/>
    </xf>
    <xf numFmtId="4" fontId="7" fillId="0" borderId="2" xfId="0" applyNumberFormat="1" applyFont="1" applyBorder="1"/>
    <xf numFmtId="4" fontId="7" fillId="0" borderId="2" xfId="0" applyNumberFormat="1" applyFont="1" applyBorder="1" applyAlignment="1">
      <alignment horizontal="right"/>
    </xf>
    <xf numFmtId="2" fontId="7" fillId="2" borderId="56" xfId="0" applyNumberFormat="1" applyFont="1" applyFill="1" applyBorder="1" applyAlignment="1">
      <alignment horizontal="center" vertical="center"/>
    </xf>
    <xf numFmtId="0" fontId="0" fillId="2" borderId="0" xfId="0" applyFill="1"/>
    <xf numFmtId="2" fontId="27" fillId="0" borderId="1" xfId="0" applyNumberFormat="1" applyFont="1" applyBorder="1"/>
    <xf numFmtId="2" fontId="27" fillId="0" borderId="17" xfId="0" applyNumberFormat="1" applyFont="1" applyBorder="1"/>
    <xf numFmtId="2" fontId="27" fillId="0" borderId="24" xfId="0" applyNumberFormat="1" applyFont="1" applyBorder="1"/>
    <xf numFmtId="0" fontId="8" fillId="0" borderId="13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left" vertical="center"/>
    </xf>
    <xf numFmtId="2" fontId="7" fillId="2" borderId="48" xfId="0" applyNumberFormat="1" applyFont="1" applyFill="1" applyBorder="1" applyAlignment="1">
      <alignment horizontal="center" vertical="center"/>
    </xf>
    <xf numFmtId="2" fontId="7" fillId="2" borderId="30" xfId="0" applyNumberFormat="1" applyFont="1" applyFill="1" applyBorder="1" applyAlignment="1">
      <alignment horizontal="center" vertical="center"/>
    </xf>
    <xf numFmtId="2" fontId="18" fillId="11" borderId="48" xfId="0" applyNumberFormat="1" applyFont="1" applyFill="1" applyBorder="1" applyAlignment="1">
      <alignment horizontal="center" vertical="center"/>
    </xf>
    <xf numFmtId="2" fontId="18" fillId="11" borderId="4" xfId="0" applyNumberFormat="1" applyFont="1" applyFill="1" applyBorder="1" applyAlignment="1">
      <alignment horizontal="center" vertical="center"/>
    </xf>
    <xf numFmtId="2" fontId="7" fillId="2" borderId="49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left" vertical="center"/>
    </xf>
    <xf numFmtId="2" fontId="7" fillId="2" borderId="59" xfId="0" applyNumberFormat="1" applyFont="1" applyFill="1" applyBorder="1" applyAlignment="1">
      <alignment horizontal="center" vertical="center"/>
    </xf>
    <xf numFmtId="2" fontId="7" fillId="2" borderId="28" xfId="0" applyNumberFormat="1" applyFont="1" applyFill="1" applyBorder="1" applyAlignment="1">
      <alignment horizontal="center" vertical="center"/>
    </xf>
    <xf numFmtId="2" fontId="27" fillId="0" borderId="11" xfId="0" applyNumberFormat="1" applyFont="1" applyBorder="1"/>
    <xf numFmtId="2" fontId="25" fillId="0" borderId="25" xfId="0" applyNumberFormat="1" applyFont="1" applyBorder="1"/>
    <xf numFmtId="2" fontId="27" fillId="0" borderId="12" xfId="0" applyNumberFormat="1" applyFont="1" applyBorder="1"/>
    <xf numFmtId="2" fontId="25" fillId="0" borderId="18" xfId="0" applyNumberFormat="1" applyFont="1" applyBorder="1"/>
    <xf numFmtId="2" fontId="27" fillId="0" borderId="9" xfId="0" applyNumberFormat="1" applyFont="1" applyBorder="1"/>
    <xf numFmtId="2" fontId="25" fillId="0" borderId="10" xfId="0" applyNumberFormat="1" applyFont="1" applyBorder="1"/>
    <xf numFmtId="2" fontId="27" fillId="0" borderId="61" xfId="0" applyNumberFormat="1" applyFont="1" applyBorder="1"/>
    <xf numFmtId="2" fontId="27" fillId="0" borderId="62" xfId="0" applyNumberFormat="1" applyFont="1" applyBorder="1"/>
    <xf numFmtId="2" fontId="25" fillId="0" borderId="52" xfId="0" applyNumberFormat="1" applyFont="1" applyBorder="1"/>
    <xf numFmtId="2" fontId="27" fillId="0" borderId="55" xfId="0" applyNumberFormat="1" applyFont="1" applyBorder="1"/>
    <xf numFmtId="2" fontId="27" fillId="0" borderId="31" xfId="0" applyNumberFormat="1" applyFont="1" applyBorder="1"/>
    <xf numFmtId="2" fontId="25" fillId="0" borderId="40" xfId="0" applyNumberFormat="1" applyFont="1" applyBorder="1"/>
    <xf numFmtId="0" fontId="26" fillId="0" borderId="3" xfId="0" applyFont="1" applyBorder="1" applyAlignment="1">
      <alignment textRotation="90"/>
    </xf>
    <xf numFmtId="0" fontId="26" fillId="0" borderId="19" xfId="0" applyFont="1" applyBorder="1" applyAlignment="1">
      <alignment textRotation="90"/>
    </xf>
    <xf numFmtId="0" fontId="26" fillId="0" borderId="20" xfId="0" applyFont="1" applyBorder="1" applyAlignment="1">
      <alignment textRotation="90" wrapText="1"/>
    </xf>
    <xf numFmtId="0" fontId="7" fillId="0" borderId="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4" fontId="7" fillId="0" borderId="38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0" fillId="0" borderId="0" xfId="0" applyFont="1" applyBorder="1" applyAlignment="1"/>
    <xf numFmtId="0" fontId="7" fillId="0" borderId="0" xfId="0" applyFont="1" applyAlignment="1">
      <alignment horizontal="center"/>
    </xf>
    <xf numFmtId="4" fontId="6" fillId="0" borderId="50" xfId="0" applyNumberFormat="1" applyFont="1" applyBorder="1" applyAlignment="1">
      <alignment horizontal="right"/>
    </xf>
    <xf numFmtId="4" fontId="6" fillId="0" borderId="31" xfId="0" applyNumberFormat="1" applyFont="1" applyBorder="1" applyAlignment="1">
      <alignment horizontal="right"/>
    </xf>
    <xf numFmtId="2" fontId="7" fillId="0" borderId="41" xfId="0" applyNumberFormat="1" applyFont="1" applyBorder="1" applyAlignment="1">
      <alignment horizontal="center" vertical="center"/>
    </xf>
    <xf numFmtId="0" fontId="3" fillId="0" borderId="0" xfId="0" applyFont="1" applyBorder="1"/>
    <xf numFmtId="0" fontId="21" fillId="0" borderId="1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right"/>
    </xf>
    <xf numFmtId="2" fontId="21" fillId="0" borderId="13" xfId="0" applyNumberFormat="1" applyFont="1" applyBorder="1" applyAlignment="1">
      <alignment horizontal="center" vertical="center" wrapText="1"/>
    </xf>
    <xf numFmtId="2" fontId="21" fillId="0" borderId="38" xfId="0" applyNumberFormat="1" applyFont="1" applyFill="1" applyBorder="1" applyAlignment="1">
      <alignment horizontal="center" vertical="center" wrapText="1"/>
    </xf>
    <xf numFmtId="2" fontId="21" fillId="0" borderId="19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/>
    </xf>
    <xf numFmtId="2" fontId="28" fillId="0" borderId="19" xfId="0" applyNumberFormat="1" applyFont="1" applyBorder="1" applyAlignment="1">
      <alignment horizontal="center"/>
    </xf>
    <xf numFmtId="2" fontId="28" fillId="0" borderId="20" xfId="0" applyNumberFormat="1" applyFont="1" applyBorder="1" applyAlignment="1">
      <alignment horizontal="center" wrapText="1"/>
    </xf>
    <xf numFmtId="4" fontId="6" fillId="0" borderId="19" xfId="0" applyNumberFormat="1" applyFont="1" applyBorder="1" applyAlignment="1">
      <alignment horizontal="left"/>
    </xf>
    <xf numFmtId="4" fontId="7" fillId="0" borderId="19" xfId="0" applyNumberFormat="1" applyFont="1" applyBorder="1" applyAlignment="1">
      <alignment horizontal="left"/>
    </xf>
    <xf numFmtId="4" fontId="7" fillId="0" borderId="6" xfId="0" applyNumberFormat="1" applyFont="1" applyBorder="1" applyAlignment="1">
      <alignment horizontal="left"/>
    </xf>
    <xf numFmtId="0" fontId="21" fillId="0" borderId="2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vertical="center" wrapText="1"/>
    </xf>
    <xf numFmtId="0" fontId="15" fillId="0" borderId="31" xfId="0" applyFont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4" fontId="15" fillId="0" borderId="55" xfId="0" applyNumberFormat="1" applyFont="1" applyBorder="1" applyAlignment="1">
      <alignment horizontal="center"/>
    </xf>
    <xf numFmtId="2" fontId="15" fillId="0" borderId="39" xfId="0" applyNumberFormat="1" applyFont="1" applyBorder="1"/>
    <xf numFmtId="0" fontId="13" fillId="0" borderId="56" xfId="0" applyFont="1" applyBorder="1" applyAlignment="1">
      <alignment vertical="center" wrapText="1"/>
    </xf>
    <xf numFmtId="4" fontId="0" fillId="0" borderId="0" xfId="0" applyNumberFormat="1" applyBorder="1" applyAlignment="1">
      <alignment horizontal="center"/>
    </xf>
    <xf numFmtId="4" fontId="21" fillId="0" borderId="19" xfId="0" applyNumberFormat="1" applyFont="1" applyBorder="1" applyAlignment="1">
      <alignment horizontal="center" vertical="center" wrapText="1"/>
    </xf>
    <xf numFmtId="4" fontId="22" fillId="0" borderId="6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4" fontId="22" fillId="0" borderId="6" xfId="0" applyNumberFormat="1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vertical="center" wrapText="1"/>
    </xf>
    <xf numFmtId="4" fontId="22" fillId="0" borderId="20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5" fillId="0" borderId="50" xfId="0" applyFont="1" applyFill="1" applyBorder="1" applyAlignment="1">
      <alignment horizontal="right"/>
    </xf>
    <xf numFmtId="4" fontId="5" fillId="0" borderId="55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2" fontId="5" fillId="0" borderId="39" xfId="0" applyNumberFormat="1" applyFont="1" applyBorder="1"/>
    <xf numFmtId="3" fontId="12" fillId="0" borderId="31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1" fillId="3" borderId="4" xfId="0" applyFont="1" applyFill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15" fillId="3" borderId="36" xfId="0" applyFont="1" applyFill="1" applyBorder="1" applyAlignment="1">
      <alignment wrapText="1"/>
    </xf>
    <xf numFmtId="4" fontId="15" fillId="0" borderId="12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2" fontId="27" fillId="0" borderId="3" xfId="0" applyNumberFormat="1" applyFont="1" applyBorder="1" applyAlignment="1">
      <alignment horizontal="center"/>
    </xf>
    <xf numFmtId="2" fontId="27" fillId="0" borderId="19" xfId="0" applyNumberFormat="1" applyFont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2" fontId="7" fillId="2" borderId="10" xfId="0" applyNumberFormat="1" applyFont="1" applyFill="1" applyBorder="1" applyAlignment="1">
      <alignment horizontal="center" vertical="center"/>
    </xf>
    <xf numFmtId="2" fontId="7" fillId="2" borderId="20" xfId="0" applyNumberFormat="1" applyFont="1" applyFill="1" applyBorder="1" applyAlignment="1">
      <alignment horizontal="left" vertical="center"/>
    </xf>
    <xf numFmtId="2" fontId="18" fillId="11" borderId="10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2" fontId="18" fillId="11" borderId="20" xfId="0" applyNumberFormat="1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center" vertical="center" wrapText="1"/>
    </xf>
    <xf numFmtId="2" fontId="18" fillId="11" borderId="40" xfId="0" applyNumberFormat="1" applyFont="1" applyFill="1" applyBorder="1" applyAlignment="1">
      <alignment horizontal="center" vertical="center"/>
    </xf>
    <xf numFmtId="2" fontId="7" fillId="2" borderId="2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53" xfId="0" applyFont="1" applyBorder="1" applyAlignment="1">
      <alignment horizontal="center"/>
    </xf>
    <xf numFmtId="0" fontId="25" fillId="0" borderId="66" xfId="0" applyFont="1" applyBorder="1" applyAlignment="1">
      <alignment horizontal="center"/>
    </xf>
    <xf numFmtId="0" fontId="25" fillId="0" borderId="54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6" fillId="10" borderId="0" xfId="0" applyFont="1" applyFill="1" applyBorder="1"/>
    <xf numFmtId="4" fontId="15" fillId="10" borderId="31" xfId="0" applyNumberFormat="1" applyFont="1" applyFill="1" applyBorder="1" applyAlignment="1">
      <alignment horizontal="center"/>
    </xf>
    <xf numFmtId="164" fontId="15" fillId="10" borderId="55" xfId="0" applyNumberFormat="1" applyFont="1" applyFill="1" applyBorder="1"/>
    <xf numFmtId="4" fontId="15" fillId="10" borderId="55" xfId="0" applyNumberFormat="1" applyFont="1" applyFill="1" applyBorder="1" applyAlignment="1">
      <alignment horizontal="center"/>
    </xf>
    <xf numFmtId="4" fontId="5" fillId="10" borderId="9" xfId="0" applyNumberFormat="1" applyFont="1" applyFill="1" applyBorder="1" applyAlignment="1">
      <alignment horizontal="center"/>
    </xf>
    <xf numFmtId="4" fontId="5" fillId="10" borderId="1" xfId="0" applyNumberFormat="1" applyFont="1" applyFill="1" applyBorder="1" applyAlignment="1">
      <alignment horizontal="center"/>
    </xf>
    <xf numFmtId="4" fontId="5" fillId="10" borderId="12" xfId="0" applyNumberFormat="1" applyFont="1" applyFill="1" applyBorder="1" applyAlignment="1">
      <alignment horizontal="center"/>
    </xf>
    <xf numFmtId="4" fontId="5" fillId="10" borderId="17" xfId="0" applyNumberFormat="1" applyFont="1" applyFill="1" applyBorder="1" applyAlignment="1">
      <alignment horizontal="center"/>
    </xf>
    <xf numFmtId="4" fontId="5" fillId="10" borderId="11" xfId="0" applyNumberFormat="1" applyFont="1" applyFill="1" applyBorder="1" applyAlignment="1">
      <alignment horizontal="center"/>
    </xf>
    <xf numFmtId="4" fontId="5" fillId="10" borderId="24" xfId="0" applyNumberFormat="1" applyFont="1" applyFill="1" applyBorder="1" applyAlignment="1">
      <alignment horizontal="center"/>
    </xf>
    <xf numFmtId="4" fontId="0" fillId="0" borderId="17" xfId="0" applyNumberFormat="1" applyBorder="1"/>
    <xf numFmtId="2" fontId="7" fillId="0" borderId="2" xfId="0" applyNumberFormat="1" applyFont="1" applyBorder="1"/>
    <xf numFmtId="4" fontId="5" fillId="0" borderId="4" xfId="0" applyNumberFormat="1" applyFont="1" applyBorder="1"/>
    <xf numFmtId="4" fontId="10" fillId="0" borderId="48" xfId="0" applyNumberFormat="1" applyFont="1" applyBorder="1"/>
    <xf numFmtId="4" fontId="7" fillId="0" borderId="6" xfId="0" applyNumberFormat="1" applyFont="1" applyBorder="1" applyAlignment="1">
      <alignment horizontal="center"/>
    </xf>
    <xf numFmtId="4" fontId="5" fillId="0" borderId="7" xfId="0" applyNumberFormat="1" applyFont="1" applyBorder="1"/>
    <xf numFmtId="4" fontId="5" fillId="0" borderId="5" xfId="0" applyNumberFormat="1" applyFont="1" applyBorder="1"/>
    <xf numFmtId="4" fontId="7" fillId="0" borderId="20" xfId="0" applyNumberFormat="1" applyFont="1" applyBorder="1" applyAlignment="1">
      <alignment horizontal="center"/>
    </xf>
    <xf numFmtId="4" fontId="5" fillId="0" borderId="39" xfId="0" applyNumberFormat="1" applyFont="1" applyBorder="1"/>
    <xf numFmtId="4" fontId="7" fillId="0" borderId="6" xfId="0" applyNumberFormat="1" applyFont="1" applyBorder="1"/>
    <xf numFmtId="4" fontId="15" fillId="0" borderId="40" xfId="0" applyNumberFormat="1" applyFont="1" applyBorder="1"/>
    <xf numFmtId="4" fontId="5" fillId="0" borderId="10" xfId="0" applyNumberFormat="1" applyFont="1" applyBorder="1"/>
    <xf numFmtId="4" fontId="10" fillId="0" borderId="27" xfId="0" applyNumberFormat="1" applyFont="1" applyBorder="1"/>
    <xf numFmtId="4" fontId="5" fillId="0" borderId="18" xfId="0" applyNumberFormat="1" applyFont="1" applyBorder="1"/>
    <xf numFmtId="4" fontId="5" fillId="0" borderId="25" xfId="0" applyNumberFormat="1" applyFont="1" applyBorder="1"/>
    <xf numFmtId="4" fontId="5" fillId="0" borderId="40" xfId="0" applyNumberFormat="1" applyFont="1" applyBorder="1"/>
    <xf numFmtId="4" fontId="7" fillId="0" borderId="20" xfId="0" applyNumberFormat="1" applyFont="1" applyBorder="1"/>
    <xf numFmtId="4" fontId="5" fillId="0" borderId="35" xfId="0" applyNumberFormat="1" applyFont="1" applyBorder="1"/>
    <xf numFmtId="4" fontId="15" fillId="0" borderId="40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10" fillId="0" borderId="27" xfId="0" applyNumberFormat="1" applyFont="1" applyBorder="1" applyAlignment="1">
      <alignment horizontal="right"/>
    </xf>
    <xf numFmtId="4" fontId="5" fillId="0" borderId="18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0" xfId="0" applyNumberFormat="1" applyFont="1" applyBorder="1" applyAlignment="1">
      <alignment horizontal="right"/>
    </xf>
    <xf numFmtId="4" fontId="7" fillId="0" borderId="20" xfId="0" applyNumberFormat="1" applyFont="1" applyBorder="1" applyAlignment="1">
      <alignment horizontal="right"/>
    </xf>
    <xf numFmtId="0" fontId="19" fillId="0" borderId="19" xfId="0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</cellXfs>
  <cellStyles count="3">
    <cellStyle name="Excel Built-in Normal" xfId="1"/>
    <cellStyle name="Excel Built-in Normal 2" xfId="2"/>
    <cellStyle name="Обычный" xfId="0" builtinId="0"/>
  </cellStyles>
  <dxfs count="36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Medium9"/>
  <colors>
    <mruColors>
      <color rgb="FFFFCCCC"/>
      <color rgb="FFCCFF99"/>
      <color rgb="FFFFFF66"/>
      <color rgb="FFCCFFCC"/>
      <color rgb="FFFF99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оснащённости ОУ (общая</a:t>
            </a:r>
            <a:r>
              <a:rPr lang="ru-RU" b="1" baseline="0"/>
              <a:t> балансовая стоимость движимого муниципального имущества на 1 обучающегося) относительно максимального значения</a:t>
            </a:r>
            <a:endParaRPr lang="ru-RU" b="1"/>
          </a:p>
        </c:rich>
      </c:tx>
      <c:layout>
        <c:manualLayout>
          <c:xMode val="edge"/>
          <c:yMode val="edge"/>
          <c:x val="0.13575328119757527"/>
          <c:y val="1.01127596389621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3423199153018808E-2"/>
          <c:y val="0.12140258263488202"/>
          <c:w val="0.97623076954213905"/>
          <c:h val="0.50273842452092177"/>
        </c:manualLayout>
      </c:layout>
      <c:lineChart>
        <c:grouping val="standard"/>
        <c:varyColors val="0"/>
        <c:ser>
          <c:idx val="0"/>
          <c:order val="0"/>
          <c:tx>
            <c:v>Коэфициент оснащённости ОУ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свод'!$H$6:$H$126</c:f>
              <c:numCache>
                <c:formatCode>#,##0.00</c:formatCode>
                <c:ptCount val="121"/>
                <c:pt idx="0">
                  <c:v>0</c:v>
                </c:pt>
                <c:pt idx="1">
                  <c:v>0.1401819604141509</c:v>
                </c:pt>
                <c:pt idx="2">
                  <c:v>8.6588964830577042E-2</c:v>
                </c:pt>
                <c:pt idx="3">
                  <c:v>0.11450929294999534</c:v>
                </c:pt>
                <c:pt idx="4">
                  <c:v>0.2364593795008772</c:v>
                </c:pt>
                <c:pt idx="5">
                  <c:v>0.18854134283717833</c:v>
                </c:pt>
                <c:pt idx="6">
                  <c:v>0.11942020741682866</c:v>
                </c:pt>
                <c:pt idx="7">
                  <c:v>0.14636471718823219</c:v>
                </c:pt>
                <c:pt idx="8">
                  <c:v>8.5935584412909036E-2</c:v>
                </c:pt>
                <c:pt idx="9">
                  <c:v>0.14177343881834037</c:v>
                </c:pt>
                <c:pt idx="10">
                  <c:v>0.14204471577241998</c:v>
                </c:pt>
                <c:pt idx="11">
                  <c:v>0.16150821325327575</c:v>
                </c:pt>
                <c:pt idx="12">
                  <c:v>0.12783607058594942</c:v>
                </c:pt>
                <c:pt idx="13">
                  <c:v>0.17744958302717248</c:v>
                </c:pt>
                <c:pt idx="14">
                  <c:v>0.14533829158307365</c:v>
                </c:pt>
                <c:pt idx="15">
                  <c:v>0.22252749833657171</c:v>
                </c:pt>
                <c:pt idx="16">
                  <c:v>0.18052064958598052</c:v>
                </c:pt>
                <c:pt idx="17">
                  <c:v>0.20866466270356776</c:v>
                </c:pt>
                <c:pt idx="18">
                  <c:v>0.11180103396287207</c:v>
                </c:pt>
                <c:pt idx="19">
                  <c:v>0.14535592502353786</c:v>
                </c:pt>
                <c:pt idx="20">
                  <c:v>0.26677620304330435</c:v>
                </c:pt>
                <c:pt idx="21">
                  <c:v>0.12662313864670777</c:v>
                </c:pt>
                <c:pt idx="22">
                  <c:v>0.13752284421681171</c:v>
                </c:pt>
                <c:pt idx="23">
                  <c:v>0.11078932874062178</c:v>
                </c:pt>
                <c:pt idx="24">
                  <c:v>0.1384015428364134</c:v>
                </c:pt>
                <c:pt idx="25">
                  <c:v>0.14573742305695328</c:v>
                </c:pt>
                <c:pt idx="26">
                  <c:v>0.25761634304186143</c:v>
                </c:pt>
                <c:pt idx="27">
                  <c:v>0.17879421438207696</c:v>
                </c:pt>
                <c:pt idx="28">
                  <c:v>0.14247329870474981</c:v>
                </c:pt>
                <c:pt idx="29">
                  <c:v>0.13173232785176986</c:v>
                </c:pt>
                <c:pt idx="30">
                  <c:v>0.10485031075330659</c:v>
                </c:pt>
                <c:pt idx="31">
                  <c:v>0.2327546391302987</c:v>
                </c:pt>
                <c:pt idx="32">
                  <c:v>0.11236556599744248</c:v>
                </c:pt>
                <c:pt idx="33">
                  <c:v>0.11203223378056747</c:v>
                </c:pt>
                <c:pt idx="34">
                  <c:v>0.10164661148636575</c:v>
                </c:pt>
                <c:pt idx="35">
                  <c:v>0.15196763994387646</c:v>
                </c:pt>
                <c:pt idx="36">
                  <c:v>0.20106300112901496</c:v>
                </c:pt>
                <c:pt idx="37">
                  <c:v>8.2205278313664559E-2</c:v>
                </c:pt>
                <c:pt idx="38">
                  <c:v>0.12349314144523871</c:v>
                </c:pt>
                <c:pt idx="39">
                  <c:v>0.16808598695757526</c:v>
                </c:pt>
                <c:pt idx="40">
                  <c:v>0.20024191760156146</c:v>
                </c:pt>
                <c:pt idx="41">
                  <c:v>9.2236060549411553E-2</c:v>
                </c:pt>
                <c:pt idx="42">
                  <c:v>7.9056322897870193E-2</c:v>
                </c:pt>
                <c:pt idx="43">
                  <c:v>0.13788232323433278</c:v>
                </c:pt>
                <c:pt idx="44">
                  <c:v>0.15851382088112759</c:v>
                </c:pt>
                <c:pt idx="45">
                  <c:v>0.18936462227621331</c:v>
                </c:pt>
                <c:pt idx="46">
                  <c:v>0.31627664116249937</c:v>
                </c:pt>
                <c:pt idx="47">
                  <c:v>0.12465535006029881</c:v>
                </c:pt>
                <c:pt idx="48">
                  <c:v>0.1985618287939277</c:v>
                </c:pt>
                <c:pt idx="49">
                  <c:v>0.14791218673896536</c:v>
                </c:pt>
                <c:pt idx="50">
                  <c:v>6.8788082902830019E-2</c:v>
                </c:pt>
                <c:pt idx="51">
                  <c:v>9.8324639818365867E-2</c:v>
                </c:pt>
                <c:pt idx="52">
                  <c:v>1</c:v>
                </c:pt>
                <c:pt idx="53">
                  <c:v>7.1604366006833897E-2</c:v>
                </c:pt>
                <c:pt idx="54">
                  <c:v>0.13220451213251339</c:v>
                </c:pt>
                <c:pt idx="55">
                  <c:v>0.12191615792482624</c:v>
                </c:pt>
                <c:pt idx="56">
                  <c:v>9.6097882822437808E-2</c:v>
                </c:pt>
                <c:pt idx="57">
                  <c:v>0.24664725595416362</c:v>
                </c:pt>
                <c:pt idx="58">
                  <c:v>0.10331003079588297</c:v>
                </c:pt>
                <c:pt idx="59">
                  <c:v>0.2811275561004859</c:v>
                </c:pt>
                <c:pt idx="60">
                  <c:v>8.6473591175013978E-2</c:v>
                </c:pt>
                <c:pt idx="61">
                  <c:v>7.9800346649307227E-2</c:v>
                </c:pt>
                <c:pt idx="62">
                  <c:v>0.11019977515943447</c:v>
                </c:pt>
                <c:pt idx="63">
                  <c:v>9.9979286923429958E-2</c:v>
                </c:pt>
                <c:pt idx="64">
                  <c:v>0.21404833212683641</c:v>
                </c:pt>
                <c:pt idx="65">
                  <c:v>0.14023069841824987</c:v>
                </c:pt>
                <c:pt idx="66">
                  <c:v>0.17622637115260453</c:v>
                </c:pt>
                <c:pt idx="67">
                  <c:v>0.16509661351868468</c:v>
                </c:pt>
                <c:pt idx="68">
                  <c:v>0.10812646703112992</c:v>
                </c:pt>
                <c:pt idx="69">
                  <c:v>0.14621619303991767</c:v>
                </c:pt>
                <c:pt idx="70">
                  <c:v>0.1442596195218018</c:v>
                </c:pt>
                <c:pt idx="71">
                  <c:v>0.15116621393185325</c:v>
                </c:pt>
                <c:pt idx="72">
                  <c:v>0.13409988203354209</c:v>
                </c:pt>
                <c:pt idx="73">
                  <c:v>0.2681265242354946</c:v>
                </c:pt>
                <c:pt idx="74">
                  <c:v>0.11125155202268176</c:v>
                </c:pt>
                <c:pt idx="75">
                  <c:v>0.11359912800907693</c:v>
                </c:pt>
                <c:pt idx="76">
                  <c:v>0.18191884598134955</c:v>
                </c:pt>
                <c:pt idx="77">
                  <c:v>0.10687828853833153</c:v>
                </c:pt>
                <c:pt idx="78">
                  <c:v>7.6082069774857694E-2</c:v>
                </c:pt>
                <c:pt idx="79">
                  <c:v>0.12379021581877223</c:v>
                </c:pt>
                <c:pt idx="80">
                  <c:v>9.662249166365007E-2</c:v>
                </c:pt>
                <c:pt idx="81">
                  <c:v>0.17003166503067219</c:v>
                </c:pt>
                <c:pt idx="82">
                  <c:v>0.29630785279048311</c:v>
                </c:pt>
                <c:pt idx="83">
                  <c:v>0.13796451073668131</c:v>
                </c:pt>
                <c:pt idx="84">
                  <c:v>0.11295785385053295</c:v>
                </c:pt>
                <c:pt idx="85">
                  <c:v>0.11748540695245949</c:v>
                </c:pt>
                <c:pt idx="86">
                  <c:v>0.25999139462868837</c:v>
                </c:pt>
                <c:pt idx="87">
                  <c:v>0.10342926281641097</c:v>
                </c:pt>
                <c:pt idx="88">
                  <c:v>1.1067815298185357E-2</c:v>
                </c:pt>
                <c:pt idx="89">
                  <c:v>0.17359397290976944</c:v>
                </c:pt>
                <c:pt idx="90">
                  <c:v>0.50433609438130178</c:v>
                </c:pt>
                <c:pt idx="91">
                  <c:v>8.8985756615990466E-2</c:v>
                </c:pt>
                <c:pt idx="92">
                  <c:v>9.7639683714349584E-2</c:v>
                </c:pt>
                <c:pt idx="93">
                  <c:v>0.10794952883786076</c:v>
                </c:pt>
                <c:pt idx="94">
                  <c:v>0.11404019097621487</c:v>
                </c:pt>
                <c:pt idx="95">
                  <c:v>0.27959670264245051</c:v>
                </c:pt>
                <c:pt idx="96">
                  <c:v>0.13582716555835855</c:v>
                </c:pt>
                <c:pt idx="97">
                  <c:v>0.10063240774431456</c:v>
                </c:pt>
                <c:pt idx="98">
                  <c:v>0.15040173162884643</c:v>
                </c:pt>
                <c:pt idx="99">
                  <c:v>0.16280125476228335</c:v>
                </c:pt>
                <c:pt idx="100">
                  <c:v>9.0798894202352654E-2</c:v>
                </c:pt>
                <c:pt idx="101">
                  <c:v>0.10735851095088667</c:v>
                </c:pt>
                <c:pt idx="102">
                  <c:v>0.14651033416125292</c:v>
                </c:pt>
                <c:pt idx="103">
                  <c:v>9.2543511785999316E-2</c:v>
                </c:pt>
                <c:pt idx="104">
                  <c:v>0.21008221214016057</c:v>
                </c:pt>
                <c:pt idx="105">
                  <c:v>0.11974122471273765</c:v>
                </c:pt>
                <c:pt idx="106">
                  <c:v>0.11859771625044389</c:v>
                </c:pt>
                <c:pt idx="107">
                  <c:v>0.16301539490453487</c:v>
                </c:pt>
                <c:pt idx="108">
                  <c:v>0.16523162985741879</c:v>
                </c:pt>
                <c:pt idx="109">
                  <c:v>0.2898907900438113</c:v>
                </c:pt>
                <c:pt idx="110">
                  <c:v>0.20572583564498215</c:v>
                </c:pt>
                <c:pt idx="111">
                  <c:v>0.43644530942040383</c:v>
                </c:pt>
                <c:pt idx="112">
                  <c:v>0.21971334678595719</c:v>
                </c:pt>
                <c:pt idx="113">
                  <c:v>0.16861849822851391</c:v>
                </c:pt>
                <c:pt idx="114">
                  <c:v>0.3810833418239577</c:v>
                </c:pt>
                <c:pt idx="115">
                  <c:v>0.1623362548309272</c:v>
                </c:pt>
                <c:pt idx="116">
                  <c:v>0.29449081479863431</c:v>
                </c:pt>
                <c:pt idx="117">
                  <c:v>0.212781254985665</c:v>
                </c:pt>
                <c:pt idx="118">
                  <c:v>0.15967782941755937</c:v>
                </c:pt>
                <c:pt idx="119">
                  <c:v>0.14847579174698874</c:v>
                </c:pt>
                <c:pt idx="120">
                  <c:v>0.2302429884554113</c:v>
                </c:pt>
              </c:numCache>
            </c:numRef>
          </c:val>
          <c:smooth val="0"/>
        </c:ser>
        <c:ser>
          <c:idx val="1"/>
          <c:order val="1"/>
          <c:tx>
            <c:v>Средний коэффициент оснащённости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свод'!$I$6:$I$126</c:f>
              <c:numCache>
                <c:formatCode>#,##0.00</c:formatCode>
                <c:ptCount val="121"/>
                <c:pt idx="0">
                  <c:v>0.16395000420027797</c:v>
                </c:pt>
                <c:pt idx="2">
                  <c:v>0.16395000420027797</c:v>
                </c:pt>
                <c:pt idx="3">
                  <c:v>0.16395000420027797</c:v>
                </c:pt>
                <c:pt idx="4">
                  <c:v>0.16395000420027797</c:v>
                </c:pt>
                <c:pt idx="5">
                  <c:v>0.16395000420027797</c:v>
                </c:pt>
                <c:pt idx="6">
                  <c:v>0.16395000420027797</c:v>
                </c:pt>
                <c:pt idx="7">
                  <c:v>0.16395000420027797</c:v>
                </c:pt>
                <c:pt idx="8">
                  <c:v>0.16395000420027797</c:v>
                </c:pt>
                <c:pt idx="9">
                  <c:v>0.16395000420027797</c:v>
                </c:pt>
                <c:pt idx="10">
                  <c:v>0.16395000420027797</c:v>
                </c:pt>
                <c:pt idx="12">
                  <c:v>0.16395000420027797</c:v>
                </c:pt>
                <c:pt idx="13">
                  <c:v>0.16395000420027797</c:v>
                </c:pt>
                <c:pt idx="14">
                  <c:v>0.16395000420027797</c:v>
                </c:pt>
                <c:pt idx="15">
                  <c:v>0.16395000420027797</c:v>
                </c:pt>
                <c:pt idx="16">
                  <c:v>0.16395000420027797</c:v>
                </c:pt>
                <c:pt idx="17">
                  <c:v>0.16395000420027797</c:v>
                </c:pt>
                <c:pt idx="18">
                  <c:v>0.16395000420027797</c:v>
                </c:pt>
                <c:pt idx="19">
                  <c:v>0.16395000420027797</c:v>
                </c:pt>
                <c:pt idx="20">
                  <c:v>0.16395000420027797</c:v>
                </c:pt>
                <c:pt idx="21">
                  <c:v>0.16395000420027797</c:v>
                </c:pt>
                <c:pt idx="22">
                  <c:v>0.16395000420027797</c:v>
                </c:pt>
                <c:pt idx="23">
                  <c:v>0.16395000420027797</c:v>
                </c:pt>
                <c:pt idx="24">
                  <c:v>0.16395000420027797</c:v>
                </c:pt>
                <c:pt idx="26">
                  <c:v>0.16395000420027797</c:v>
                </c:pt>
                <c:pt idx="27">
                  <c:v>0.16395000420027797</c:v>
                </c:pt>
                <c:pt idx="28">
                  <c:v>0.16395000420027797</c:v>
                </c:pt>
                <c:pt idx="29">
                  <c:v>0.16395000420027797</c:v>
                </c:pt>
                <c:pt idx="30">
                  <c:v>0.16395000420027797</c:v>
                </c:pt>
                <c:pt idx="31">
                  <c:v>0.16395000420027797</c:v>
                </c:pt>
                <c:pt idx="32">
                  <c:v>0.16395000420027797</c:v>
                </c:pt>
                <c:pt idx="33">
                  <c:v>0.16395000420027797</c:v>
                </c:pt>
                <c:pt idx="34">
                  <c:v>0.16395000420027797</c:v>
                </c:pt>
                <c:pt idx="35">
                  <c:v>0.16395000420027797</c:v>
                </c:pt>
                <c:pt idx="36">
                  <c:v>0.16395000420027797</c:v>
                </c:pt>
                <c:pt idx="37">
                  <c:v>0.16395000420027797</c:v>
                </c:pt>
                <c:pt idx="38">
                  <c:v>0.16395000420027797</c:v>
                </c:pt>
                <c:pt idx="39">
                  <c:v>0.16395000420027797</c:v>
                </c:pt>
                <c:pt idx="40">
                  <c:v>0.16395000420027797</c:v>
                </c:pt>
                <c:pt idx="41">
                  <c:v>0.16395000420027797</c:v>
                </c:pt>
                <c:pt idx="42">
                  <c:v>0.16395000420027797</c:v>
                </c:pt>
                <c:pt idx="43">
                  <c:v>0.16395000420027797</c:v>
                </c:pt>
                <c:pt idx="44">
                  <c:v>0.16395000420027797</c:v>
                </c:pt>
                <c:pt idx="46">
                  <c:v>0.16395000420027797</c:v>
                </c:pt>
                <c:pt idx="47">
                  <c:v>0.16395000420027797</c:v>
                </c:pt>
                <c:pt idx="48">
                  <c:v>0.16395000420027797</c:v>
                </c:pt>
                <c:pt idx="49">
                  <c:v>0.16395000420027797</c:v>
                </c:pt>
                <c:pt idx="50">
                  <c:v>0.16395000420027797</c:v>
                </c:pt>
                <c:pt idx="51">
                  <c:v>0.16395000420027797</c:v>
                </c:pt>
                <c:pt idx="52">
                  <c:v>0.16395000420027797</c:v>
                </c:pt>
                <c:pt idx="53">
                  <c:v>0.16395000420027797</c:v>
                </c:pt>
                <c:pt idx="54">
                  <c:v>0.16395000420027797</c:v>
                </c:pt>
                <c:pt idx="55">
                  <c:v>0.16395000420027797</c:v>
                </c:pt>
                <c:pt idx="56">
                  <c:v>0.16395000420027797</c:v>
                </c:pt>
                <c:pt idx="57">
                  <c:v>0.16395000420027797</c:v>
                </c:pt>
                <c:pt idx="58">
                  <c:v>0.16395000420027797</c:v>
                </c:pt>
                <c:pt idx="59">
                  <c:v>0.16395000420027797</c:v>
                </c:pt>
                <c:pt idx="60">
                  <c:v>0.16395000420027797</c:v>
                </c:pt>
                <c:pt idx="61">
                  <c:v>0.16395000420027797</c:v>
                </c:pt>
                <c:pt idx="62">
                  <c:v>0.16395000420027797</c:v>
                </c:pt>
                <c:pt idx="63">
                  <c:v>0.16395000420027797</c:v>
                </c:pt>
                <c:pt idx="64">
                  <c:v>0.16395000420027797</c:v>
                </c:pt>
                <c:pt idx="66">
                  <c:v>0.16395000420027797</c:v>
                </c:pt>
                <c:pt idx="67">
                  <c:v>0.16395000420027797</c:v>
                </c:pt>
                <c:pt idx="68">
                  <c:v>0.16395000420027797</c:v>
                </c:pt>
                <c:pt idx="69">
                  <c:v>0.16395000420027797</c:v>
                </c:pt>
                <c:pt idx="70">
                  <c:v>0.16395000420027797</c:v>
                </c:pt>
                <c:pt idx="71">
                  <c:v>0.16395000420027797</c:v>
                </c:pt>
                <c:pt idx="72">
                  <c:v>0.16395000420027797</c:v>
                </c:pt>
                <c:pt idx="73">
                  <c:v>0.16395000420027797</c:v>
                </c:pt>
                <c:pt idx="74">
                  <c:v>0.16395000420027797</c:v>
                </c:pt>
                <c:pt idx="75">
                  <c:v>0.16395000420027797</c:v>
                </c:pt>
                <c:pt idx="76">
                  <c:v>0.16395000420027797</c:v>
                </c:pt>
                <c:pt idx="77">
                  <c:v>0.16395000420027797</c:v>
                </c:pt>
                <c:pt idx="78">
                  <c:v>0.16395000420027797</c:v>
                </c:pt>
                <c:pt idx="79">
                  <c:v>0.16395000420027797</c:v>
                </c:pt>
                <c:pt idx="80">
                  <c:v>0.16395000420027797</c:v>
                </c:pt>
                <c:pt idx="82">
                  <c:v>0.16395000420027797</c:v>
                </c:pt>
                <c:pt idx="83">
                  <c:v>0.16395000420027797</c:v>
                </c:pt>
                <c:pt idx="84">
                  <c:v>0.16395000420027797</c:v>
                </c:pt>
                <c:pt idx="85">
                  <c:v>0.16395000420027797</c:v>
                </c:pt>
                <c:pt idx="86">
                  <c:v>0.16395000420027797</c:v>
                </c:pt>
                <c:pt idx="87">
                  <c:v>0.16395000420027797</c:v>
                </c:pt>
                <c:pt idx="88">
                  <c:v>0.16395000420027797</c:v>
                </c:pt>
                <c:pt idx="89">
                  <c:v>0.16395000420027797</c:v>
                </c:pt>
                <c:pt idx="90">
                  <c:v>0.16395000420027797</c:v>
                </c:pt>
                <c:pt idx="91">
                  <c:v>0.16395000420027797</c:v>
                </c:pt>
                <c:pt idx="92">
                  <c:v>0.16395000420027797</c:v>
                </c:pt>
                <c:pt idx="93">
                  <c:v>0.16395000420027797</c:v>
                </c:pt>
                <c:pt idx="94">
                  <c:v>0.16395000420027797</c:v>
                </c:pt>
                <c:pt idx="95">
                  <c:v>0.16395000420027797</c:v>
                </c:pt>
                <c:pt idx="96">
                  <c:v>0.16395000420027797</c:v>
                </c:pt>
                <c:pt idx="97">
                  <c:v>0.16395000420027797</c:v>
                </c:pt>
                <c:pt idx="98">
                  <c:v>0.16395000420027797</c:v>
                </c:pt>
                <c:pt idx="99">
                  <c:v>0.16395000420027797</c:v>
                </c:pt>
                <c:pt idx="100">
                  <c:v>0.16395000420027797</c:v>
                </c:pt>
                <c:pt idx="101">
                  <c:v>0.16395000420027797</c:v>
                </c:pt>
                <c:pt idx="102">
                  <c:v>0.16395000420027797</c:v>
                </c:pt>
                <c:pt idx="103">
                  <c:v>0.16395000420027797</c:v>
                </c:pt>
                <c:pt idx="104">
                  <c:v>0.16395000420027797</c:v>
                </c:pt>
                <c:pt idx="105">
                  <c:v>0.16395000420027797</c:v>
                </c:pt>
                <c:pt idx="106">
                  <c:v>0.16395000420027797</c:v>
                </c:pt>
                <c:pt idx="107">
                  <c:v>0.16395000420027797</c:v>
                </c:pt>
                <c:pt idx="108">
                  <c:v>0.16395000420027797</c:v>
                </c:pt>
                <c:pt idx="109">
                  <c:v>0.16395000420027797</c:v>
                </c:pt>
                <c:pt idx="110">
                  <c:v>0.16395000420027797</c:v>
                </c:pt>
                <c:pt idx="111">
                  <c:v>0.16395000420027797</c:v>
                </c:pt>
                <c:pt idx="113">
                  <c:v>0.16395000420027797</c:v>
                </c:pt>
                <c:pt idx="114">
                  <c:v>0.16395000420027797</c:v>
                </c:pt>
                <c:pt idx="115">
                  <c:v>0.16395000420027797</c:v>
                </c:pt>
                <c:pt idx="116">
                  <c:v>0.16395000420027797</c:v>
                </c:pt>
                <c:pt idx="117">
                  <c:v>0.16395000420027797</c:v>
                </c:pt>
                <c:pt idx="118">
                  <c:v>0.16395000420027797</c:v>
                </c:pt>
                <c:pt idx="119">
                  <c:v>0.16395000420027797</c:v>
                </c:pt>
                <c:pt idx="120">
                  <c:v>0.16395000420027797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63728"/>
        <c:axId val="274873920"/>
      </c:lineChart>
      <c:catAx>
        <c:axId val="19306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4873920"/>
        <c:crosses val="autoZero"/>
        <c:auto val="1"/>
        <c:lblAlgn val="ctr"/>
        <c:lblOffset val="100"/>
        <c:noMultiLvlLbl val="0"/>
      </c:catAx>
      <c:valAx>
        <c:axId val="27487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06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036448255979735"/>
          <c:y val="7.1809130141120711E-2"/>
          <c:w val="0.2992710348804053"/>
          <c:h val="4.473191408360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Состояние основных фондов ОУ (отношение остаточной к общей балансовой стоимости недвижимого муниципального имущества)</a:t>
            </a:r>
          </a:p>
        </c:rich>
      </c:tx>
      <c:layout>
        <c:manualLayout>
          <c:xMode val="edge"/>
          <c:yMode val="edge"/>
          <c:x val="0.20559565903318688"/>
          <c:y val="5.11836212412028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9216372511269661E-2"/>
          <c:y val="0.11154081149692353"/>
          <c:w val="0.97926702930114784"/>
          <c:h val="0.54315352657420557"/>
        </c:manualLayout>
      </c:layout>
      <c:lineChart>
        <c:grouping val="standard"/>
        <c:varyColors val="0"/>
        <c:ser>
          <c:idx val="0"/>
          <c:order val="0"/>
          <c:tx>
            <c:v>Коэффициент состояния основных фондов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свод'!$D$6:$D$126</c:f>
              <c:numCache>
                <c:formatCode>0.00</c:formatCode>
                <c:ptCount val="121"/>
                <c:pt idx="0">
                  <c:v>0</c:v>
                </c:pt>
                <c:pt idx="1">
                  <c:v>0.55527444910100887</c:v>
                </c:pt>
                <c:pt idx="2">
                  <c:v>0.63820537150787049</c:v>
                </c:pt>
                <c:pt idx="3">
                  <c:v>0.71003416052867119</c:v>
                </c:pt>
                <c:pt idx="4">
                  <c:v>0.90083454072864644</c:v>
                </c:pt>
                <c:pt idx="5">
                  <c:v>0.60600701460354023</c:v>
                </c:pt>
                <c:pt idx="6">
                  <c:v>4.7173835194790251E-2</c:v>
                </c:pt>
                <c:pt idx="7">
                  <c:v>0.47986932762023576</c:v>
                </c:pt>
                <c:pt idx="8">
                  <c:v>0.59299722282857992</c:v>
                </c:pt>
                <c:pt idx="9">
                  <c:v>0.59659839651286617</c:v>
                </c:pt>
                <c:pt idx="10">
                  <c:v>0.42575017238387963</c:v>
                </c:pt>
                <c:pt idx="11">
                  <c:v>0.7847678877313139</c:v>
                </c:pt>
                <c:pt idx="12">
                  <c:v>0.87575118070145963</c:v>
                </c:pt>
                <c:pt idx="13">
                  <c:v>0.87367866889979895</c:v>
                </c:pt>
                <c:pt idx="14">
                  <c:v>0.81967240698708943</c:v>
                </c:pt>
                <c:pt idx="15">
                  <c:v>0.81454896161310286</c:v>
                </c:pt>
                <c:pt idx="16">
                  <c:v>0.743081464772404</c:v>
                </c:pt>
                <c:pt idx="17">
                  <c:v>0.91412975393908646</c:v>
                </c:pt>
                <c:pt idx="18">
                  <c:v>0.88758646342664838</c:v>
                </c:pt>
                <c:pt idx="19">
                  <c:v>0.64008342325756951</c:v>
                </c:pt>
                <c:pt idx="20">
                  <c:v>0.29817747157287267</c:v>
                </c:pt>
                <c:pt idx="21">
                  <c:v>0.82105006310152284</c:v>
                </c:pt>
                <c:pt idx="22">
                  <c:v>0.83365498166232144</c:v>
                </c:pt>
                <c:pt idx="23">
                  <c:v>0.90942490726015202</c:v>
                </c:pt>
                <c:pt idx="24">
                  <c:v>0.77114279331305247</c:v>
                </c:pt>
                <c:pt idx="25">
                  <c:v>0.51237340548827748</c:v>
                </c:pt>
                <c:pt idx="26">
                  <c:v>0.37292108066278495</c:v>
                </c:pt>
                <c:pt idx="27">
                  <c:v>0.65862748779305313</c:v>
                </c:pt>
                <c:pt idx="28">
                  <c:v>0.712279764988897</c:v>
                </c:pt>
                <c:pt idx="29">
                  <c:v>0.45616352937885485</c:v>
                </c:pt>
                <c:pt idx="30">
                  <c:v>0.54497840097464534</c:v>
                </c:pt>
                <c:pt idx="31">
                  <c:v>0.51428032168434124</c:v>
                </c:pt>
                <c:pt idx="32">
                  <c:v>0.28831003486024537</c:v>
                </c:pt>
                <c:pt idx="33">
                  <c:v>0.57147688206166236</c:v>
                </c:pt>
                <c:pt idx="34">
                  <c:v>0.63812885920002616</c:v>
                </c:pt>
                <c:pt idx="35">
                  <c:v>0.35918551966243611</c:v>
                </c:pt>
                <c:pt idx="36">
                  <c:v>0.41108483342794117</c:v>
                </c:pt>
                <c:pt idx="37">
                  <c:v>0.55698619335208177</c:v>
                </c:pt>
                <c:pt idx="38">
                  <c:v>0.51476978642419269</c:v>
                </c:pt>
                <c:pt idx="39">
                  <c:v>0.50148271523266685</c:v>
                </c:pt>
                <c:pt idx="40">
                  <c:v>0.41798929146817376</c:v>
                </c:pt>
                <c:pt idx="41">
                  <c:v>0.44856531860241367</c:v>
                </c:pt>
                <c:pt idx="42">
                  <c:v>0.64475106613628064</c:v>
                </c:pt>
                <c:pt idx="43">
                  <c:v>0.44942265763887179</c:v>
                </c:pt>
                <c:pt idx="44">
                  <c:v>0.67369096072770296</c:v>
                </c:pt>
                <c:pt idx="45">
                  <c:v>0.4342558028093938</c:v>
                </c:pt>
                <c:pt idx="46">
                  <c:v>0.56255857712971646</c:v>
                </c:pt>
                <c:pt idx="47">
                  <c:v>0.31675174933090794</c:v>
                </c:pt>
                <c:pt idx="48">
                  <c:v>0.48436867536739614</c:v>
                </c:pt>
                <c:pt idx="49">
                  <c:v>0.67743482898909246</c:v>
                </c:pt>
                <c:pt idx="50">
                  <c:v>0.16339194478865499</c:v>
                </c:pt>
                <c:pt idx="51">
                  <c:v>0.43813142552956408</c:v>
                </c:pt>
                <c:pt idx="52">
                  <c:v>0.68836798485919226</c:v>
                </c:pt>
                <c:pt idx="53">
                  <c:v>0.46341642869674587</c:v>
                </c:pt>
                <c:pt idx="54">
                  <c:v>0.30816026353833925</c:v>
                </c:pt>
                <c:pt idx="55">
                  <c:v>0.47857622502607039</c:v>
                </c:pt>
                <c:pt idx="56">
                  <c:v>0.19177408762139825</c:v>
                </c:pt>
                <c:pt idx="57">
                  <c:v>0.52270539596362786</c:v>
                </c:pt>
                <c:pt idx="58">
                  <c:v>0.36389366214859004</c:v>
                </c:pt>
                <c:pt idx="59">
                  <c:v>0.43678730180290082</c:v>
                </c:pt>
                <c:pt idx="60">
                  <c:v>0.41051098961019838</c:v>
                </c:pt>
                <c:pt idx="61">
                  <c:v>0.31210857933641528</c:v>
                </c:pt>
                <c:pt idx="62">
                  <c:v>0.42780883176374712</c:v>
                </c:pt>
                <c:pt idx="63">
                  <c:v>0.48540283243770638</c:v>
                </c:pt>
                <c:pt idx="64">
                  <c:v>0.51871046943821597</c:v>
                </c:pt>
                <c:pt idx="65">
                  <c:v>0.42786019499689837</c:v>
                </c:pt>
                <c:pt idx="66">
                  <c:v>0.35361318261826652</c:v>
                </c:pt>
                <c:pt idx="67">
                  <c:v>0.90856008031402968</c:v>
                </c:pt>
                <c:pt idx="68">
                  <c:v>0</c:v>
                </c:pt>
                <c:pt idx="69">
                  <c:v>0.52757569623196798</c:v>
                </c:pt>
                <c:pt idx="70">
                  <c:v>9.6918211887492278E-2</c:v>
                </c:pt>
                <c:pt idx="71">
                  <c:v>0.42782678645717892</c:v>
                </c:pt>
                <c:pt idx="72">
                  <c:v>0.36857817472902205</c:v>
                </c:pt>
                <c:pt idx="73">
                  <c:v>0.56570408022351037</c:v>
                </c:pt>
                <c:pt idx="74">
                  <c:v>0.30318132360500522</c:v>
                </c:pt>
                <c:pt idx="75">
                  <c:v>0.51466120879135846</c:v>
                </c:pt>
                <c:pt idx="76">
                  <c:v>0.58811257864587074</c:v>
                </c:pt>
                <c:pt idx="77">
                  <c:v>0.36079304468740153</c:v>
                </c:pt>
                <c:pt idx="78">
                  <c:v>0.36554675973437989</c:v>
                </c:pt>
                <c:pt idx="79">
                  <c:v>0.44102645050359979</c:v>
                </c:pt>
                <c:pt idx="80">
                  <c:v>0.59580534652439232</c:v>
                </c:pt>
                <c:pt idx="81">
                  <c:v>0.59538399988593116</c:v>
                </c:pt>
                <c:pt idx="82">
                  <c:v>0.62069532045294273</c:v>
                </c:pt>
                <c:pt idx="83">
                  <c:v>0.34810325952217341</c:v>
                </c:pt>
                <c:pt idx="84">
                  <c:v>0.32740646233884357</c:v>
                </c:pt>
                <c:pt idx="85">
                  <c:v>0.60377521515505372</c:v>
                </c:pt>
                <c:pt idx="86">
                  <c:v>0.78651864819300998</c:v>
                </c:pt>
                <c:pt idx="87">
                  <c:v>0.43475660254701354</c:v>
                </c:pt>
                <c:pt idx="88">
                  <c:v>0.80374810587407586</c:v>
                </c:pt>
                <c:pt idx="89">
                  <c:v>5.1927012809161933E-2</c:v>
                </c:pt>
                <c:pt idx="90">
                  <c:v>0.31054040813411027</c:v>
                </c:pt>
                <c:pt idx="91">
                  <c:v>0.62021496694158895</c:v>
                </c:pt>
                <c:pt idx="92">
                  <c:v>0.29450852586286924</c:v>
                </c:pt>
                <c:pt idx="93">
                  <c:v>0.62461321143518711</c:v>
                </c:pt>
                <c:pt idx="94">
                  <c:v>0.6008223704837361</c:v>
                </c:pt>
                <c:pt idx="95">
                  <c:v>0.50286057641163151</c:v>
                </c:pt>
                <c:pt idx="96">
                  <c:v>0.54449777022820811</c:v>
                </c:pt>
                <c:pt idx="97">
                  <c:v>0.66895414928294117</c:v>
                </c:pt>
                <c:pt idx="98">
                  <c:v>0.68082863854068143</c:v>
                </c:pt>
                <c:pt idx="99">
                  <c:v>0.60691084424912201</c:v>
                </c:pt>
                <c:pt idx="100">
                  <c:v>0.47514956372571121</c:v>
                </c:pt>
                <c:pt idx="101">
                  <c:v>0.16213665538944069</c:v>
                </c:pt>
                <c:pt idx="102">
                  <c:v>0.55810087661981955</c:v>
                </c:pt>
                <c:pt idx="103">
                  <c:v>0.62896395065963262</c:v>
                </c:pt>
                <c:pt idx="104">
                  <c:v>0.727115181644858</c:v>
                </c:pt>
                <c:pt idx="105">
                  <c:v>0.70643628353370591</c:v>
                </c:pt>
                <c:pt idx="106">
                  <c:v>0.71414436991836339</c:v>
                </c:pt>
                <c:pt idx="107">
                  <c:v>0.71472365374509095</c:v>
                </c:pt>
                <c:pt idx="108">
                  <c:v>0.90554648090687695</c:v>
                </c:pt>
                <c:pt idx="109">
                  <c:v>0.92808453944493741</c:v>
                </c:pt>
                <c:pt idx="110">
                  <c:v>0.91610301923677928</c:v>
                </c:pt>
                <c:pt idx="111">
                  <c:v>0.99333333329036866</c:v>
                </c:pt>
                <c:pt idx="112">
                  <c:v>0.55335333535022591</c:v>
                </c:pt>
                <c:pt idx="113">
                  <c:v>0.56617243328583966</c:v>
                </c:pt>
                <c:pt idx="114">
                  <c:v>0.75202031891345011</c:v>
                </c:pt>
                <c:pt idx="115">
                  <c:v>0.25103441635251744</c:v>
                </c:pt>
                <c:pt idx="116">
                  <c:v>0.41568677436263873</c:v>
                </c:pt>
                <c:pt idx="117">
                  <c:v>0.6922409546647792</c:v>
                </c:pt>
                <c:pt idx="118">
                  <c:v>0.60606053502749913</c:v>
                </c:pt>
                <c:pt idx="119">
                  <c:v>0.24242658905184566</c:v>
                </c:pt>
                <c:pt idx="120">
                  <c:v>0.90118466114323748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свод'!$E$6:$E$126</c:f>
              <c:numCache>
                <c:formatCode>#,##0.00</c:formatCode>
                <c:ptCount val="121"/>
                <c:pt idx="0">
                  <c:v>0.54290927319653637</c:v>
                </c:pt>
                <c:pt idx="2">
                  <c:v>0.54290927319653637</c:v>
                </c:pt>
                <c:pt idx="3">
                  <c:v>0.54290927319653637</c:v>
                </c:pt>
                <c:pt idx="4">
                  <c:v>0.54290927319653637</c:v>
                </c:pt>
                <c:pt idx="5">
                  <c:v>0.54290927319653637</c:v>
                </c:pt>
                <c:pt idx="6">
                  <c:v>0.54290927319653637</c:v>
                </c:pt>
                <c:pt idx="7">
                  <c:v>0.54290927319653637</c:v>
                </c:pt>
                <c:pt idx="8">
                  <c:v>0.54290927319653637</c:v>
                </c:pt>
                <c:pt idx="9">
                  <c:v>0.54290927319653637</c:v>
                </c:pt>
                <c:pt idx="10">
                  <c:v>0.54290927319653637</c:v>
                </c:pt>
                <c:pt idx="12">
                  <c:v>0.54290927319653637</c:v>
                </c:pt>
                <c:pt idx="13">
                  <c:v>0.54290927319653637</c:v>
                </c:pt>
                <c:pt idx="14">
                  <c:v>0.54290927319653637</c:v>
                </c:pt>
                <c:pt idx="15">
                  <c:v>0.54290927319653637</c:v>
                </c:pt>
                <c:pt idx="16">
                  <c:v>0.54290927319653637</c:v>
                </c:pt>
                <c:pt idx="17">
                  <c:v>0.54290927319653637</c:v>
                </c:pt>
                <c:pt idx="18">
                  <c:v>0.54290927319653637</c:v>
                </c:pt>
                <c:pt idx="19">
                  <c:v>0.54290927319653637</c:v>
                </c:pt>
                <c:pt idx="20">
                  <c:v>0.54290927319653637</c:v>
                </c:pt>
                <c:pt idx="21">
                  <c:v>0.54290927319653637</c:v>
                </c:pt>
                <c:pt idx="22">
                  <c:v>0.54290927319653637</c:v>
                </c:pt>
                <c:pt idx="23">
                  <c:v>0.54290927319653637</c:v>
                </c:pt>
                <c:pt idx="24">
                  <c:v>0.54290927319653637</c:v>
                </c:pt>
                <c:pt idx="26">
                  <c:v>0.54290927319653637</c:v>
                </c:pt>
                <c:pt idx="27">
                  <c:v>0.54290927319653637</c:v>
                </c:pt>
                <c:pt idx="28">
                  <c:v>0.54290927319653637</c:v>
                </c:pt>
                <c:pt idx="29">
                  <c:v>0.54290927319653637</c:v>
                </c:pt>
                <c:pt idx="30">
                  <c:v>0.54290927319653637</c:v>
                </c:pt>
                <c:pt idx="31">
                  <c:v>0.54290927319653637</c:v>
                </c:pt>
                <c:pt idx="32">
                  <c:v>0.54290927319653637</c:v>
                </c:pt>
                <c:pt idx="33">
                  <c:v>0.54290927319653637</c:v>
                </c:pt>
                <c:pt idx="34">
                  <c:v>0.54290927319653637</c:v>
                </c:pt>
                <c:pt idx="35">
                  <c:v>0.54290927319653637</c:v>
                </c:pt>
                <c:pt idx="36">
                  <c:v>0.54290927319653637</c:v>
                </c:pt>
                <c:pt idx="37">
                  <c:v>0.54290927319653637</c:v>
                </c:pt>
                <c:pt idx="38">
                  <c:v>0.54290927319653637</c:v>
                </c:pt>
                <c:pt idx="39">
                  <c:v>0.54290927319653637</c:v>
                </c:pt>
                <c:pt idx="40">
                  <c:v>0.54290927319653637</c:v>
                </c:pt>
                <c:pt idx="41">
                  <c:v>0.54290927319653637</c:v>
                </c:pt>
                <c:pt idx="42">
                  <c:v>0.54290927319653637</c:v>
                </c:pt>
                <c:pt idx="43">
                  <c:v>0.54290927319653637</c:v>
                </c:pt>
                <c:pt idx="44">
                  <c:v>0.54290927319653637</c:v>
                </c:pt>
                <c:pt idx="46">
                  <c:v>0.54290927319653637</c:v>
                </c:pt>
                <c:pt idx="47">
                  <c:v>0.54290927319653637</c:v>
                </c:pt>
                <c:pt idx="48">
                  <c:v>0.54290927319653637</c:v>
                </c:pt>
                <c:pt idx="49">
                  <c:v>0.54290927319653637</c:v>
                </c:pt>
                <c:pt idx="50">
                  <c:v>0.54290927319653637</c:v>
                </c:pt>
                <c:pt idx="51">
                  <c:v>0.54290927319653637</c:v>
                </c:pt>
                <c:pt idx="52">
                  <c:v>0.54290927319653637</c:v>
                </c:pt>
                <c:pt idx="53">
                  <c:v>0.54290927319653637</c:v>
                </c:pt>
                <c:pt idx="54">
                  <c:v>0.54290927319653637</c:v>
                </c:pt>
                <c:pt idx="55">
                  <c:v>0.54290927319653637</c:v>
                </c:pt>
                <c:pt idx="56">
                  <c:v>0.54290927319653637</c:v>
                </c:pt>
                <c:pt idx="57">
                  <c:v>0.54290927319653637</c:v>
                </c:pt>
                <c:pt idx="58">
                  <c:v>0.54290927319653637</c:v>
                </c:pt>
                <c:pt idx="59">
                  <c:v>0.54290927319653637</c:v>
                </c:pt>
                <c:pt idx="60">
                  <c:v>0.54290927319653637</c:v>
                </c:pt>
                <c:pt idx="61">
                  <c:v>0.54290927319653637</c:v>
                </c:pt>
                <c:pt idx="62">
                  <c:v>0.54290927319653637</c:v>
                </c:pt>
                <c:pt idx="63">
                  <c:v>0.54290927319653637</c:v>
                </c:pt>
                <c:pt idx="64">
                  <c:v>0.54290927319653637</c:v>
                </c:pt>
                <c:pt idx="66">
                  <c:v>0.54290927319653637</c:v>
                </c:pt>
                <c:pt idx="67">
                  <c:v>0.54290927319653637</c:v>
                </c:pt>
                <c:pt idx="68">
                  <c:v>0.54290927319653637</c:v>
                </c:pt>
                <c:pt idx="69">
                  <c:v>0.54290927319653637</c:v>
                </c:pt>
                <c:pt idx="70">
                  <c:v>0.54290927319653637</c:v>
                </c:pt>
                <c:pt idx="71">
                  <c:v>0.54290927319653637</c:v>
                </c:pt>
                <c:pt idx="72">
                  <c:v>0.54290927319653637</c:v>
                </c:pt>
                <c:pt idx="73">
                  <c:v>0.54290927319653637</c:v>
                </c:pt>
                <c:pt idx="74">
                  <c:v>0.54290927319653637</c:v>
                </c:pt>
                <c:pt idx="75">
                  <c:v>0.54290927319653637</c:v>
                </c:pt>
                <c:pt idx="76">
                  <c:v>0.54290927319653637</c:v>
                </c:pt>
                <c:pt idx="77">
                  <c:v>0.54290927319653637</c:v>
                </c:pt>
                <c:pt idx="78">
                  <c:v>0.54290927319653637</c:v>
                </c:pt>
                <c:pt idx="79">
                  <c:v>0.54290927319653637</c:v>
                </c:pt>
                <c:pt idx="80">
                  <c:v>0.54290927319653637</c:v>
                </c:pt>
                <c:pt idx="82">
                  <c:v>0.54290927319653637</c:v>
                </c:pt>
                <c:pt idx="83">
                  <c:v>0.54290927319653637</c:v>
                </c:pt>
                <c:pt idx="84">
                  <c:v>0.54290927319653637</c:v>
                </c:pt>
                <c:pt idx="85">
                  <c:v>0.54290927319653637</c:v>
                </c:pt>
                <c:pt idx="86">
                  <c:v>0.54290927319653637</c:v>
                </c:pt>
                <c:pt idx="87">
                  <c:v>0.54290927319653637</c:v>
                </c:pt>
                <c:pt idx="88">
                  <c:v>0.54290927319653637</c:v>
                </c:pt>
                <c:pt idx="89">
                  <c:v>0.54290927319653637</c:v>
                </c:pt>
                <c:pt idx="90">
                  <c:v>0.54290927319653637</c:v>
                </c:pt>
                <c:pt idx="91">
                  <c:v>0.54290927319653637</c:v>
                </c:pt>
                <c:pt idx="92">
                  <c:v>0.54290927319653637</c:v>
                </c:pt>
                <c:pt idx="93">
                  <c:v>0.54290927319653637</c:v>
                </c:pt>
                <c:pt idx="94">
                  <c:v>0.54290927319653637</c:v>
                </c:pt>
                <c:pt idx="95">
                  <c:v>0.54290927319653637</c:v>
                </c:pt>
                <c:pt idx="96">
                  <c:v>0.54290927319653637</c:v>
                </c:pt>
                <c:pt idx="97">
                  <c:v>0.54290927319653637</c:v>
                </c:pt>
                <c:pt idx="98">
                  <c:v>0.54290927319653637</c:v>
                </c:pt>
                <c:pt idx="99">
                  <c:v>0.54290927319653637</c:v>
                </c:pt>
                <c:pt idx="100">
                  <c:v>0.54290927319653637</c:v>
                </c:pt>
                <c:pt idx="101">
                  <c:v>0.54290927319653637</c:v>
                </c:pt>
                <c:pt idx="102">
                  <c:v>0.54290927319653637</c:v>
                </c:pt>
                <c:pt idx="103">
                  <c:v>0.54290927319653637</c:v>
                </c:pt>
                <c:pt idx="104">
                  <c:v>0.54290927319653637</c:v>
                </c:pt>
                <c:pt idx="105">
                  <c:v>0.54290927319653637</c:v>
                </c:pt>
                <c:pt idx="106">
                  <c:v>0.54290927319653637</c:v>
                </c:pt>
                <c:pt idx="107">
                  <c:v>0.54290927319653637</c:v>
                </c:pt>
                <c:pt idx="108">
                  <c:v>0.54290927319653637</c:v>
                </c:pt>
                <c:pt idx="109">
                  <c:v>0.54290927319653637</c:v>
                </c:pt>
                <c:pt idx="110">
                  <c:v>0.54290927319653637</c:v>
                </c:pt>
                <c:pt idx="111">
                  <c:v>0.54290927319653637</c:v>
                </c:pt>
                <c:pt idx="113">
                  <c:v>0.54290927319653637</c:v>
                </c:pt>
                <c:pt idx="114">
                  <c:v>0.54290927319653637</c:v>
                </c:pt>
                <c:pt idx="115">
                  <c:v>0.54290927319653637</c:v>
                </c:pt>
                <c:pt idx="116">
                  <c:v>0.54290927319653637</c:v>
                </c:pt>
                <c:pt idx="117">
                  <c:v>0.54290927319653637</c:v>
                </c:pt>
                <c:pt idx="118">
                  <c:v>0.54290927319653637</c:v>
                </c:pt>
                <c:pt idx="119">
                  <c:v>0.54290927319653637</c:v>
                </c:pt>
                <c:pt idx="120">
                  <c:v>0.54290927319653637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555928"/>
        <c:axId val="191375592"/>
      </c:lineChart>
      <c:catAx>
        <c:axId val="27455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375592"/>
        <c:crosses val="autoZero"/>
        <c:auto val="1"/>
        <c:lblAlgn val="ctr"/>
        <c:lblOffset val="100"/>
        <c:noMultiLvlLbl val="0"/>
      </c:catAx>
      <c:valAx>
        <c:axId val="19137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455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544976932067894"/>
          <c:y val="6.0005067672551857E-2"/>
          <c:w val="0.3267956989247312"/>
          <c:h val="4.0983893406766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обеспечения муниципальным заданием ОУ на 1 обучающегося (размер субсидий на выполнение муниципального задания к общему количеству обучающихся) </a:t>
            </a:r>
            <a:br>
              <a:rPr lang="ru-RU" b="1"/>
            </a:br>
            <a:r>
              <a:rPr lang="ru-RU" b="1"/>
              <a:t>относительно максимального значения</a:t>
            </a:r>
          </a:p>
        </c:rich>
      </c:tx>
      <c:layout>
        <c:manualLayout>
          <c:xMode val="edge"/>
          <c:yMode val="edge"/>
          <c:x val="0.110044903514685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074901044409054E-2"/>
          <c:y val="0.13487960346420111"/>
          <c:w val="0.97766876744653874"/>
          <c:h val="0.52720659917510315"/>
        </c:manualLayout>
      </c:layout>
      <c:lineChart>
        <c:grouping val="standard"/>
        <c:varyColors val="0"/>
        <c:ser>
          <c:idx val="0"/>
          <c:order val="0"/>
          <c:tx>
            <c:v>Коэффициент обеспечения муниципальным заданием на 1 обучающегося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свод'!$L$6:$L$126</c:f>
              <c:numCache>
                <c:formatCode>#,##0.00</c:formatCode>
                <c:ptCount val="121"/>
                <c:pt idx="0">
                  <c:v>0</c:v>
                </c:pt>
                <c:pt idx="1">
                  <c:v>0.26717325261575098</c:v>
                </c:pt>
                <c:pt idx="2">
                  <c:v>0.51831638364984622</c:v>
                </c:pt>
                <c:pt idx="3">
                  <c:v>0.2263397097773644</c:v>
                </c:pt>
                <c:pt idx="4">
                  <c:v>0.20936196934418336</c:v>
                </c:pt>
                <c:pt idx="5">
                  <c:v>0.26250267344662398</c:v>
                </c:pt>
                <c:pt idx="6">
                  <c:v>0.22182257247389511</c:v>
                </c:pt>
                <c:pt idx="7">
                  <c:v>0.25065085987583435</c:v>
                </c:pt>
                <c:pt idx="8">
                  <c:v>0.2403824065442233</c:v>
                </c:pt>
                <c:pt idx="9">
                  <c:v>0.25063481872685123</c:v>
                </c:pt>
                <c:pt idx="10">
                  <c:v>0.22454787970293683</c:v>
                </c:pt>
                <c:pt idx="11">
                  <c:v>0.25069059948766059</c:v>
                </c:pt>
                <c:pt idx="12">
                  <c:v>0.24856868693779369</c:v>
                </c:pt>
                <c:pt idx="13">
                  <c:v>0.23643530101808502</c:v>
                </c:pt>
                <c:pt idx="14">
                  <c:v>0.24312253640531331</c:v>
                </c:pt>
                <c:pt idx="15">
                  <c:v>0.29485080239053385</c:v>
                </c:pt>
                <c:pt idx="16">
                  <c:v>0.24979547727867921</c:v>
                </c:pt>
                <c:pt idx="17">
                  <c:v>0.23781787565466209</c:v>
                </c:pt>
                <c:pt idx="18">
                  <c:v>0.20731674540812967</c:v>
                </c:pt>
                <c:pt idx="19">
                  <c:v>0.20259577121034938</c:v>
                </c:pt>
                <c:pt idx="20">
                  <c:v>0.34917343458431138</c:v>
                </c:pt>
                <c:pt idx="21">
                  <c:v>0.25361148905299202</c:v>
                </c:pt>
                <c:pt idx="22">
                  <c:v>0.29216836229302134</c:v>
                </c:pt>
                <c:pt idx="23">
                  <c:v>0.20576511160324093</c:v>
                </c:pt>
                <c:pt idx="24">
                  <c:v>0.23775619950247565</c:v>
                </c:pt>
                <c:pt idx="25">
                  <c:v>0.22617089401515145</c:v>
                </c:pt>
                <c:pt idx="26">
                  <c:v>0.2125632605516041</c:v>
                </c:pt>
                <c:pt idx="27">
                  <c:v>0.22304541237917247</c:v>
                </c:pt>
                <c:pt idx="28">
                  <c:v>0.21254390300994652</c:v>
                </c:pt>
                <c:pt idx="29">
                  <c:v>0.21389912867693928</c:v>
                </c:pt>
                <c:pt idx="30">
                  <c:v>0.20433791750369704</c:v>
                </c:pt>
                <c:pt idx="31">
                  <c:v>0.30688041287260603</c:v>
                </c:pt>
                <c:pt idx="32">
                  <c:v>0.19155026762935995</c:v>
                </c:pt>
                <c:pt idx="33">
                  <c:v>0.23167521596542276</c:v>
                </c:pt>
                <c:pt idx="34">
                  <c:v>0.2149404362900843</c:v>
                </c:pt>
                <c:pt idx="35">
                  <c:v>0.206569928057351</c:v>
                </c:pt>
                <c:pt idx="36">
                  <c:v>0.22738533474232112</c:v>
                </c:pt>
                <c:pt idx="37">
                  <c:v>0.2069245788866716</c:v>
                </c:pt>
                <c:pt idx="38">
                  <c:v>0.19527679619986765</c:v>
                </c:pt>
                <c:pt idx="39">
                  <c:v>0.26216350764332763</c:v>
                </c:pt>
                <c:pt idx="40">
                  <c:v>0.20930656341056042</c:v>
                </c:pt>
                <c:pt idx="41">
                  <c:v>0.20056839625371675</c:v>
                </c:pt>
                <c:pt idx="42">
                  <c:v>0.21476322544028936</c:v>
                </c:pt>
                <c:pt idx="43">
                  <c:v>0.19181431254337922</c:v>
                </c:pt>
                <c:pt idx="44">
                  <c:v>0.37103838823156132</c:v>
                </c:pt>
                <c:pt idx="45">
                  <c:v>0.28925921827766721</c:v>
                </c:pt>
                <c:pt idx="46">
                  <c:v>0.37007838389496284</c:v>
                </c:pt>
                <c:pt idx="47">
                  <c:v>0.20892399452204047</c:v>
                </c:pt>
                <c:pt idx="48">
                  <c:v>0.25483221682886187</c:v>
                </c:pt>
                <c:pt idx="49">
                  <c:v>0.21594486535922935</c:v>
                </c:pt>
                <c:pt idx="50">
                  <c:v>0.19789993831950159</c:v>
                </c:pt>
                <c:pt idx="51">
                  <c:v>0.20848343907405978</c:v>
                </c:pt>
                <c:pt idx="52">
                  <c:v>1</c:v>
                </c:pt>
                <c:pt idx="53">
                  <c:v>0.17496356889053333</c:v>
                </c:pt>
                <c:pt idx="54">
                  <c:v>0.2282862420615116</c:v>
                </c:pt>
                <c:pt idx="55">
                  <c:v>0.30688438122562833</c:v>
                </c:pt>
                <c:pt idx="56">
                  <c:v>0.23359435202283499</c:v>
                </c:pt>
                <c:pt idx="57">
                  <c:v>0.23796175611165604</c:v>
                </c:pt>
                <c:pt idx="58">
                  <c:v>0.20945912581398307</c:v>
                </c:pt>
                <c:pt idx="59">
                  <c:v>0.46852812898813823</c:v>
                </c:pt>
                <c:pt idx="60">
                  <c:v>0.18544057991272281</c:v>
                </c:pt>
                <c:pt idx="61">
                  <c:v>0.2037677849737359</c:v>
                </c:pt>
                <c:pt idx="62">
                  <c:v>0.2206441768298904</c:v>
                </c:pt>
                <c:pt idx="63">
                  <c:v>0.19157432543050529</c:v>
                </c:pt>
                <c:pt idx="64">
                  <c:v>0.37865788701588099</c:v>
                </c:pt>
                <c:pt idx="65">
                  <c:v>0.23373253969421112</c:v>
                </c:pt>
                <c:pt idx="66">
                  <c:v>0.28198197012118115</c:v>
                </c:pt>
                <c:pt idx="67">
                  <c:v>0.33655802640902993</c:v>
                </c:pt>
                <c:pt idx="68">
                  <c:v>0.22959819682377328</c:v>
                </c:pt>
                <c:pt idx="69">
                  <c:v>0.24865420135059541</c:v>
                </c:pt>
                <c:pt idx="70">
                  <c:v>0.2080183662239625</c:v>
                </c:pt>
                <c:pt idx="71">
                  <c:v>0.24524916062072247</c:v>
                </c:pt>
                <c:pt idx="72">
                  <c:v>0.21218892917701987</c:v>
                </c:pt>
                <c:pt idx="73">
                  <c:v>0.19553183982212402</c:v>
                </c:pt>
                <c:pt idx="74">
                  <c:v>0.22569036051420044</c:v>
                </c:pt>
                <c:pt idx="75">
                  <c:v>0.2130100543758506</c:v>
                </c:pt>
                <c:pt idx="76">
                  <c:v>0.23243794836433879</c:v>
                </c:pt>
                <c:pt idx="77">
                  <c:v>0.21804309977788264</c:v>
                </c:pt>
                <c:pt idx="78">
                  <c:v>0.21544590808756778</c:v>
                </c:pt>
                <c:pt idx="79">
                  <c:v>0.24304616896225423</c:v>
                </c:pt>
                <c:pt idx="80">
                  <c:v>0.20053386478266422</c:v>
                </c:pt>
                <c:pt idx="81">
                  <c:v>0.21223570229167785</c:v>
                </c:pt>
                <c:pt idx="82">
                  <c:v>0.21042859511843012</c:v>
                </c:pt>
                <c:pt idx="83">
                  <c:v>0.23172390507260288</c:v>
                </c:pt>
                <c:pt idx="84">
                  <c:v>0.21378990505108275</c:v>
                </c:pt>
                <c:pt idx="85">
                  <c:v>0.22417527133195692</c:v>
                </c:pt>
                <c:pt idx="86">
                  <c:v>0.1998982756216853</c:v>
                </c:pt>
                <c:pt idx="87">
                  <c:v>0.23431673384791857</c:v>
                </c:pt>
                <c:pt idx="88">
                  <c:v>0.20379846872052249</c:v>
                </c:pt>
                <c:pt idx="89">
                  <c:v>0.24203059939567717</c:v>
                </c:pt>
                <c:pt idx="90">
                  <c:v>0.23545541415482968</c:v>
                </c:pt>
                <c:pt idx="91">
                  <c:v>0.21422144864422085</c:v>
                </c:pt>
                <c:pt idx="92">
                  <c:v>0.22836335490806708</c:v>
                </c:pt>
                <c:pt idx="93">
                  <c:v>0.20873450963282938</c:v>
                </c:pt>
                <c:pt idx="94">
                  <c:v>0.23734514347757127</c:v>
                </c:pt>
                <c:pt idx="95">
                  <c:v>0.21662160133296421</c:v>
                </c:pt>
                <c:pt idx="96">
                  <c:v>0.21868395985745492</c:v>
                </c:pt>
                <c:pt idx="97">
                  <c:v>0.2294907653729642</c:v>
                </c:pt>
                <c:pt idx="98">
                  <c:v>0.23454709337371157</c:v>
                </c:pt>
                <c:pt idx="99">
                  <c:v>0.24036363349141687</c:v>
                </c:pt>
                <c:pt idx="100">
                  <c:v>0.21136121909976555</c:v>
                </c:pt>
                <c:pt idx="101">
                  <c:v>0.19296274811576383</c:v>
                </c:pt>
                <c:pt idx="102">
                  <c:v>0.22952978713598768</c:v>
                </c:pt>
                <c:pt idx="103">
                  <c:v>1.9052967391906452E-2</c:v>
                </c:pt>
                <c:pt idx="104">
                  <c:v>0.1832058526753029</c:v>
                </c:pt>
                <c:pt idx="105">
                  <c:v>0.21106490476111411</c:v>
                </c:pt>
                <c:pt idx="106">
                  <c:v>0.22573133782511254</c:v>
                </c:pt>
                <c:pt idx="107">
                  <c:v>0.18501239813043235</c:v>
                </c:pt>
                <c:pt idx="108">
                  <c:v>0.18545280472089951</c:v>
                </c:pt>
                <c:pt idx="109">
                  <c:v>0.25242990841425378</c:v>
                </c:pt>
                <c:pt idx="110">
                  <c:v>0.23740184276454898</c:v>
                </c:pt>
                <c:pt idx="111">
                  <c:v>0.2098766193093424</c:v>
                </c:pt>
                <c:pt idx="112">
                  <c:v>0.25921944254149298</c:v>
                </c:pt>
                <c:pt idx="113">
                  <c:v>0.23850174537020552</c:v>
                </c:pt>
                <c:pt idx="114">
                  <c:v>0.26337511726920437</c:v>
                </c:pt>
                <c:pt idx="115">
                  <c:v>0.25638410552339347</c:v>
                </c:pt>
                <c:pt idx="116">
                  <c:v>0.24755969389396482</c:v>
                </c:pt>
                <c:pt idx="117">
                  <c:v>0.2439505361157264</c:v>
                </c:pt>
                <c:pt idx="118">
                  <c:v>0.24306860432590444</c:v>
                </c:pt>
                <c:pt idx="119">
                  <c:v>0.25306903224737048</c:v>
                </c:pt>
                <c:pt idx="120">
                  <c:v>0.32784670558617424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обеспечения мунициальым заданием ОУ на 1 обучающегося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свод'!$M$6:$M$126</c:f>
              <c:numCache>
                <c:formatCode>#,##0.00</c:formatCode>
                <c:ptCount val="121"/>
                <c:pt idx="0">
                  <c:v>0.2403817886398277</c:v>
                </c:pt>
                <c:pt idx="2">
                  <c:v>0.2403817886398277</c:v>
                </c:pt>
                <c:pt idx="3">
                  <c:v>0.2403817886398277</c:v>
                </c:pt>
                <c:pt idx="4">
                  <c:v>0.2403817886398277</c:v>
                </c:pt>
                <c:pt idx="5">
                  <c:v>0.2403817886398277</c:v>
                </c:pt>
                <c:pt idx="6">
                  <c:v>0.2403817886398277</c:v>
                </c:pt>
                <c:pt idx="7">
                  <c:v>0.2403817886398277</c:v>
                </c:pt>
                <c:pt idx="8">
                  <c:v>0.2403817886398277</c:v>
                </c:pt>
                <c:pt idx="9">
                  <c:v>0.2403817886398277</c:v>
                </c:pt>
                <c:pt idx="10">
                  <c:v>0.2403817886398277</c:v>
                </c:pt>
                <c:pt idx="12">
                  <c:v>0.2403817886398277</c:v>
                </c:pt>
                <c:pt idx="13">
                  <c:v>0.2403817886398277</c:v>
                </c:pt>
                <c:pt idx="14">
                  <c:v>0.2403817886398277</c:v>
                </c:pt>
                <c:pt idx="15">
                  <c:v>0.2403817886398277</c:v>
                </c:pt>
                <c:pt idx="16">
                  <c:v>0.2403817886398277</c:v>
                </c:pt>
                <c:pt idx="17">
                  <c:v>0.2403817886398277</c:v>
                </c:pt>
                <c:pt idx="18">
                  <c:v>0.2403817886398277</c:v>
                </c:pt>
                <c:pt idx="19">
                  <c:v>0.2403817886398277</c:v>
                </c:pt>
                <c:pt idx="20">
                  <c:v>0.2403817886398277</c:v>
                </c:pt>
                <c:pt idx="21">
                  <c:v>0.2403817886398277</c:v>
                </c:pt>
                <c:pt idx="22">
                  <c:v>0.2403817886398277</c:v>
                </c:pt>
                <c:pt idx="23">
                  <c:v>0.2403817886398277</c:v>
                </c:pt>
                <c:pt idx="24">
                  <c:v>0.2403817886398277</c:v>
                </c:pt>
                <c:pt idx="26">
                  <c:v>0.2403817886398277</c:v>
                </c:pt>
                <c:pt idx="27">
                  <c:v>0.2403817886398277</c:v>
                </c:pt>
                <c:pt idx="28">
                  <c:v>0.2403817886398277</c:v>
                </c:pt>
                <c:pt idx="29">
                  <c:v>0.2403817886398277</c:v>
                </c:pt>
                <c:pt idx="30">
                  <c:v>0.2403817886398277</c:v>
                </c:pt>
                <c:pt idx="31">
                  <c:v>0.2403817886398277</c:v>
                </c:pt>
                <c:pt idx="32">
                  <c:v>0.2403817886398277</c:v>
                </c:pt>
                <c:pt idx="33">
                  <c:v>0.2403817886398277</c:v>
                </c:pt>
                <c:pt idx="34">
                  <c:v>0.2403817886398277</c:v>
                </c:pt>
                <c:pt idx="35">
                  <c:v>0.2403817886398277</c:v>
                </c:pt>
                <c:pt idx="36">
                  <c:v>0.2403817886398277</c:v>
                </c:pt>
                <c:pt idx="37">
                  <c:v>0.2403817886398277</c:v>
                </c:pt>
                <c:pt idx="38">
                  <c:v>0.2403817886398277</c:v>
                </c:pt>
                <c:pt idx="39">
                  <c:v>0.2403817886398277</c:v>
                </c:pt>
                <c:pt idx="40">
                  <c:v>0.2403817886398277</c:v>
                </c:pt>
                <c:pt idx="41">
                  <c:v>0.2403817886398277</c:v>
                </c:pt>
                <c:pt idx="42">
                  <c:v>0.2403817886398277</c:v>
                </c:pt>
                <c:pt idx="43">
                  <c:v>0.2403817886398277</c:v>
                </c:pt>
                <c:pt idx="44">
                  <c:v>0.2403817886398277</c:v>
                </c:pt>
                <c:pt idx="46">
                  <c:v>0.2403817886398277</c:v>
                </c:pt>
                <c:pt idx="47">
                  <c:v>0.2403817886398277</c:v>
                </c:pt>
                <c:pt idx="48">
                  <c:v>0.2403817886398277</c:v>
                </c:pt>
                <c:pt idx="49">
                  <c:v>0.2403817886398277</c:v>
                </c:pt>
                <c:pt idx="50">
                  <c:v>0.2403817886398277</c:v>
                </c:pt>
                <c:pt idx="51">
                  <c:v>0.2403817886398277</c:v>
                </c:pt>
                <c:pt idx="52">
                  <c:v>0.2403817886398277</c:v>
                </c:pt>
                <c:pt idx="53">
                  <c:v>0.2403817886398277</c:v>
                </c:pt>
                <c:pt idx="54">
                  <c:v>0.2403817886398277</c:v>
                </c:pt>
                <c:pt idx="55">
                  <c:v>0.2403817886398277</c:v>
                </c:pt>
                <c:pt idx="56">
                  <c:v>0.2403817886398277</c:v>
                </c:pt>
                <c:pt idx="57">
                  <c:v>0.2403817886398277</c:v>
                </c:pt>
                <c:pt idx="58">
                  <c:v>0.2403817886398277</c:v>
                </c:pt>
                <c:pt idx="59">
                  <c:v>0.2403817886398277</c:v>
                </c:pt>
                <c:pt idx="60">
                  <c:v>0.2403817886398277</c:v>
                </c:pt>
                <c:pt idx="61">
                  <c:v>0.2403817886398277</c:v>
                </c:pt>
                <c:pt idx="62">
                  <c:v>0.2403817886398277</c:v>
                </c:pt>
                <c:pt idx="63">
                  <c:v>0.2403817886398277</c:v>
                </c:pt>
                <c:pt idx="64">
                  <c:v>0.2403817886398277</c:v>
                </c:pt>
                <c:pt idx="66">
                  <c:v>0.2403817886398277</c:v>
                </c:pt>
                <c:pt idx="67">
                  <c:v>0.2403817886398277</c:v>
                </c:pt>
                <c:pt idx="68">
                  <c:v>0.2403817886398277</c:v>
                </c:pt>
                <c:pt idx="69">
                  <c:v>0.2403817886398277</c:v>
                </c:pt>
                <c:pt idx="70">
                  <c:v>0.2403817886398277</c:v>
                </c:pt>
                <c:pt idx="71">
                  <c:v>0.2403817886398277</c:v>
                </c:pt>
                <c:pt idx="72">
                  <c:v>0.2403817886398277</c:v>
                </c:pt>
                <c:pt idx="73">
                  <c:v>0.2403817886398277</c:v>
                </c:pt>
                <c:pt idx="74">
                  <c:v>0.2403817886398277</c:v>
                </c:pt>
                <c:pt idx="75">
                  <c:v>0.2403817886398277</c:v>
                </c:pt>
                <c:pt idx="76">
                  <c:v>0.2403817886398277</c:v>
                </c:pt>
                <c:pt idx="77">
                  <c:v>0.2403817886398277</c:v>
                </c:pt>
                <c:pt idx="78">
                  <c:v>0.2403817886398277</c:v>
                </c:pt>
                <c:pt idx="79">
                  <c:v>0.2403817886398277</c:v>
                </c:pt>
                <c:pt idx="80">
                  <c:v>0.2403817886398277</c:v>
                </c:pt>
                <c:pt idx="82">
                  <c:v>0.2403817886398277</c:v>
                </c:pt>
                <c:pt idx="83">
                  <c:v>0.2403817886398277</c:v>
                </c:pt>
                <c:pt idx="84">
                  <c:v>0.2403817886398277</c:v>
                </c:pt>
                <c:pt idx="85">
                  <c:v>0.2403817886398277</c:v>
                </c:pt>
                <c:pt idx="86">
                  <c:v>0.2403817886398277</c:v>
                </c:pt>
                <c:pt idx="87">
                  <c:v>0.2403817886398277</c:v>
                </c:pt>
                <c:pt idx="88">
                  <c:v>0.2403817886398277</c:v>
                </c:pt>
                <c:pt idx="89">
                  <c:v>0.2403817886398277</c:v>
                </c:pt>
                <c:pt idx="90">
                  <c:v>0.2403817886398277</c:v>
                </c:pt>
                <c:pt idx="91">
                  <c:v>0.2403817886398277</c:v>
                </c:pt>
                <c:pt idx="92">
                  <c:v>0.2403817886398277</c:v>
                </c:pt>
                <c:pt idx="93">
                  <c:v>0.2403817886398277</c:v>
                </c:pt>
                <c:pt idx="94">
                  <c:v>0.2403817886398277</c:v>
                </c:pt>
                <c:pt idx="95">
                  <c:v>0.2403817886398277</c:v>
                </c:pt>
                <c:pt idx="96">
                  <c:v>0.2403817886398277</c:v>
                </c:pt>
                <c:pt idx="97">
                  <c:v>0.2403817886398277</c:v>
                </c:pt>
                <c:pt idx="98">
                  <c:v>0.2403817886398277</c:v>
                </c:pt>
                <c:pt idx="99">
                  <c:v>0.2403817886398277</c:v>
                </c:pt>
                <c:pt idx="100">
                  <c:v>0.2403817886398277</c:v>
                </c:pt>
                <c:pt idx="101">
                  <c:v>0.2403817886398277</c:v>
                </c:pt>
                <c:pt idx="102">
                  <c:v>0.2403817886398277</c:v>
                </c:pt>
                <c:pt idx="103">
                  <c:v>0.2403817886398277</c:v>
                </c:pt>
                <c:pt idx="104">
                  <c:v>0.2403817886398277</c:v>
                </c:pt>
                <c:pt idx="105">
                  <c:v>0.2403817886398277</c:v>
                </c:pt>
                <c:pt idx="106">
                  <c:v>0.2403817886398277</c:v>
                </c:pt>
                <c:pt idx="107">
                  <c:v>0.2403817886398277</c:v>
                </c:pt>
                <c:pt idx="108">
                  <c:v>0.2403817886398277</c:v>
                </c:pt>
                <c:pt idx="109">
                  <c:v>0.2403817886398277</c:v>
                </c:pt>
                <c:pt idx="110">
                  <c:v>0.2403817886398277</c:v>
                </c:pt>
                <c:pt idx="111">
                  <c:v>0.2403817886398277</c:v>
                </c:pt>
                <c:pt idx="113">
                  <c:v>0.2403817886398277</c:v>
                </c:pt>
                <c:pt idx="114">
                  <c:v>0.2403817886398277</c:v>
                </c:pt>
                <c:pt idx="115">
                  <c:v>0.2403817886398277</c:v>
                </c:pt>
                <c:pt idx="116">
                  <c:v>0.2403817886398277</c:v>
                </c:pt>
                <c:pt idx="117">
                  <c:v>0.2403817886398277</c:v>
                </c:pt>
                <c:pt idx="118">
                  <c:v>0.2403817886398277</c:v>
                </c:pt>
                <c:pt idx="119">
                  <c:v>0.2403817886398277</c:v>
                </c:pt>
                <c:pt idx="120">
                  <c:v>0.2403817886398277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967304"/>
        <c:axId val="274584856"/>
      </c:lineChart>
      <c:catAx>
        <c:axId val="27396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4584856"/>
        <c:crosses val="autoZero"/>
        <c:auto val="1"/>
        <c:lblAlgn val="ctr"/>
        <c:lblOffset val="100"/>
        <c:noMultiLvlLbl val="0"/>
      </c:catAx>
      <c:valAx>
        <c:axId val="2745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396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19407216392048904"/>
          <c:y val="8.4591804073271326E-2"/>
          <c:w val="0.60215517241379313"/>
          <c:h val="4.6167521742708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/>
              <a:t>Коэффициент увеличения материальных запасов и основных средств ОУ на 1 обучающегося (размер стоимости материальных запасов и основных</a:t>
            </a:r>
            <a:r>
              <a:rPr lang="ru-RU" sz="1400" b="1" baseline="0"/>
              <a:t> средств к общему количеству обучающихся</a:t>
            </a:r>
            <a:r>
              <a:rPr lang="ru-RU" sz="1400" b="1"/>
              <a:t>) относительно максимального значения</a:t>
            </a:r>
          </a:p>
        </c:rich>
      </c:tx>
      <c:layout>
        <c:manualLayout>
          <c:xMode val="edge"/>
          <c:yMode val="edge"/>
          <c:x val="0.10597494843179238"/>
          <c:y val="5.260566567110145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1124203828115438E-2"/>
          <c:y val="0.14968956466648564"/>
          <c:w val="0.97687087549026685"/>
          <c:h val="0.51667336410534892"/>
        </c:manualLayout>
      </c:layout>
      <c:lineChart>
        <c:grouping val="standard"/>
        <c:varyColors val="0"/>
        <c:ser>
          <c:idx val="0"/>
          <c:order val="0"/>
          <c:tx>
            <c:v>Коэффициент увеличения материальных запасов и основных средств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свод'!$P$6:$P$126</c:f>
              <c:numCache>
                <c:formatCode>#,##0.00</c:formatCode>
                <c:ptCount val="121"/>
                <c:pt idx="0">
                  <c:v>0</c:v>
                </c:pt>
                <c:pt idx="1">
                  <c:v>0.15282691061128559</c:v>
                </c:pt>
                <c:pt idx="2">
                  <c:v>0.17739814652665148</c:v>
                </c:pt>
                <c:pt idx="3">
                  <c:v>0.13293611277927572</c:v>
                </c:pt>
                <c:pt idx="4">
                  <c:v>0.14357482539494335</c:v>
                </c:pt>
                <c:pt idx="5">
                  <c:v>0.20999651347947493</c:v>
                </c:pt>
                <c:pt idx="6">
                  <c:v>0.16314911591664333</c:v>
                </c:pt>
                <c:pt idx="7">
                  <c:v>0.13813609237316199</c:v>
                </c:pt>
                <c:pt idx="8">
                  <c:v>0.13755436658465012</c:v>
                </c:pt>
                <c:pt idx="9">
                  <c:v>0.1325094650673371</c:v>
                </c:pt>
                <c:pt idx="10">
                  <c:v>0.14018755737943225</c:v>
                </c:pt>
                <c:pt idx="11">
                  <c:v>0.18796869898377488</c:v>
                </c:pt>
                <c:pt idx="12">
                  <c:v>0.14181531588431279</c:v>
                </c:pt>
                <c:pt idx="13">
                  <c:v>0.13329265859652356</c:v>
                </c:pt>
                <c:pt idx="14">
                  <c:v>0.13357182133524642</c:v>
                </c:pt>
                <c:pt idx="15">
                  <c:v>0.25219783660110873</c:v>
                </c:pt>
                <c:pt idx="16">
                  <c:v>9.0178909108532365E-2</c:v>
                </c:pt>
                <c:pt idx="17">
                  <c:v>0.14899126089289183</c:v>
                </c:pt>
                <c:pt idx="18">
                  <c:v>0.13906116519188502</c:v>
                </c:pt>
                <c:pt idx="19">
                  <c:v>0.13686534481520865</c:v>
                </c:pt>
                <c:pt idx="20">
                  <c:v>0.46990383474293546</c:v>
                </c:pt>
                <c:pt idx="21">
                  <c:v>0.17982875329638148</c:v>
                </c:pt>
                <c:pt idx="22">
                  <c:v>0.33146979031019214</c:v>
                </c:pt>
                <c:pt idx="23">
                  <c:v>0.13980436041244876</c:v>
                </c:pt>
                <c:pt idx="24">
                  <c:v>0.14661203560140709</c:v>
                </c:pt>
                <c:pt idx="25">
                  <c:v>0.14444157425070467</c:v>
                </c:pt>
                <c:pt idx="26">
                  <c:v>0.1389410300551083</c:v>
                </c:pt>
                <c:pt idx="27">
                  <c:v>0.17117198599124014</c:v>
                </c:pt>
                <c:pt idx="28">
                  <c:v>0.15108677582787347</c:v>
                </c:pt>
                <c:pt idx="29">
                  <c:v>0.15585411504710561</c:v>
                </c:pt>
                <c:pt idx="30">
                  <c:v>0.13809637563541338</c:v>
                </c:pt>
                <c:pt idx="31">
                  <c:v>0.27786415146071441</c:v>
                </c:pt>
                <c:pt idx="32">
                  <c:v>0.13551992335498531</c:v>
                </c:pt>
                <c:pt idx="33">
                  <c:v>0.12018722673385994</c:v>
                </c:pt>
                <c:pt idx="34">
                  <c:v>0.147369282289742</c:v>
                </c:pt>
                <c:pt idx="35">
                  <c:v>0.12322179276068686</c:v>
                </c:pt>
                <c:pt idx="36">
                  <c:v>0.11882461462713872</c:v>
                </c:pt>
                <c:pt idx="37">
                  <c:v>0.11536132010105515</c:v>
                </c:pt>
                <c:pt idx="38">
                  <c:v>0.1441440532521146</c:v>
                </c:pt>
                <c:pt idx="39">
                  <c:v>0.14198770739403033</c:v>
                </c:pt>
                <c:pt idx="40">
                  <c:v>0.14065353528355315</c:v>
                </c:pt>
                <c:pt idx="41">
                  <c:v>0.14197427444236535</c:v>
                </c:pt>
                <c:pt idx="42">
                  <c:v>0.11627270979843719</c:v>
                </c:pt>
                <c:pt idx="43">
                  <c:v>0.11446282583960894</c:v>
                </c:pt>
                <c:pt idx="44">
                  <c:v>0.15139621086835589</c:v>
                </c:pt>
                <c:pt idx="45">
                  <c:v>0.21816935979327309</c:v>
                </c:pt>
                <c:pt idx="46">
                  <c:v>0.31480976436452401</c:v>
                </c:pt>
                <c:pt idx="47">
                  <c:v>0.12414690894267073</c:v>
                </c:pt>
                <c:pt idx="48">
                  <c:v>0.19032160474561732</c:v>
                </c:pt>
                <c:pt idx="49">
                  <c:v>0.13989647972004704</c:v>
                </c:pt>
                <c:pt idx="50">
                  <c:v>0.14629493279272712</c:v>
                </c:pt>
                <c:pt idx="51">
                  <c:v>0.14289612407479568</c:v>
                </c:pt>
                <c:pt idx="52">
                  <c:v>1</c:v>
                </c:pt>
                <c:pt idx="53">
                  <c:v>0.1453531244037479</c:v>
                </c:pt>
                <c:pt idx="54">
                  <c:v>0.14587514319638761</c:v>
                </c:pt>
                <c:pt idx="55">
                  <c:v>0.17136642173125044</c:v>
                </c:pt>
                <c:pt idx="56">
                  <c:v>0.1446390967980897</c:v>
                </c:pt>
                <c:pt idx="57">
                  <c:v>0.15637346659413215</c:v>
                </c:pt>
                <c:pt idx="58">
                  <c:v>0.14145932562276278</c:v>
                </c:pt>
                <c:pt idx="59">
                  <c:v>0.18904123055887426</c:v>
                </c:pt>
                <c:pt idx="60">
                  <c:v>0.13865028742268173</c:v>
                </c:pt>
                <c:pt idx="61">
                  <c:v>0.14276076514143721</c:v>
                </c:pt>
                <c:pt idx="62">
                  <c:v>0.13821773165222725</c:v>
                </c:pt>
                <c:pt idx="63">
                  <c:v>0.13584076789986571</c:v>
                </c:pt>
                <c:pt idx="64">
                  <c:v>0.43727466041035007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0.15479367817140391</c:v>
                </c:pt>
                <c:pt idx="82">
                  <c:v>0.11107465412770065</c:v>
                </c:pt>
                <c:pt idx="83">
                  <c:v>0.15364699559704117</c:v>
                </c:pt>
                <c:pt idx="84">
                  <c:v>0.15054595068550569</c:v>
                </c:pt>
                <c:pt idx="85">
                  <c:v>0.19143223640941021</c:v>
                </c:pt>
                <c:pt idx="86">
                  <c:v>0.15811931732093101</c:v>
                </c:pt>
                <c:pt idx="87">
                  <c:v>0.15720352565640733</c:v>
                </c:pt>
                <c:pt idx="88">
                  <c:v>0.14196601887593777</c:v>
                </c:pt>
                <c:pt idx="89">
                  <c:v>0.159978092897757</c:v>
                </c:pt>
                <c:pt idx="90">
                  <c:v>0.15913408628579892</c:v>
                </c:pt>
                <c:pt idx="91">
                  <c:v>0.1589163202062783</c:v>
                </c:pt>
                <c:pt idx="92">
                  <c:v>0.14283641068275563</c:v>
                </c:pt>
                <c:pt idx="93">
                  <c:v>0.15891959497300517</c:v>
                </c:pt>
                <c:pt idx="94">
                  <c:v>0.15932343689377218</c:v>
                </c:pt>
                <c:pt idx="95">
                  <c:v>0.15883273953359336</c:v>
                </c:pt>
                <c:pt idx="96">
                  <c:v>0.15261183452789706</c:v>
                </c:pt>
                <c:pt idx="97">
                  <c:v>0.14063188252718925</c:v>
                </c:pt>
                <c:pt idx="98">
                  <c:v>0.15057025604081392</c:v>
                </c:pt>
                <c:pt idx="99">
                  <c:v>0.14336095858651354</c:v>
                </c:pt>
                <c:pt idx="100">
                  <c:v>0.14540955630149699</c:v>
                </c:pt>
                <c:pt idx="101">
                  <c:v>0.14314591024136974</c:v>
                </c:pt>
                <c:pt idx="102">
                  <c:v>0.13663607107120143</c:v>
                </c:pt>
                <c:pt idx="103">
                  <c:v>0.16112469203664107</c:v>
                </c:pt>
                <c:pt idx="104">
                  <c:v>0.1615190610280276</c:v>
                </c:pt>
                <c:pt idx="105">
                  <c:v>0.17853914594813947</c:v>
                </c:pt>
                <c:pt idx="106">
                  <c:v>0.15438141227353455</c:v>
                </c:pt>
                <c:pt idx="107">
                  <c:v>0.14925949458666565</c:v>
                </c:pt>
                <c:pt idx="108">
                  <c:v>0.1437099489550436</c:v>
                </c:pt>
                <c:pt idx="109">
                  <c:v>0.1690908485131308</c:v>
                </c:pt>
                <c:pt idx="110">
                  <c:v>0.20182824729983581</c:v>
                </c:pt>
                <c:pt idx="111">
                  <c:v>0.15006164505872313</c:v>
                </c:pt>
                <c:pt idx="112">
                  <c:v>0.16275754207735574</c:v>
                </c:pt>
                <c:pt idx="113">
                  <c:v>0.15381391636116973</c:v>
                </c:pt>
                <c:pt idx="114">
                  <c:v>0.11661427980042421</c:v>
                </c:pt>
                <c:pt idx="115">
                  <c:v>0.18545994407270341</c:v>
                </c:pt>
                <c:pt idx="116">
                  <c:v>0.13101372386382473</c:v>
                </c:pt>
                <c:pt idx="117">
                  <c:v>0.1394357955794473</c:v>
                </c:pt>
                <c:pt idx="118">
                  <c:v>0.13449342827678887</c:v>
                </c:pt>
                <c:pt idx="119">
                  <c:v>0.13087569046432562</c:v>
                </c:pt>
                <c:pt idx="120">
                  <c:v>0.31035355820016203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свод'!$Q$6:$Q$126</c:f>
              <c:numCache>
                <c:formatCode>#,##0.00</c:formatCode>
                <c:ptCount val="121"/>
                <c:pt idx="0">
                  <c:v>0.14609222553409817</c:v>
                </c:pt>
                <c:pt idx="2">
                  <c:v>0.14609222553409817</c:v>
                </c:pt>
                <c:pt idx="3">
                  <c:v>0.14609222553409817</c:v>
                </c:pt>
                <c:pt idx="4">
                  <c:v>0.14609222553409817</c:v>
                </c:pt>
                <c:pt idx="5">
                  <c:v>0.14609222553409817</c:v>
                </c:pt>
                <c:pt idx="6">
                  <c:v>0.14609222553409817</c:v>
                </c:pt>
                <c:pt idx="7">
                  <c:v>0.14609222553409817</c:v>
                </c:pt>
                <c:pt idx="8">
                  <c:v>0.14609222553409817</c:v>
                </c:pt>
                <c:pt idx="9">
                  <c:v>0.14609222553409817</c:v>
                </c:pt>
                <c:pt idx="10">
                  <c:v>0.14609222553409817</c:v>
                </c:pt>
                <c:pt idx="12">
                  <c:v>0.14609222553409817</c:v>
                </c:pt>
                <c:pt idx="13">
                  <c:v>0.14609222553409817</c:v>
                </c:pt>
                <c:pt idx="14">
                  <c:v>0.14609222553409817</c:v>
                </c:pt>
                <c:pt idx="15">
                  <c:v>0.14609222553409817</c:v>
                </c:pt>
                <c:pt idx="16">
                  <c:v>0.14609222553409817</c:v>
                </c:pt>
                <c:pt idx="17">
                  <c:v>0.14609222553409817</c:v>
                </c:pt>
                <c:pt idx="18">
                  <c:v>0.14609222553409817</c:v>
                </c:pt>
                <c:pt idx="19">
                  <c:v>0.14609222553409817</c:v>
                </c:pt>
                <c:pt idx="20">
                  <c:v>0.14609222553409817</c:v>
                </c:pt>
                <c:pt idx="21">
                  <c:v>0.14609222553409817</c:v>
                </c:pt>
                <c:pt idx="22">
                  <c:v>0.14609222553409817</c:v>
                </c:pt>
                <c:pt idx="23">
                  <c:v>0.14609222553409817</c:v>
                </c:pt>
                <c:pt idx="24">
                  <c:v>0.14609222553409817</c:v>
                </c:pt>
                <c:pt idx="26">
                  <c:v>0.14609222553409817</c:v>
                </c:pt>
                <c:pt idx="27">
                  <c:v>0.14609222553409817</c:v>
                </c:pt>
                <c:pt idx="28">
                  <c:v>0.14609222553409817</c:v>
                </c:pt>
                <c:pt idx="29">
                  <c:v>0.14609222553409817</c:v>
                </c:pt>
                <c:pt idx="30">
                  <c:v>0.14609222553409817</c:v>
                </c:pt>
                <c:pt idx="31">
                  <c:v>0.14609222553409817</c:v>
                </c:pt>
                <c:pt idx="32">
                  <c:v>0.14609222553409817</c:v>
                </c:pt>
                <c:pt idx="33">
                  <c:v>0.14609222553409817</c:v>
                </c:pt>
                <c:pt idx="34">
                  <c:v>0.14609222553409817</c:v>
                </c:pt>
                <c:pt idx="35">
                  <c:v>0.14609222553409817</c:v>
                </c:pt>
                <c:pt idx="36">
                  <c:v>0.14609222553409817</c:v>
                </c:pt>
                <c:pt idx="37">
                  <c:v>0.14609222553409817</c:v>
                </c:pt>
                <c:pt idx="38">
                  <c:v>0.14609222553409817</c:v>
                </c:pt>
                <c:pt idx="39">
                  <c:v>0.14609222553409817</c:v>
                </c:pt>
                <c:pt idx="40">
                  <c:v>0.14609222553409817</c:v>
                </c:pt>
                <c:pt idx="41">
                  <c:v>0.14609222553409817</c:v>
                </c:pt>
                <c:pt idx="42">
                  <c:v>0.14609222553409817</c:v>
                </c:pt>
                <c:pt idx="43">
                  <c:v>0.14609222553409817</c:v>
                </c:pt>
                <c:pt idx="44">
                  <c:v>0.14609222553409817</c:v>
                </c:pt>
                <c:pt idx="46">
                  <c:v>0.14609222553409817</c:v>
                </c:pt>
                <c:pt idx="47">
                  <c:v>0.14609222553409817</c:v>
                </c:pt>
                <c:pt idx="48">
                  <c:v>0.14609222553409817</c:v>
                </c:pt>
                <c:pt idx="49">
                  <c:v>0.14609222553409817</c:v>
                </c:pt>
                <c:pt idx="50">
                  <c:v>0.14609222553409817</c:v>
                </c:pt>
                <c:pt idx="51">
                  <c:v>0.14609222553409817</c:v>
                </c:pt>
                <c:pt idx="52">
                  <c:v>0.14609222553409817</c:v>
                </c:pt>
                <c:pt idx="53">
                  <c:v>0.14609222553409817</c:v>
                </c:pt>
                <c:pt idx="54">
                  <c:v>0.14609222553409817</c:v>
                </c:pt>
                <c:pt idx="55">
                  <c:v>0.14609222553409817</c:v>
                </c:pt>
                <c:pt idx="56">
                  <c:v>0.14609222553409817</c:v>
                </c:pt>
                <c:pt idx="57">
                  <c:v>0.14609222553409817</c:v>
                </c:pt>
                <c:pt idx="58">
                  <c:v>0.14609222553409817</c:v>
                </c:pt>
                <c:pt idx="59">
                  <c:v>0.14609222553409817</c:v>
                </c:pt>
                <c:pt idx="60">
                  <c:v>0.14609222553409817</c:v>
                </c:pt>
                <c:pt idx="61">
                  <c:v>0.14609222553409817</c:v>
                </c:pt>
                <c:pt idx="62">
                  <c:v>0.14609222553409817</c:v>
                </c:pt>
                <c:pt idx="63">
                  <c:v>0.14609222553409817</c:v>
                </c:pt>
                <c:pt idx="64">
                  <c:v>0.14609222553409817</c:v>
                </c:pt>
                <c:pt idx="66">
                  <c:v>0.14609222553409817</c:v>
                </c:pt>
                <c:pt idx="67">
                  <c:v>0.14609222553409817</c:v>
                </c:pt>
                <c:pt idx="68">
                  <c:v>0.14609222553409817</c:v>
                </c:pt>
                <c:pt idx="69">
                  <c:v>0.14609222553409817</c:v>
                </c:pt>
                <c:pt idx="70">
                  <c:v>0.14609222553409817</c:v>
                </c:pt>
                <c:pt idx="71">
                  <c:v>0.14609222553409817</c:v>
                </c:pt>
                <c:pt idx="72">
                  <c:v>0.14609222553409817</c:v>
                </c:pt>
                <c:pt idx="73">
                  <c:v>0.14609222553409817</c:v>
                </c:pt>
                <c:pt idx="74">
                  <c:v>0.14609222553409817</c:v>
                </c:pt>
                <c:pt idx="75">
                  <c:v>0.14609222553409817</c:v>
                </c:pt>
                <c:pt idx="76">
                  <c:v>0.14609222553409817</c:v>
                </c:pt>
                <c:pt idx="77">
                  <c:v>0.14609222553409817</c:v>
                </c:pt>
                <c:pt idx="78">
                  <c:v>0.14609222553409817</c:v>
                </c:pt>
                <c:pt idx="79">
                  <c:v>0.14609222553409817</c:v>
                </c:pt>
                <c:pt idx="80">
                  <c:v>0.14609222553409817</c:v>
                </c:pt>
                <c:pt idx="82">
                  <c:v>0.14609222553409817</c:v>
                </c:pt>
                <c:pt idx="83">
                  <c:v>0.14609222553409817</c:v>
                </c:pt>
                <c:pt idx="84">
                  <c:v>0.14609222553409817</c:v>
                </c:pt>
                <c:pt idx="85">
                  <c:v>0.14609222553409817</c:v>
                </c:pt>
                <c:pt idx="86">
                  <c:v>0.14609222553409817</c:v>
                </c:pt>
                <c:pt idx="87">
                  <c:v>0.14609222553409817</c:v>
                </c:pt>
                <c:pt idx="88">
                  <c:v>0.14609222553409817</c:v>
                </c:pt>
                <c:pt idx="89">
                  <c:v>0.14609222553409817</c:v>
                </c:pt>
                <c:pt idx="90">
                  <c:v>0.14609222553409817</c:v>
                </c:pt>
                <c:pt idx="91">
                  <c:v>0.14609222553409817</c:v>
                </c:pt>
                <c:pt idx="92">
                  <c:v>0.14609222553409817</c:v>
                </c:pt>
                <c:pt idx="93">
                  <c:v>0.14609222553409817</c:v>
                </c:pt>
                <c:pt idx="94">
                  <c:v>0.14609222553409817</c:v>
                </c:pt>
                <c:pt idx="95">
                  <c:v>0.14609222553409817</c:v>
                </c:pt>
                <c:pt idx="96">
                  <c:v>0.14609222553409817</c:v>
                </c:pt>
                <c:pt idx="97">
                  <c:v>0.14609222553409817</c:v>
                </c:pt>
                <c:pt idx="98">
                  <c:v>0.14609222553409817</c:v>
                </c:pt>
                <c:pt idx="99">
                  <c:v>0.14609222553409817</c:v>
                </c:pt>
                <c:pt idx="100">
                  <c:v>0.14609222553409817</c:v>
                </c:pt>
                <c:pt idx="101">
                  <c:v>0.14609222553409817</c:v>
                </c:pt>
                <c:pt idx="102">
                  <c:v>0.14609222553409817</c:v>
                </c:pt>
                <c:pt idx="103">
                  <c:v>0.14609222553409817</c:v>
                </c:pt>
                <c:pt idx="104">
                  <c:v>0.14609222553409817</c:v>
                </c:pt>
                <c:pt idx="105">
                  <c:v>0.14609222553409817</c:v>
                </c:pt>
                <c:pt idx="106">
                  <c:v>0.14609222553409817</c:v>
                </c:pt>
                <c:pt idx="107">
                  <c:v>0.14609222553409817</c:v>
                </c:pt>
                <c:pt idx="108">
                  <c:v>0.14609222553409817</c:v>
                </c:pt>
                <c:pt idx="109">
                  <c:v>0.14609222553409817</c:v>
                </c:pt>
                <c:pt idx="110">
                  <c:v>0.14609222553409817</c:v>
                </c:pt>
                <c:pt idx="111">
                  <c:v>0.14609222553409817</c:v>
                </c:pt>
                <c:pt idx="113">
                  <c:v>0.14609222553409817</c:v>
                </c:pt>
                <c:pt idx="114">
                  <c:v>0.14609222553409817</c:v>
                </c:pt>
                <c:pt idx="115">
                  <c:v>0.14609222553409817</c:v>
                </c:pt>
                <c:pt idx="116">
                  <c:v>0.14609222553409817</c:v>
                </c:pt>
                <c:pt idx="117">
                  <c:v>0.14609222553409817</c:v>
                </c:pt>
                <c:pt idx="118">
                  <c:v>0.14609222553409817</c:v>
                </c:pt>
                <c:pt idx="119">
                  <c:v>0.14609222553409817</c:v>
                </c:pt>
                <c:pt idx="120">
                  <c:v>0.14609222553409817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712296"/>
        <c:axId val="274693032"/>
      </c:lineChart>
      <c:catAx>
        <c:axId val="27471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4693032"/>
        <c:crosses val="autoZero"/>
        <c:auto val="1"/>
        <c:lblAlgn val="ctr"/>
        <c:lblOffset val="100"/>
        <c:noMultiLvlLbl val="0"/>
      </c:catAx>
      <c:valAx>
        <c:axId val="27469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471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28924068476359754"/>
          <c:y val="9.0825414064621218E-2"/>
          <c:w val="0.4176682533808071"/>
          <c:h val="5.0287627839623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обеспечения оплатой труда на 1 сотрудника (размер заработной платы на 1 сотрудника) относительно максимального</a:t>
            </a:r>
            <a:r>
              <a:rPr lang="ru-RU" b="1" baseline="0"/>
              <a:t> значения</a:t>
            </a:r>
            <a:endParaRPr lang="ru-RU" b="1"/>
          </a:p>
        </c:rich>
      </c:tx>
      <c:layout>
        <c:manualLayout>
          <c:xMode val="edge"/>
          <c:yMode val="edge"/>
          <c:x val="0.18418593475492465"/>
          <c:y val="7.39371534195933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3497346425394361E-2"/>
          <c:y val="0.12197786736916666"/>
          <c:w val="0.97588252045456736"/>
          <c:h val="0.52713309172767453"/>
        </c:manualLayout>
      </c:layout>
      <c:lineChart>
        <c:grouping val="standard"/>
        <c:varyColors val="0"/>
        <c:ser>
          <c:idx val="0"/>
          <c:order val="0"/>
          <c:tx>
            <c:v>Коэффициент обеспеченнности оплатой труда на 1 работающего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свод'!$T$6:$T$126</c:f>
              <c:numCache>
                <c:formatCode>#,##0.00</c:formatCode>
                <c:ptCount val="121"/>
                <c:pt idx="0">
                  <c:v>0</c:v>
                </c:pt>
                <c:pt idx="1">
                  <c:v>0.7107708338540879</c:v>
                </c:pt>
                <c:pt idx="2">
                  <c:v>1</c:v>
                </c:pt>
                <c:pt idx="3">
                  <c:v>0.65758285656742488</c:v>
                </c:pt>
                <c:pt idx="4">
                  <c:v>0.6588501363069198</c:v>
                </c:pt>
                <c:pt idx="5">
                  <c:v>0.70277036201552712</c:v>
                </c:pt>
                <c:pt idx="6">
                  <c:v>0.77199079436041163</c:v>
                </c:pt>
                <c:pt idx="7">
                  <c:v>0.62574527138172609</c:v>
                </c:pt>
                <c:pt idx="8">
                  <c:v>0.60924940903074987</c:v>
                </c:pt>
                <c:pt idx="9">
                  <c:v>0.65726681875563708</c:v>
                </c:pt>
                <c:pt idx="10">
                  <c:v>0.71348185626839455</c:v>
                </c:pt>
                <c:pt idx="11">
                  <c:v>0.68561710968905409</c:v>
                </c:pt>
                <c:pt idx="12">
                  <c:v>0.6705223718279687</c:v>
                </c:pt>
                <c:pt idx="13">
                  <c:v>0.65202176062856343</c:v>
                </c:pt>
                <c:pt idx="14">
                  <c:v>0.65192369402275829</c:v>
                </c:pt>
                <c:pt idx="15">
                  <c:v>0.70632405469273873</c:v>
                </c:pt>
                <c:pt idx="16">
                  <c:v>0.66340402701419521</c:v>
                </c:pt>
                <c:pt idx="17">
                  <c:v>0.81154268358685211</c:v>
                </c:pt>
                <c:pt idx="18">
                  <c:v>0.66805249938080402</c:v>
                </c:pt>
                <c:pt idx="19">
                  <c:v>0.60461948727039549</c:v>
                </c:pt>
                <c:pt idx="20">
                  <c:v>0.6686268068997353</c:v>
                </c:pt>
                <c:pt idx="21">
                  <c:v>0.59815280500649437</c:v>
                </c:pt>
                <c:pt idx="22">
                  <c:v>0.66270912549306116</c:v>
                </c:pt>
                <c:pt idx="23">
                  <c:v>0.68296593117787674</c:v>
                </c:pt>
                <c:pt idx="24">
                  <c:v>0.87215717895626166</c:v>
                </c:pt>
                <c:pt idx="25">
                  <c:v>0.63798822528572896</c:v>
                </c:pt>
                <c:pt idx="26">
                  <c:v>0.60503773658732585</c:v>
                </c:pt>
                <c:pt idx="27">
                  <c:v>0.57725493421156526</c:v>
                </c:pt>
                <c:pt idx="28">
                  <c:v>0.59107028123654637</c:v>
                </c:pt>
                <c:pt idx="29">
                  <c:v>0.55346664136384449</c:v>
                </c:pt>
                <c:pt idx="30">
                  <c:v>0.63602131087908154</c:v>
                </c:pt>
                <c:pt idx="31">
                  <c:v>0.63524837955986591</c:v>
                </c:pt>
                <c:pt idx="32">
                  <c:v>0.66491572674661126</c:v>
                </c:pt>
                <c:pt idx="33">
                  <c:v>0.67774999483581277</c:v>
                </c:pt>
                <c:pt idx="34">
                  <c:v>0.69142480574531329</c:v>
                </c:pt>
                <c:pt idx="35">
                  <c:v>0.69435171262630124</c:v>
                </c:pt>
                <c:pt idx="36">
                  <c:v>0.64152141432191123</c:v>
                </c:pt>
                <c:pt idx="37">
                  <c:v>0.61492719038455579</c:v>
                </c:pt>
                <c:pt idx="38">
                  <c:v>0.63425777698088037</c:v>
                </c:pt>
                <c:pt idx="39">
                  <c:v>0.6373592536176157</c:v>
                </c:pt>
                <c:pt idx="40">
                  <c:v>0.59634139205669734</c:v>
                </c:pt>
                <c:pt idx="41">
                  <c:v>0.60528887390336383</c:v>
                </c:pt>
                <c:pt idx="42">
                  <c:v>0.66563662174410843</c:v>
                </c:pt>
                <c:pt idx="43">
                  <c:v>0.66931156926723845</c:v>
                </c:pt>
                <c:pt idx="44">
                  <c:v>0.73059066436021169</c:v>
                </c:pt>
                <c:pt idx="45">
                  <c:v>0.7069558406959614</c:v>
                </c:pt>
                <c:pt idx="46">
                  <c:v>0.9366664480288398</c:v>
                </c:pt>
                <c:pt idx="47">
                  <c:v>0.61380704158738175</c:v>
                </c:pt>
                <c:pt idx="48">
                  <c:v>0.6717100428761692</c:v>
                </c:pt>
                <c:pt idx="49">
                  <c:v>0.65632572281228163</c:v>
                </c:pt>
                <c:pt idx="50">
                  <c:v>0.71950174362051733</c:v>
                </c:pt>
                <c:pt idx="51">
                  <c:v>0.62293970588210468</c:v>
                </c:pt>
                <c:pt idx="52">
                  <c:v>0.92063259617046744</c:v>
                </c:pt>
                <c:pt idx="53">
                  <c:v>0.75811085689182156</c:v>
                </c:pt>
                <c:pt idx="54">
                  <c:v>0.63159282848693177</c:v>
                </c:pt>
                <c:pt idx="55">
                  <c:v>0.79206163608664326</c:v>
                </c:pt>
                <c:pt idx="56">
                  <c:v>0.53403437246376384</c:v>
                </c:pt>
                <c:pt idx="57">
                  <c:v>0.55868761298717784</c:v>
                </c:pt>
                <c:pt idx="58">
                  <c:v>0.65315015997337655</c:v>
                </c:pt>
                <c:pt idx="59">
                  <c:v>0.73669539126135097</c:v>
                </c:pt>
                <c:pt idx="60">
                  <c:v>0.68260577506163322</c:v>
                </c:pt>
                <c:pt idx="61">
                  <c:v>0.71559909752604534</c:v>
                </c:pt>
                <c:pt idx="62">
                  <c:v>0.62157470702494222</c:v>
                </c:pt>
                <c:pt idx="63">
                  <c:v>0.67105825941428721</c:v>
                </c:pt>
                <c:pt idx="64">
                  <c:v>0.93540697506752968</c:v>
                </c:pt>
                <c:pt idx="65">
                  <c:v>0.69331896644367741</c:v>
                </c:pt>
                <c:pt idx="66">
                  <c:v>0.71111366089467831</c:v>
                </c:pt>
                <c:pt idx="67">
                  <c:v>0.69856283942673891</c:v>
                </c:pt>
                <c:pt idx="68">
                  <c:v>0.63992808693107717</c:v>
                </c:pt>
                <c:pt idx="69">
                  <c:v>0.61922537839701008</c:v>
                </c:pt>
                <c:pt idx="70">
                  <c:v>0.66188735076007155</c:v>
                </c:pt>
                <c:pt idx="71">
                  <c:v>0.71459281188433621</c:v>
                </c:pt>
                <c:pt idx="72">
                  <c:v>0.7690085671762168</c:v>
                </c:pt>
                <c:pt idx="73">
                  <c:v>0.67596375854603208</c:v>
                </c:pt>
                <c:pt idx="74">
                  <c:v>0.857898903336758</c:v>
                </c:pt>
                <c:pt idx="75">
                  <c:v>0.59153058552424242</c:v>
                </c:pt>
                <c:pt idx="76">
                  <c:v>0.7794383376340962</c:v>
                </c:pt>
                <c:pt idx="77">
                  <c:v>0.69243478265803993</c:v>
                </c:pt>
                <c:pt idx="78">
                  <c:v>0.68541358820506226</c:v>
                </c:pt>
                <c:pt idx="79">
                  <c:v>0.62730317759950627</c:v>
                </c:pt>
                <c:pt idx="80">
                  <c:v>0.6754826676812955</c:v>
                </c:pt>
                <c:pt idx="81">
                  <c:v>0.68172272283874957</c:v>
                </c:pt>
                <c:pt idx="82">
                  <c:v>0.63021048485028763</c:v>
                </c:pt>
                <c:pt idx="83">
                  <c:v>0.6612422784632247</c:v>
                </c:pt>
                <c:pt idx="84">
                  <c:v>0.67790768243512067</c:v>
                </c:pt>
                <c:pt idx="85">
                  <c:v>0.64576145477124181</c:v>
                </c:pt>
                <c:pt idx="86">
                  <c:v>0.70362270389982462</c:v>
                </c:pt>
                <c:pt idx="87">
                  <c:v>0.70067632376980282</c:v>
                </c:pt>
                <c:pt idx="88">
                  <c:v>0.6736396400620237</c:v>
                </c:pt>
                <c:pt idx="89">
                  <c:v>0.54418429338136187</c:v>
                </c:pt>
                <c:pt idx="90">
                  <c:v>0.85924072306394828</c:v>
                </c:pt>
                <c:pt idx="91">
                  <c:v>0.72797358694152048</c:v>
                </c:pt>
                <c:pt idx="92">
                  <c:v>0.51758288961599519</c:v>
                </c:pt>
                <c:pt idx="93">
                  <c:v>0.74888243904419372</c:v>
                </c:pt>
                <c:pt idx="94">
                  <c:v>0.69969919320728324</c:v>
                </c:pt>
                <c:pt idx="95">
                  <c:v>0.59210145868993858</c:v>
                </c:pt>
                <c:pt idx="96">
                  <c:v>0.75372768458358119</c:v>
                </c:pt>
                <c:pt idx="97">
                  <c:v>0.65024543797765677</c:v>
                </c:pt>
                <c:pt idx="98">
                  <c:v>0.54526825127552103</c:v>
                </c:pt>
                <c:pt idx="99">
                  <c:v>0.68542363976480114</c:v>
                </c:pt>
                <c:pt idx="100">
                  <c:v>0.81497355885490519</c:v>
                </c:pt>
                <c:pt idx="101">
                  <c:v>0.69868075685120179</c:v>
                </c:pt>
                <c:pt idx="102">
                  <c:v>0.64924681338907519</c:v>
                </c:pt>
                <c:pt idx="103">
                  <c:v>0.67362835972699819</c:v>
                </c:pt>
                <c:pt idx="104">
                  <c:v>0.78688842140329474</c:v>
                </c:pt>
                <c:pt idx="105">
                  <c:v>0.66177069684645828</c:v>
                </c:pt>
                <c:pt idx="106">
                  <c:v>0.67006440388060284</c:v>
                </c:pt>
                <c:pt idx="107">
                  <c:v>0.66290441434033232</c:v>
                </c:pt>
                <c:pt idx="108">
                  <c:v>0.69543849399529878</c:v>
                </c:pt>
                <c:pt idx="109">
                  <c:v>0.63425837450126232</c:v>
                </c:pt>
                <c:pt idx="110">
                  <c:v>0.73047135796604479</c:v>
                </c:pt>
                <c:pt idx="111">
                  <c:v>0.75596586760969275</c:v>
                </c:pt>
                <c:pt idx="112">
                  <c:v>0.69317749451593969</c:v>
                </c:pt>
                <c:pt idx="113">
                  <c:v>0.62978887499828995</c:v>
                </c:pt>
                <c:pt idx="114">
                  <c:v>0.64971689825891443</c:v>
                </c:pt>
                <c:pt idx="115">
                  <c:v>0.71360677857246779</c:v>
                </c:pt>
                <c:pt idx="116">
                  <c:v>0.61010438855250815</c:v>
                </c:pt>
                <c:pt idx="117">
                  <c:v>0.7349675349945215</c:v>
                </c:pt>
                <c:pt idx="118">
                  <c:v>0.75485595627149671</c:v>
                </c:pt>
                <c:pt idx="119">
                  <c:v>0.73081808846986107</c:v>
                </c:pt>
                <c:pt idx="120">
                  <c:v>0.72156143600945866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обеспечения оплатой труда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'2018-2019 свод'!$C$6:$C$126</c:f>
              <c:strCache>
                <c:ptCount val="121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Школа-интернат № 1</c:v>
                </c:pt>
                <c:pt idx="53">
                  <c:v>МБОУ СШ № 3</c:v>
                </c:pt>
                <c:pt idx="54">
                  <c:v>МБОУ СШ № 21</c:v>
                </c:pt>
                <c:pt idx="55">
                  <c:v>МБОУ СШ № 30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72</c:v>
                </c:pt>
                <c:pt idx="59">
                  <c:v>МБОУ СШ № 73</c:v>
                </c:pt>
                <c:pt idx="60">
                  <c:v>МБОУ СШ № 82</c:v>
                </c:pt>
                <c:pt idx="61">
                  <c:v>МБОУ СШ № 84</c:v>
                </c:pt>
                <c:pt idx="62">
                  <c:v>МБОУ СШ № 95</c:v>
                </c:pt>
                <c:pt idx="63">
                  <c:v>МБОУ СШ № 99</c:v>
                </c:pt>
                <c:pt idx="64">
                  <c:v>МБОУ СШ № 133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МАОУ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МАОУ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МБОУ СШ № 154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МАУ ОК "Покровский"</c:v>
                </c:pt>
              </c:strCache>
            </c:strRef>
          </c:cat>
          <c:val>
            <c:numRef>
              <c:f>'2018-2019 свод'!$U$6:$U$126</c:f>
              <c:numCache>
                <c:formatCode>#,##0.00</c:formatCode>
                <c:ptCount val="121"/>
                <c:pt idx="0">
                  <c:v>0.67772616949334896</c:v>
                </c:pt>
                <c:pt idx="2">
                  <c:v>0.67772616949334896</c:v>
                </c:pt>
                <c:pt idx="3">
                  <c:v>0.67772616949334896</c:v>
                </c:pt>
                <c:pt idx="4">
                  <c:v>0.67772616949334896</c:v>
                </c:pt>
                <c:pt idx="5">
                  <c:v>0.67772616949334896</c:v>
                </c:pt>
                <c:pt idx="6">
                  <c:v>0.67772616949334896</c:v>
                </c:pt>
                <c:pt idx="7">
                  <c:v>0.67772616949334896</c:v>
                </c:pt>
                <c:pt idx="8">
                  <c:v>0.67772616949334896</c:v>
                </c:pt>
                <c:pt idx="9">
                  <c:v>0.67772616949334896</c:v>
                </c:pt>
                <c:pt idx="10">
                  <c:v>0.67772616949334896</c:v>
                </c:pt>
                <c:pt idx="12">
                  <c:v>0.67772616949334896</c:v>
                </c:pt>
                <c:pt idx="13">
                  <c:v>0.67772616949334896</c:v>
                </c:pt>
                <c:pt idx="14">
                  <c:v>0.67772616949334896</c:v>
                </c:pt>
                <c:pt idx="15">
                  <c:v>0.67772616949334896</c:v>
                </c:pt>
                <c:pt idx="16">
                  <c:v>0.67772616949334896</c:v>
                </c:pt>
                <c:pt idx="17">
                  <c:v>0.67772616949334896</c:v>
                </c:pt>
                <c:pt idx="18">
                  <c:v>0.67772616949334896</c:v>
                </c:pt>
                <c:pt idx="19">
                  <c:v>0.67772616949334896</c:v>
                </c:pt>
                <c:pt idx="20">
                  <c:v>0.67772616949334896</c:v>
                </c:pt>
                <c:pt idx="21">
                  <c:v>0.67772616949334896</c:v>
                </c:pt>
                <c:pt idx="22">
                  <c:v>0.67772616949334896</c:v>
                </c:pt>
                <c:pt idx="23">
                  <c:v>0.67772616949334896</c:v>
                </c:pt>
                <c:pt idx="24">
                  <c:v>0.67772616949334896</c:v>
                </c:pt>
                <c:pt idx="26">
                  <c:v>0.67772616949334896</c:v>
                </c:pt>
                <c:pt idx="27">
                  <c:v>0.67772616949334896</c:v>
                </c:pt>
                <c:pt idx="28">
                  <c:v>0.67772616949334896</c:v>
                </c:pt>
                <c:pt idx="29">
                  <c:v>0.67772616949334896</c:v>
                </c:pt>
                <c:pt idx="30">
                  <c:v>0.67772616949334896</c:v>
                </c:pt>
                <c:pt idx="31">
                  <c:v>0.67772616949334896</c:v>
                </c:pt>
                <c:pt idx="32">
                  <c:v>0.67772616949334896</c:v>
                </c:pt>
                <c:pt idx="33">
                  <c:v>0.67772616949334896</c:v>
                </c:pt>
                <c:pt idx="34">
                  <c:v>0.67772616949334896</c:v>
                </c:pt>
                <c:pt idx="35">
                  <c:v>0.67772616949334896</c:v>
                </c:pt>
                <c:pt idx="36">
                  <c:v>0.67772616949334896</c:v>
                </c:pt>
                <c:pt idx="37">
                  <c:v>0.67772616949334896</c:v>
                </c:pt>
                <c:pt idx="38">
                  <c:v>0.67772616949334896</c:v>
                </c:pt>
                <c:pt idx="39">
                  <c:v>0.67772616949334896</c:v>
                </c:pt>
                <c:pt idx="40">
                  <c:v>0.67772616949334896</c:v>
                </c:pt>
                <c:pt idx="41">
                  <c:v>0.67772616949334896</c:v>
                </c:pt>
                <c:pt idx="42">
                  <c:v>0.67772616949334896</c:v>
                </c:pt>
                <c:pt idx="43">
                  <c:v>0.67772616949334896</c:v>
                </c:pt>
                <c:pt idx="44">
                  <c:v>0.67772616949334896</c:v>
                </c:pt>
                <c:pt idx="46">
                  <c:v>0.67772616949334896</c:v>
                </c:pt>
                <c:pt idx="47">
                  <c:v>0.67772616949334896</c:v>
                </c:pt>
                <c:pt idx="48">
                  <c:v>0.67772616949334896</c:v>
                </c:pt>
                <c:pt idx="49">
                  <c:v>0.67772616949334896</c:v>
                </c:pt>
                <c:pt idx="50">
                  <c:v>0.67772616949334896</c:v>
                </c:pt>
                <c:pt idx="51">
                  <c:v>0.67772616949334896</c:v>
                </c:pt>
                <c:pt idx="52">
                  <c:v>0.67772616949334896</c:v>
                </c:pt>
                <c:pt idx="53">
                  <c:v>0.67772616949334896</c:v>
                </c:pt>
                <c:pt idx="54">
                  <c:v>0.67772616949334896</c:v>
                </c:pt>
                <c:pt idx="55">
                  <c:v>0.67772616949334896</c:v>
                </c:pt>
                <c:pt idx="56">
                  <c:v>0.67772616949334896</c:v>
                </c:pt>
                <c:pt idx="57">
                  <c:v>0.67772616949334896</c:v>
                </c:pt>
                <c:pt idx="58">
                  <c:v>0.67772616949334896</c:v>
                </c:pt>
                <c:pt idx="59">
                  <c:v>0.67772616949334896</c:v>
                </c:pt>
                <c:pt idx="60">
                  <c:v>0.67772616949334896</c:v>
                </c:pt>
                <c:pt idx="61">
                  <c:v>0.67772616949334896</c:v>
                </c:pt>
                <c:pt idx="62">
                  <c:v>0.67772616949334896</c:v>
                </c:pt>
                <c:pt idx="63">
                  <c:v>0.67772616949334896</c:v>
                </c:pt>
                <c:pt idx="64">
                  <c:v>0.67772616949334896</c:v>
                </c:pt>
                <c:pt idx="66">
                  <c:v>0.67772616949334896</c:v>
                </c:pt>
                <c:pt idx="67">
                  <c:v>0.67772616949334896</c:v>
                </c:pt>
                <c:pt idx="68">
                  <c:v>0.67772616949334896</c:v>
                </c:pt>
                <c:pt idx="69">
                  <c:v>0.67772616949334896</c:v>
                </c:pt>
                <c:pt idx="70">
                  <c:v>0.67772616949334896</c:v>
                </c:pt>
                <c:pt idx="71">
                  <c:v>0.67772616949334896</c:v>
                </c:pt>
                <c:pt idx="72">
                  <c:v>0.67772616949334896</c:v>
                </c:pt>
                <c:pt idx="73">
                  <c:v>0.67772616949334896</c:v>
                </c:pt>
                <c:pt idx="74">
                  <c:v>0.67772616949334896</c:v>
                </c:pt>
                <c:pt idx="75">
                  <c:v>0.67772616949334896</c:v>
                </c:pt>
                <c:pt idx="76">
                  <c:v>0.67772616949334896</c:v>
                </c:pt>
                <c:pt idx="77">
                  <c:v>0.67772616949334896</c:v>
                </c:pt>
                <c:pt idx="78">
                  <c:v>0.67772616949334896</c:v>
                </c:pt>
                <c:pt idx="79">
                  <c:v>0.67772616949334896</c:v>
                </c:pt>
                <c:pt idx="80">
                  <c:v>0.67772616949334896</c:v>
                </c:pt>
                <c:pt idx="82">
                  <c:v>0.67772616949334896</c:v>
                </c:pt>
                <c:pt idx="83">
                  <c:v>0.67772616949334896</c:v>
                </c:pt>
                <c:pt idx="84">
                  <c:v>0.67772616949334896</c:v>
                </c:pt>
                <c:pt idx="85">
                  <c:v>0.67772616949334896</c:v>
                </c:pt>
                <c:pt idx="86">
                  <c:v>0.67772616949334896</c:v>
                </c:pt>
                <c:pt idx="87">
                  <c:v>0.67772616949334896</c:v>
                </c:pt>
                <c:pt idx="88">
                  <c:v>0.67772616949334896</c:v>
                </c:pt>
                <c:pt idx="89">
                  <c:v>0.67772616949334896</c:v>
                </c:pt>
                <c:pt idx="90">
                  <c:v>0.67772616949334896</c:v>
                </c:pt>
                <c:pt idx="91">
                  <c:v>0.67772616949334896</c:v>
                </c:pt>
                <c:pt idx="92">
                  <c:v>0.67772616949334896</c:v>
                </c:pt>
                <c:pt idx="93">
                  <c:v>0.67772616949334896</c:v>
                </c:pt>
                <c:pt idx="94">
                  <c:v>0.67772616949334896</c:v>
                </c:pt>
                <c:pt idx="95">
                  <c:v>0.67772616949334896</c:v>
                </c:pt>
                <c:pt idx="96">
                  <c:v>0.67772616949334896</c:v>
                </c:pt>
                <c:pt idx="97">
                  <c:v>0.67772616949334896</c:v>
                </c:pt>
                <c:pt idx="98">
                  <c:v>0.67772616949334896</c:v>
                </c:pt>
                <c:pt idx="99">
                  <c:v>0.67772616949334896</c:v>
                </c:pt>
                <c:pt idx="100">
                  <c:v>0.67772616949334896</c:v>
                </c:pt>
                <c:pt idx="101">
                  <c:v>0.67772616949334896</c:v>
                </c:pt>
                <c:pt idx="102">
                  <c:v>0.67772616949334896</c:v>
                </c:pt>
                <c:pt idx="103">
                  <c:v>0.67772616949334896</c:v>
                </c:pt>
                <c:pt idx="104">
                  <c:v>0.67772616949334896</c:v>
                </c:pt>
                <c:pt idx="105">
                  <c:v>0.67772616949334896</c:v>
                </c:pt>
                <c:pt idx="106">
                  <c:v>0.67772616949334896</c:v>
                </c:pt>
                <c:pt idx="107">
                  <c:v>0.67772616949334896</c:v>
                </c:pt>
                <c:pt idx="108">
                  <c:v>0.67772616949334896</c:v>
                </c:pt>
                <c:pt idx="109">
                  <c:v>0.67772616949334896</c:v>
                </c:pt>
                <c:pt idx="110">
                  <c:v>0.67772616949334896</c:v>
                </c:pt>
                <c:pt idx="111">
                  <c:v>0.67772616949334896</c:v>
                </c:pt>
                <c:pt idx="113">
                  <c:v>0.67772616949334896</c:v>
                </c:pt>
                <c:pt idx="114">
                  <c:v>0.67772616949334896</c:v>
                </c:pt>
                <c:pt idx="115">
                  <c:v>0.67772616949334896</c:v>
                </c:pt>
                <c:pt idx="116">
                  <c:v>0.67772616949334896</c:v>
                </c:pt>
                <c:pt idx="117">
                  <c:v>0.67772616949334896</c:v>
                </c:pt>
                <c:pt idx="118">
                  <c:v>0.67772616949334896</c:v>
                </c:pt>
                <c:pt idx="119">
                  <c:v>0.67772616949334896</c:v>
                </c:pt>
                <c:pt idx="120">
                  <c:v>0.67772616949334896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690136"/>
        <c:axId val="274690528"/>
      </c:lineChart>
      <c:catAx>
        <c:axId val="27469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4690528"/>
        <c:crosses val="autoZero"/>
        <c:auto val="1"/>
        <c:lblAlgn val="ctr"/>
        <c:lblOffset val="100"/>
        <c:noMultiLvlLbl val="0"/>
      </c:catAx>
      <c:valAx>
        <c:axId val="2746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469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071261891940405"/>
          <c:y val="7.4158964879852143E-2"/>
          <c:w val="0.49570274636510503"/>
          <c:h val="4.158993988967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29</xdr:row>
      <xdr:rowOff>48682</xdr:rowOff>
    </xdr:from>
    <xdr:to>
      <xdr:col>29</xdr:col>
      <xdr:colOff>39158</xdr:colOff>
      <xdr:row>54</xdr:row>
      <xdr:rowOff>77258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52916</xdr:colOff>
      <xdr:row>1</xdr:row>
      <xdr:rowOff>67732</xdr:rowOff>
    </xdr:from>
    <xdr:to>
      <xdr:col>29</xdr:col>
      <xdr:colOff>91016</xdr:colOff>
      <xdr:row>28</xdr:row>
      <xdr:rowOff>153457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54</xdr:row>
      <xdr:rowOff>186266</xdr:rowOff>
    </xdr:from>
    <xdr:to>
      <xdr:col>29</xdr:col>
      <xdr:colOff>63500</xdr:colOff>
      <xdr:row>83</xdr:row>
      <xdr:rowOff>129116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74082</xdr:colOff>
      <xdr:row>84</xdr:row>
      <xdr:rowOff>42333</xdr:rowOff>
    </xdr:from>
    <xdr:to>
      <xdr:col>29</xdr:col>
      <xdr:colOff>21164</xdr:colOff>
      <xdr:row>113</xdr:row>
      <xdr:rowOff>83608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42333</xdr:colOff>
      <xdr:row>114</xdr:row>
      <xdr:rowOff>44449</xdr:rowOff>
    </xdr:from>
    <xdr:to>
      <xdr:col>29</xdr:col>
      <xdr:colOff>51858</xdr:colOff>
      <xdr:row>141</xdr:row>
      <xdr:rowOff>53974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95251</xdr:colOff>
      <xdr:row>4</xdr:row>
      <xdr:rowOff>74083</xdr:rowOff>
    </xdr:from>
    <xdr:to>
      <xdr:col>27</xdr:col>
      <xdr:colOff>105834</xdr:colOff>
      <xdr:row>19</xdr:row>
      <xdr:rowOff>169333</xdr:rowOff>
    </xdr:to>
    <xdr:cxnSp macro="">
      <xdr:nvCxnSpPr>
        <xdr:cNvPr id="8" name="Прямая соединительная линия 7"/>
        <xdr:cNvCxnSpPr/>
      </xdr:nvCxnSpPr>
      <xdr:spPr>
        <a:xfrm flipH="1">
          <a:off x="16668751" y="963083"/>
          <a:ext cx="10583" cy="2952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27517</xdr:colOff>
      <xdr:row>4</xdr:row>
      <xdr:rowOff>95250</xdr:rowOff>
    </xdr:from>
    <xdr:to>
      <xdr:col>16</xdr:col>
      <xdr:colOff>42334</xdr:colOff>
      <xdr:row>19</xdr:row>
      <xdr:rowOff>169333</xdr:rowOff>
    </xdr:to>
    <xdr:cxnSp macro="">
      <xdr:nvCxnSpPr>
        <xdr:cNvPr id="9" name="Прямая соединительная линия 8"/>
        <xdr:cNvCxnSpPr/>
      </xdr:nvCxnSpPr>
      <xdr:spPr>
        <a:xfrm>
          <a:off x="9848850" y="984250"/>
          <a:ext cx="14817" cy="29315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472016</xdr:colOff>
      <xdr:row>4</xdr:row>
      <xdr:rowOff>114301</xdr:rowOff>
    </xdr:from>
    <xdr:to>
      <xdr:col>19</xdr:col>
      <xdr:colOff>518583</xdr:colOff>
      <xdr:row>19</xdr:row>
      <xdr:rowOff>169334</xdr:rowOff>
    </xdr:to>
    <xdr:cxnSp macro="">
      <xdr:nvCxnSpPr>
        <xdr:cNvPr id="10" name="Прямая соединительная линия 9"/>
        <xdr:cNvCxnSpPr/>
      </xdr:nvCxnSpPr>
      <xdr:spPr>
        <a:xfrm>
          <a:off x="12134849" y="1003301"/>
          <a:ext cx="46567" cy="29125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601134</xdr:colOff>
      <xdr:row>4</xdr:row>
      <xdr:rowOff>52916</xdr:rowOff>
    </xdr:from>
    <xdr:to>
      <xdr:col>0</xdr:col>
      <xdr:colOff>603251</xdr:colOff>
      <xdr:row>19</xdr:row>
      <xdr:rowOff>116416</xdr:rowOff>
    </xdr:to>
    <xdr:cxnSp macro="">
      <xdr:nvCxnSpPr>
        <xdr:cNvPr id="14" name="Прямая соединительная линия 13"/>
        <xdr:cNvCxnSpPr/>
      </xdr:nvCxnSpPr>
      <xdr:spPr>
        <a:xfrm>
          <a:off x="601134" y="941916"/>
          <a:ext cx="2117" cy="292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185208</xdr:colOff>
      <xdr:row>4</xdr:row>
      <xdr:rowOff>124883</xdr:rowOff>
    </xdr:from>
    <xdr:to>
      <xdr:col>11</xdr:col>
      <xdr:colOff>232833</xdr:colOff>
      <xdr:row>19</xdr:row>
      <xdr:rowOff>179916</xdr:rowOff>
    </xdr:to>
    <xdr:cxnSp macro="">
      <xdr:nvCxnSpPr>
        <xdr:cNvPr id="15" name="Прямая соединительная линия 14"/>
        <xdr:cNvCxnSpPr/>
      </xdr:nvCxnSpPr>
      <xdr:spPr>
        <a:xfrm>
          <a:off x="6937375" y="1013883"/>
          <a:ext cx="47625" cy="29125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372533</xdr:colOff>
      <xdr:row>4</xdr:row>
      <xdr:rowOff>50800</xdr:rowOff>
    </xdr:from>
    <xdr:to>
      <xdr:col>6</xdr:col>
      <xdr:colOff>391584</xdr:colOff>
      <xdr:row>19</xdr:row>
      <xdr:rowOff>95250</xdr:rowOff>
    </xdr:to>
    <xdr:cxnSp macro="">
      <xdr:nvCxnSpPr>
        <xdr:cNvPr id="16" name="Прямая соединительная линия 15"/>
        <xdr:cNvCxnSpPr/>
      </xdr:nvCxnSpPr>
      <xdr:spPr>
        <a:xfrm>
          <a:off x="4055533" y="939800"/>
          <a:ext cx="19051" cy="290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4</xdr:row>
      <xdr:rowOff>104775</xdr:rowOff>
    </xdr:from>
    <xdr:to>
      <xdr:col>3</xdr:col>
      <xdr:colOff>232833</xdr:colOff>
      <xdr:row>19</xdr:row>
      <xdr:rowOff>169333</xdr:rowOff>
    </xdr:to>
    <xdr:cxnSp macro="">
      <xdr:nvCxnSpPr>
        <xdr:cNvPr id="20" name="Прямая соединительная линия 19"/>
        <xdr:cNvCxnSpPr/>
      </xdr:nvCxnSpPr>
      <xdr:spPr>
        <a:xfrm>
          <a:off x="2063750" y="993775"/>
          <a:ext cx="10583" cy="29220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31750</xdr:colOff>
      <xdr:row>32</xdr:row>
      <xdr:rowOff>42333</xdr:rowOff>
    </xdr:from>
    <xdr:to>
      <xdr:col>1</xdr:col>
      <xdr:colOff>63500</xdr:colOff>
      <xdr:row>45</xdr:row>
      <xdr:rowOff>63500</xdr:rowOff>
    </xdr:to>
    <xdr:cxnSp macro="">
      <xdr:nvCxnSpPr>
        <xdr:cNvPr id="22" name="Прямая соединительная линия 21"/>
        <xdr:cNvCxnSpPr/>
      </xdr:nvCxnSpPr>
      <xdr:spPr>
        <a:xfrm>
          <a:off x="645583" y="6265333"/>
          <a:ext cx="31750" cy="24976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117</xdr:row>
      <xdr:rowOff>99483</xdr:rowOff>
    </xdr:from>
    <xdr:to>
      <xdr:col>3</xdr:col>
      <xdr:colOff>275167</xdr:colOff>
      <xdr:row>132</xdr:row>
      <xdr:rowOff>84667</xdr:rowOff>
    </xdr:to>
    <xdr:cxnSp macro="">
      <xdr:nvCxnSpPr>
        <xdr:cNvPr id="23" name="Прямая соединительная линия 22"/>
        <xdr:cNvCxnSpPr/>
      </xdr:nvCxnSpPr>
      <xdr:spPr>
        <a:xfrm>
          <a:off x="2070100" y="22514983"/>
          <a:ext cx="46567" cy="28426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34925</xdr:colOff>
      <xdr:row>117</xdr:row>
      <xdr:rowOff>76200</xdr:rowOff>
    </xdr:from>
    <xdr:to>
      <xdr:col>1</xdr:col>
      <xdr:colOff>52917</xdr:colOff>
      <xdr:row>132</xdr:row>
      <xdr:rowOff>42333</xdr:rowOff>
    </xdr:to>
    <xdr:cxnSp macro="">
      <xdr:nvCxnSpPr>
        <xdr:cNvPr id="24" name="Прямая соединительная линия 23"/>
        <xdr:cNvCxnSpPr/>
      </xdr:nvCxnSpPr>
      <xdr:spPr>
        <a:xfrm>
          <a:off x="648758" y="22491700"/>
          <a:ext cx="17992" cy="28236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218017</xdr:colOff>
      <xdr:row>117</xdr:row>
      <xdr:rowOff>100542</xdr:rowOff>
    </xdr:from>
    <xdr:to>
      <xdr:col>11</xdr:col>
      <xdr:colOff>275166</xdr:colOff>
      <xdr:row>132</xdr:row>
      <xdr:rowOff>63500</xdr:rowOff>
    </xdr:to>
    <xdr:cxnSp macro="">
      <xdr:nvCxnSpPr>
        <xdr:cNvPr id="25" name="Прямая соединительная линия 24"/>
        <xdr:cNvCxnSpPr/>
      </xdr:nvCxnSpPr>
      <xdr:spPr>
        <a:xfrm>
          <a:off x="6970184" y="22516042"/>
          <a:ext cx="57149" cy="28204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398992</xdr:colOff>
      <xdr:row>117</xdr:row>
      <xdr:rowOff>99483</xdr:rowOff>
    </xdr:from>
    <xdr:to>
      <xdr:col>6</xdr:col>
      <xdr:colOff>433917</xdr:colOff>
      <xdr:row>132</xdr:row>
      <xdr:rowOff>63500</xdr:rowOff>
    </xdr:to>
    <xdr:cxnSp macro="">
      <xdr:nvCxnSpPr>
        <xdr:cNvPr id="26" name="Прямая соединительная линия 25"/>
        <xdr:cNvCxnSpPr/>
      </xdr:nvCxnSpPr>
      <xdr:spPr>
        <a:xfrm>
          <a:off x="4081992" y="22514983"/>
          <a:ext cx="34925" cy="28215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443442</xdr:colOff>
      <xdr:row>117</xdr:row>
      <xdr:rowOff>120650</xdr:rowOff>
    </xdr:from>
    <xdr:to>
      <xdr:col>19</xdr:col>
      <xdr:colOff>497417</xdr:colOff>
      <xdr:row>132</xdr:row>
      <xdr:rowOff>84667</xdr:rowOff>
    </xdr:to>
    <xdr:cxnSp macro="">
      <xdr:nvCxnSpPr>
        <xdr:cNvPr id="27" name="Прямая соединительная линия 26"/>
        <xdr:cNvCxnSpPr/>
      </xdr:nvCxnSpPr>
      <xdr:spPr>
        <a:xfrm>
          <a:off x="12106275" y="22536150"/>
          <a:ext cx="53975" cy="28215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22225</xdr:colOff>
      <xdr:row>117</xdr:row>
      <xdr:rowOff>78317</xdr:rowOff>
    </xdr:from>
    <xdr:to>
      <xdr:col>16</xdr:col>
      <xdr:colOff>52917</xdr:colOff>
      <xdr:row>132</xdr:row>
      <xdr:rowOff>74083</xdr:rowOff>
    </xdr:to>
    <xdr:cxnSp macro="">
      <xdr:nvCxnSpPr>
        <xdr:cNvPr id="28" name="Прямая соединительная линия 27"/>
        <xdr:cNvCxnSpPr/>
      </xdr:nvCxnSpPr>
      <xdr:spPr>
        <a:xfrm>
          <a:off x="9843558" y="22493817"/>
          <a:ext cx="30692" cy="28532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24342</xdr:colOff>
      <xdr:row>117</xdr:row>
      <xdr:rowOff>97366</xdr:rowOff>
    </xdr:from>
    <xdr:to>
      <xdr:col>27</xdr:col>
      <xdr:colOff>74083</xdr:colOff>
      <xdr:row>132</xdr:row>
      <xdr:rowOff>63500</xdr:rowOff>
    </xdr:to>
    <xdr:cxnSp macro="">
      <xdr:nvCxnSpPr>
        <xdr:cNvPr id="31" name="Прямая соединительная линия 30"/>
        <xdr:cNvCxnSpPr/>
      </xdr:nvCxnSpPr>
      <xdr:spPr>
        <a:xfrm>
          <a:off x="16597842" y="22512866"/>
          <a:ext cx="49741" cy="28236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571500</xdr:colOff>
      <xdr:row>88</xdr:row>
      <xdr:rowOff>127000</xdr:rowOff>
    </xdr:from>
    <xdr:to>
      <xdr:col>26</xdr:col>
      <xdr:colOff>603250</xdr:colOff>
      <xdr:row>104</xdr:row>
      <xdr:rowOff>74083</xdr:rowOff>
    </xdr:to>
    <xdr:cxnSp macro="">
      <xdr:nvCxnSpPr>
        <xdr:cNvPr id="32" name="Прямая соединительная линия 31"/>
        <xdr:cNvCxnSpPr/>
      </xdr:nvCxnSpPr>
      <xdr:spPr>
        <a:xfrm>
          <a:off x="16531167" y="17018000"/>
          <a:ext cx="31750" cy="29950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444500</xdr:colOff>
      <xdr:row>88</xdr:row>
      <xdr:rowOff>127000</xdr:rowOff>
    </xdr:from>
    <xdr:to>
      <xdr:col>19</xdr:col>
      <xdr:colOff>455084</xdr:colOff>
      <xdr:row>104</xdr:row>
      <xdr:rowOff>63500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12107333" y="17018000"/>
          <a:ext cx="10584" cy="2984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595842</xdr:colOff>
      <xdr:row>88</xdr:row>
      <xdr:rowOff>137583</xdr:rowOff>
    </xdr:from>
    <xdr:to>
      <xdr:col>16</xdr:col>
      <xdr:colOff>10584</xdr:colOff>
      <xdr:row>104</xdr:row>
      <xdr:rowOff>52917</xdr:rowOff>
    </xdr:to>
    <xdr:cxnSp macro="">
      <xdr:nvCxnSpPr>
        <xdr:cNvPr id="34" name="Прямая соединительная линия 33"/>
        <xdr:cNvCxnSpPr/>
      </xdr:nvCxnSpPr>
      <xdr:spPr>
        <a:xfrm>
          <a:off x="9803342" y="17028583"/>
          <a:ext cx="28575" cy="29633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21167</xdr:colOff>
      <xdr:row>88</xdr:row>
      <xdr:rowOff>138642</xdr:rowOff>
    </xdr:from>
    <xdr:to>
      <xdr:col>1</xdr:col>
      <xdr:colOff>63500</xdr:colOff>
      <xdr:row>104</xdr:row>
      <xdr:rowOff>63500</xdr:rowOff>
    </xdr:to>
    <xdr:cxnSp macro="">
      <xdr:nvCxnSpPr>
        <xdr:cNvPr id="35" name="Прямая соединительная линия 34"/>
        <xdr:cNvCxnSpPr/>
      </xdr:nvCxnSpPr>
      <xdr:spPr>
        <a:xfrm>
          <a:off x="635000" y="17029642"/>
          <a:ext cx="42333" cy="29728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188384</xdr:colOff>
      <xdr:row>88</xdr:row>
      <xdr:rowOff>137583</xdr:rowOff>
    </xdr:from>
    <xdr:to>
      <xdr:col>11</xdr:col>
      <xdr:colOff>222250</xdr:colOff>
      <xdr:row>104</xdr:row>
      <xdr:rowOff>52917</xdr:rowOff>
    </xdr:to>
    <xdr:cxnSp macro="">
      <xdr:nvCxnSpPr>
        <xdr:cNvPr id="40" name="Прямая соединительная линия 39"/>
        <xdr:cNvCxnSpPr/>
      </xdr:nvCxnSpPr>
      <xdr:spPr>
        <a:xfrm>
          <a:off x="6940551" y="17028583"/>
          <a:ext cx="33866" cy="29633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396875</xdr:colOff>
      <xdr:row>88</xdr:row>
      <xdr:rowOff>149225</xdr:rowOff>
    </xdr:from>
    <xdr:to>
      <xdr:col>6</xdr:col>
      <xdr:colOff>412750</xdr:colOff>
      <xdr:row>104</xdr:row>
      <xdr:rowOff>63500</xdr:rowOff>
    </xdr:to>
    <xdr:cxnSp macro="">
      <xdr:nvCxnSpPr>
        <xdr:cNvPr id="42" name="Прямая соединительная линия 41"/>
        <xdr:cNvCxnSpPr/>
      </xdr:nvCxnSpPr>
      <xdr:spPr>
        <a:xfrm>
          <a:off x="4079875" y="17040225"/>
          <a:ext cx="15875" cy="2962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215900</xdr:colOff>
      <xdr:row>88</xdr:row>
      <xdr:rowOff>171450</xdr:rowOff>
    </xdr:from>
    <xdr:to>
      <xdr:col>3</xdr:col>
      <xdr:colOff>243417</xdr:colOff>
      <xdr:row>104</xdr:row>
      <xdr:rowOff>84667</xdr:rowOff>
    </xdr:to>
    <xdr:cxnSp macro="">
      <xdr:nvCxnSpPr>
        <xdr:cNvPr id="43" name="Прямая соединительная линия 42"/>
        <xdr:cNvCxnSpPr/>
      </xdr:nvCxnSpPr>
      <xdr:spPr>
        <a:xfrm>
          <a:off x="2057400" y="17062450"/>
          <a:ext cx="27517" cy="29612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32</xdr:row>
      <xdr:rowOff>63500</xdr:rowOff>
    </xdr:from>
    <xdr:to>
      <xdr:col>27</xdr:col>
      <xdr:colOff>52940</xdr:colOff>
      <xdr:row>45</xdr:row>
      <xdr:rowOff>90520</xdr:rowOff>
    </xdr:to>
    <xdr:cxnSp macro="">
      <xdr:nvCxnSpPr>
        <xdr:cNvPr id="46" name="Прямая соединительная линия 45"/>
        <xdr:cNvCxnSpPr/>
      </xdr:nvCxnSpPr>
      <xdr:spPr>
        <a:xfrm>
          <a:off x="16573500" y="6286500"/>
          <a:ext cx="52940" cy="25035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497417</xdr:colOff>
      <xdr:row>32</xdr:row>
      <xdr:rowOff>52917</xdr:rowOff>
    </xdr:from>
    <xdr:to>
      <xdr:col>19</xdr:col>
      <xdr:colOff>508000</xdr:colOff>
      <xdr:row>45</xdr:row>
      <xdr:rowOff>95250</xdr:rowOff>
    </xdr:to>
    <xdr:cxnSp macro="">
      <xdr:nvCxnSpPr>
        <xdr:cNvPr id="47" name="Прямая соединительная линия 46"/>
        <xdr:cNvCxnSpPr/>
      </xdr:nvCxnSpPr>
      <xdr:spPr>
        <a:xfrm>
          <a:off x="12160250" y="6275917"/>
          <a:ext cx="10583" cy="25188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31751</xdr:colOff>
      <xdr:row>32</xdr:row>
      <xdr:rowOff>74083</xdr:rowOff>
    </xdr:from>
    <xdr:to>
      <xdr:col>16</xdr:col>
      <xdr:colOff>39182</xdr:colOff>
      <xdr:row>45</xdr:row>
      <xdr:rowOff>70411</xdr:rowOff>
    </xdr:to>
    <xdr:cxnSp macro="">
      <xdr:nvCxnSpPr>
        <xdr:cNvPr id="48" name="Прямая соединительная линия 47"/>
        <xdr:cNvCxnSpPr/>
      </xdr:nvCxnSpPr>
      <xdr:spPr>
        <a:xfrm>
          <a:off x="9853084" y="6297083"/>
          <a:ext cx="7431" cy="24728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423333</xdr:colOff>
      <xdr:row>32</xdr:row>
      <xdr:rowOff>42333</xdr:rowOff>
    </xdr:from>
    <xdr:to>
      <xdr:col>6</xdr:col>
      <xdr:colOff>455084</xdr:colOff>
      <xdr:row>45</xdr:row>
      <xdr:rowOff>137583</xdr:rowOff>
    </xdr:to>
    <xdr:cxnSp macro="">
      <xdr:nvCxnSpPr>
        <xdr:cNvPr id="52" name="Прямая соединительная линия 51"/>
        <xdr:cNvCxnSpPr/>
      </xdr:nvCxnSpPr>
      <xdr:spPr>
        <a:xfrm>
          <a:off x="4106333" y="6265333"/>
          <a:ext cx="31751" cy="257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254000</xdr:colOff>
      <xdr:row>32</xdr:row>
      <xdr:rowOff>63500</xdr:rowOff>
    </xdr:from>
    <xdr:to>
      <xdr:col>3</xdr:col>
      <xdr:colOff>264583</xdr:colOff>
      <xdr:row>45</xdr:row>
      <xdr:rowOff>116417</xdr:rowOff>
    </xdr:to>
    <xdr:cxnSp macro="">
      <xdr:nvCxnSpPr>
        <xdr:cNvPr id="53" name="Прямая соединительная линия 52"/>
        <xdr:cNvCxnSpPr/>
      </xdr:nvCxnSpPr>
      <xdr:spPr>
        <a:xfrm>
          <a:off x="2095500" y="6286500"/>
          <a:ext cx="10583" cy="25294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222250</xdr:colOff>
      <xdr:row>32</xdr:row>
      <xdr:rowOff>52917</xdr:rowOff>
    </xdr:from>
    <xdr:to>
      <xdr:col>11</xdr:col>
      <xdr:colOff>232833</xdr:colOff>
      <xdr:row>45</xdr:row>
      <xdr:rowOff>95250</xdr:rowOff>
    </xdr:to>
    <xdr:cxnSp macro="">
      <xdr:nvCxnSpPr>
        <xdr:cNvPr id="54" name="Прямая соединительная линия 53"/>
        <xdr:cNvCxnSpPr/>
      </xdr:nvCxnSpPr>
      <xdr:spPr>
        <a:xfrm>
          <a:off x="6974417" y="6275917"/>
          <a:ext cx="10583" cy="25188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32809</xdr:colOff>
      <xdr:row>58</xdr:row>
      <xdr:rowOff>156634</xdr:rowOff>
    </xdr:from>
    <xdr:to>
      <xdr:col>16</xdr:col>
      <xdr:colOff>74084</xdr:colOff>
      <xdr:row>74</xdr:row>
      <xdr:rowOff>105833</xdr:rowOff>
    </xdr:to>
    <xdr:cxnSp macro="">
      <xdr:nvCxnSpPr>
        <xdr:cNvPr id="58" name="Прямая соединительная линия 57"/>
        <xdr:cNvCxnSpPr/>
      </xdr:nvCxnSpPr>
      <xdr:spPr>
        <a:xfrm>
          <a:off x="9854142" y="11332634"/>
          <a:ext cx="41275" cy="29971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493183</xdr:colOff>
      <xdr:row>58</xdr:row>
      <xdr:rowOff>171450</xdr:rowOff>
    </xdr:from>
    <xdr:to>
      <xdr:col>19</xdr:col>
      <xdr:colOff>508000</xdr:colOff>
      <xdr:row>74</xdr:row>
      <xdr:rowOff>95250</xdr:rowOff>
    </xdr:to>
    <xdr:cxnSp macro="">
      <xdr:nvCxnSpPr>
        <xdr:cNvPr id="59" name="Прямая соединительная линия 58"/>
        <xdr:cNvCxnSpPr/>
      </xdr:nvCxnSpPr>
      <xdr:spPr>
        <a:xfrm>
          <a:off x="12156016" y="11347450"/>
          <a:ext cx="14817" cy="2971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46567</xdr:colOff>
      <xdr:row>58</xdr:row>
      <xdr:rowOff>160867</xdr:rowOff>
    </xdr:from>
    <xdr:to>
      <xdr:col>27</xdr:col>
      <xdr:colOff>84667</xdr:colOff>
      <xdr:row>74</xdr:row>
      <xdr:rowOff>105833</xdr:rowOff>
    </xdr:to>
    <xdr:cxnSp macro="">
      <xdr:nvCxnSpPr>
        <xdr:cNvPr id="60" name="Прямая соединительная линия 59"/>
        <xdr:cNvCxnSpPr/>
      </xdr:nvCxnSpPr>
      <xdr:spPr>
        <a:xfrm>
          <a:off x="16620067" y="11336867"/>
          <a:ext cx="38100" cy="299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58</xdr:row>
      <xdr:rowOff>147108</xdr:rowOff>
    </xdr:from>
    <xdr:to>
      <xdr:col>1</xdr:col>
      <xdr:colOff>52917</xdr:colOff>
      <xdr:row>74</xdr:row>
      <xdr:rowOff>84667</xdr:rowOff>
    </xdr:to>
    <xdr:cxnSp macro="">
      <xdr:nvCxnSpPr>
        <xdr:cNvPr id="61" name="Прямая соединительная линия 60"/>
        <xdr:cNvCxnSpPr/>
      </xdr:nvCxnSpPr>
      <xdr:spPr>
        <a:xfrm>
          <a:off x="661458" y="11323108"/>
          <a:ext cx="5292" cy="29855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216959</xdr:colOff>
      <xdr:row>58</xdr:row>
      <xdr:rowOff>158750</xdr:rowOff>
    </xdr:from>
    <xdr:to>
      <xdr:col>11</xdr:col>
      <xdr:colOff>243416</xdr:colOff>
      <xdr:row>74</xdr:row>
      <xdr:rowOff>127000</xdr:rowOff>
    </xdr:to>
    <xdr:cxnSp macro="">
      <xdr:nvCxnSpPr>
        <xdr:cNvPr id="62" name="Прямая соединительная линия 61"/>
        <xdr:cNvCxnSpPr/>
      </xdr:nvCxnSpPr>
      <xdr:spPr>
        <a:xfrm>
          <a:off x="6969126" y="11334750"/>
          <a:ext cx="26457" cy="3016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409575</xdr:colOff>
      <xdr:row>58</xdr:row>
      <xdr:rowOff>158750</xdr:rowOff>
    </xdr:from>
    <xdr:to>
      <xdr:col>6</xdr:col>
      <xdr:colOff>455083</xdr:colOff>
      <xdr:row>74</xdr:row>
      <xdr:rowOff>95250</xdr:rowOff>
    </xdr:to>
    <xdr:cxnSp macro="">
      <xdr:nvCxnSpPr>
        <xdr:cNvPr id="63" name="Прямая соединительная линия 62"/>
        <xdr:cNvCxnSpPr/>
      </xdr:nvCxnSpPr>
      <xdr:spPr>
        <a:xfrm>
          <a:off x="4092575" y="11334750"/>
          <a:ext cx="45508" cy="2984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258233</xdr:colOff>
      <xdr:row>58</xdr:row>
      <xdr:rowOff>157692</xdr:rowOff>
    </xdr:from>
    <xdr:to>
      <xdr:col>3</xdr:col>
      <xdr:colOff>285750</xdr:colOff>
      <xdr:row>74</xdr:row>
      <xdr:rowOff>116417</xdr:rowOff>
    </xdr:to>
    <xdr:cxnSp macro="">
      <xdr:nvCxnSpPr>
        <xdr:cNvPr id="64" name="Прямая соединительная линия 63"/>
        <xdr:cNvCxnSpPr/>
      </xdr:nvCxnSpPr>
      <xdr:spPr>
        <a:xfrm>
          <a:off x="2099733" y="11333692"/>
          <a:ext cx="27517" cy="300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37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2" sqref="K132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9.7109375" style="47" customWidth="1"/>
    <col min="6" max="6" width="11.7109375" style="47" customWidth="1"/>
    <col min="7" max="7" width="11.7109375" customWidth="1"/>
    <col min="8" max="8" width="12.140625" style="47" customWidth="1"/>
    <col min="9" max="9" width="9.7109375" style="47" customWidth="1"/>
    <col min="10" max="10" width="11.7109375" style="47" customWidth="1"/>
    <col min="11" max="11" width="11.7109375" customWidth="1"/>
    <col min="12" max="12" width="12.7109375" style="47" customWidth="1"/>
    <col min="13" max="13" width="9.7109375" style="47" customWidth="1"/>
    <col min="14" max="14" width="12.5703125" style="47" customWidth="1"/>
    <col min="15" max="15" width="11.7109375" customWidth="1"/>
    <col min="16" max="16" width="12.7109375" style="47" customWidth="1"/>
    <col min="17" max="17" width="9.7109375" style="47" customWidth="1"/>
    <col min="18" max="18" width="11.7109375" style="47" customWidth="1"/>
    <col min="19" max="19" width="11.7109375" customWidth="1"/>
    <col min="20" max="20" width="12.7109375" style="47" customWidth="1"/>
    <col min="21" max="21" width="9.7109375" style="47" customWidth="1"/>
    <col min="22" max="23" width="11.7109375" style="47" customWidth="1"/>
    <col min="24" max="29" width="0.140625" customWidth="1"/>
  </cols>
  <sheetData>
    <row r="1" spans="1:29" s="47" customFormat="1" ht="19.5" customHeight="1" x14ac:dyDescent="0.25">
      <c r="A1" s="265" t="s">
        <v>138</v>
      </c>
      <c r="B1" s="265"/>
      <c r="C1" s="265"/>
      <c r="D1" s="265"/>
      <c r="E1" s="265"/>
      <c r="F1" s="265"/>
      <c r="G1" s="265"/>
      <c r="H1" s="265"/>
    </row>
    <row r="2" spans="1:29" s="47" customFormat="1" ht="15.75" thickBot="1" x14ac:dyDescent="0.3">
      <c r="C2" s="266" t="s">
        <v>180</v>
      </c>
      <c r="D2" s="153" t="s">
        <v>126</v>
      </c>
      <c r="E2" s="180" t="s">
        <v>162</v>
      </c>
      <c r="H2" s="150" t="s">
        <v>128</v>
      </c>
      <c r="I2" s="180" t="s">
        <v>164</v>
      </c>
    </row>
    <row r="3" spans="1:29" s="47" customFormat="1" ht="15.75" thickBot="1" x14ac:dyDescent="0.3">
      <c r="D3" s="152" t="s">
        <v>127</v>
      </c>
      <c r="E3" s="66" t="s">
        <v>163</v>
      </c>
      <c r="H3" s="151" t="s">
        <v>129</v>
      </c>
      <c r="I3" s="180" t="s">
        <v>165</v>
      </c>
      <c r="X3" s="333" t="s">
        <v>173</v>
      </c>
      <c r="Y3" s="334"/>
      <c r="Z3" s="334"/>
      <c r="AA3" s="334"/>
      <c r="AB3" s="334"/>
      <c r="AC3" s="335"/>
    </row>
    <row r="4" spans="1:29" ht="79.5" customHeight="1" thickBot="1" x14ac:dyDescent="0.3">
      <c r="A4" s="3" t="s">
        <v>78</v>
      </c>
      <c r="B4" s="4" t="s">
        <v>85</v>
      </c>
      <c r="C4" s="5" t="s">
        <v>84</v>
      </c>
      <c r="D4" s="220" t="s">
        <v>156</v>
      </c>
      <c r="E4" s="375" t="s">
        <v>123</v>
      </c>
      <c r="F4" s="173" t="s">
        <v>157</v>
      </c>
      <c r="G4" s="174" t="s">
        <v>139</v>
      </c>
      <c r="H4" s="174" t="s">
        <v>154</v>
      </c>
      <c r="I4" s="375" t="s">
        <v>123</v>
      </c>
      <c r="J4" s="175" t="s">
        <v>155</v>
      </c>
      <c r="K4" s="174" t="s">
        <v>254</v>
      </c>
      <c r="L4" s="174" t="s">
        <v>153</v>
      </c>
      <c r="M4" s="375" t="s">
        <v>123</v>
      </c>
      <c r="N4" s="176" t="s">
        <v>148</v>
      </c>
      <c r="O4" s="7" t="s">
        <v>140</v>
      </c>
      <c r="P4" s="174" t="s">
        <v>152</v>
      </c>
      <c r="Q4" s="375" t="s">
        <v>123</v>
      </c>
      <c r="R4" s="176" t="s">
        <v>149</v>
      </c>
      <c r="S4" s="177" t="s">
        <v>141</v>
      </c>
      <c r="T4" s="178" t="s">
        <v>151</v>
      </c>
      <c r="U4" s="375" t="s">
        <v>123</v>
      </c>
      <c r="V4" s="179" t="s">
        <v>150</v>
      </c>
      <c r="W4" s="229" t="s">
        <v>132</v>
      </c>
      <c r="X4" s="252" t="s">
        <v>174</v>
      </c>
      <c r="Y4" s="253" t="s">
        <v>175</v>
      </c>
      <c r="Z4" s="253" t="s">
        <v>176</v>
      </c>
      <c r="AA4" s="253" t="s">
        <v>177</v>
      </c>
      <c r="AB4" s="253" t="s">
        <v>178</v>
      </c>
      <c r="AC4" s="254" t="s">
        <v>147</v>
      </c>
    </row>
    <row r="5" spans="1:29" s="47" customFormat="1" ht="18" customHeight="1" thickBot="1" x14ac:dyDescent="0.3">
      <c r="A5" s="3"/>
      <c r="B5" s="166"/>
      <c r="C5" s="271" t="s">
        <v>146</v>
      </c>
      <c r="D5" s="278">
        <f>AVERAGE(D6,D8:D16,D18:D29,D32:D50,D52:D70,D72:D86,D88:D117,D119:D126)</f>
        <v>0.54088950753178844</v>
      </c>
      <c r="E5" s="272"/>
      <c r="F5" s="282" t="str">
        <f t="shared" ref="F5:F31" si="0">IF(D5&gt;=$D$131,"A",IF(D5&gt;=$D$127,"B",IF(D5&gt;=$D$132,"C","D")))</f>
        <v>C</v>
      </c>
      <c r="G5" s="373">
        <f>AVERAGE(G6,G8:G16,G18:G29,G32:G50,G52:G70,G72:G86,G88:G117,G119:G126)</f>
        <v>21188.620439539329</v>
      </c>
      <c r="H5" s="280">
        <f>AVERAGE(H6,H8:H16,H18:H29,H32:H50,H52:H70,H72:H86,H88:H117,H119:H126)</f>
        <v>0.16417609677871922</v>
      </c>
      <c r="I5" s="274"/>
      <c r="J5" s="273" t="str">
        <f t="shared" ref="J5:J36" si="1">IF(G5&gt;=$G$131,"A",IF(G5&gt;=$G$127,"B",IF(G5&gt;=$G$132,"C","D")))</f>
        <v>B</v>
      </c>
      <c r="K5" s="374">
        <f>AVERAGE(K6,K8:K16,K18:K29,K32:K50,K52:K70,K72:K86,K88:K117,K119:K126)</f>
        <v>54980.012968327399</v>
      </c>
      <c r="L5" s="281">
        <f>AVERAGE(L6,L8:L16,L18:L29,L32:L50,L52:L70,L72:L86,L88:L117,L119:L126)</f>
        <v>0.24040502394192817</v>
      </c>
      <c r="M5" s="275"/>
      <c r="N5" s="329" t="str">
        <f t="shared" ref="N5:N39" si="2">IF(K5&gt;=$K$131,"A",IF(K5&gt;=$K$127,"B",IF(K5&gt;=$K$132,"C","D")))</f>
        <v>B</v>
      </c>
      <c r="O5" s="302">
        <f>AVERAGE(O6,O8:O16,O18:O29,O32:O50,O52:O70,O72:O86,O88:O117,O119:O126)</f>
        <v>2547.4596621022215</v>
      </c>
      <c r="P5" s="279">
        <f>AVERAGE(P6,P8:P16,P18:P29,P32:P50,P52:P70,P72:P86,P88:P117,P119:P126)</f>
        <v>0.14608762544500692</v>
      </c>
      <c r="Q5" s="274"/>
      <c r="R5" s="276" t="str">
        <f t="shared" ref="R5:R36" si="3">IF(O5&gt;=$O$131,"A",IF(O5&gt;=$O$127,"B",IF(O5&gt;=$O$132,"C","D")))</f>
        <v>C</v>
      </c>
      <c r="S5" s="374">
        <f>AVERAGE(S6,S8:S16,S18:S29,S32:S50,S52:S70,S72:S86,S88:S117,S119:S126)</f>
        <v>587225.26818757737</v>
      </c>
      <c r="T5" s="280">
        <f>AVERAGE(T6,T8:T16,T18:T29,T32:T50,T52:T70,T72:T86,T88:T117,T119:T126)</f>
        <v>0.67600554109102218</v>
      </c>
      <c r="U5" s="274"/>
      <c r="V5" s="273" t="str">
        <f t="shared" ref="V5:V36" si="4">IF(S5&gt;=$S$131,"A",IF(S5&gt;=$S$127,"B",IF(S5&gt;=$S$132,"C","D")))</f>
        <v>C</v>
      </c>
      <c r="W5" s="289" t="str">
        <f>IF(AC5&gt;=3.5,"A",IF(AC5&gt;=2.5,"B",IF(AC5&gt;=1.5,"C","D")))</f>
        <v>C</v>
      </c>
      <c r="X5" s="283">
        <f t="shared" ref="X5" si="5">IF(F5="A",4.2,IF(F5="B",2.5,IF(F5="C",2,1)))</f>
        <v>2</v>
      </c>
      <c r="Y5" s="284">
        <f t="shared" ref="Y5" si="6">IF(J5="A",4.2,IF(J5="B",2.5,IF(J5="C",2,1)))</f>
        <v>2.5</v>
      </c>
      <c r="Z5" s="284">
        <f t="shared" ref="Z5" si="7">IF(N5="A",4.2,IF(N5="B",2.5,IF(N5="C",2,1)))</f>
        <v>2.5</v>
      </c>
      <c r="AA5" s="284">
        <f t="shared" ref="AA5" si="8">IF(R5="A",4.2,IF(R5="B",2.5,IF(R5="C",2,1)))</f>
        <v>2</v>
      </c>
      <c r="AB5" s="284">
        <f t="shared" ref="AB5" si="9">IF(V5="A",4.2,IF(V5="B",2.5,IF(V5="C",2,1)))</f>
        <v>2</v>
      </c>
      <c r="AC5" s="285">
        <f t="shared" ref="AC5" si="10">AVERAGE(X5:AB5)</f>
        <v>2.2000000000000002</v>
      </c>
    </row>
    <row r="6" spans="1:29" ht="15.75" thickBot="1" x14ac:dyDescent="0.3">
      <c r="A6" s="107">
        <v>1</v>
      </c>
      <c r="B6" s="108">
        <v>50050</v>
      </c>
      <c r="C6" s="270" t="s">
        <v>92</v>
      </c>
      <c r="D6" s="94">
        <f>'2018-2019 исходные'!F6</f>
        <v>0</v>
      </c>
      <c r="E6" s="109">
        <f>$D$127</f>
        <v>0.54290927319653637</v>
      </c>
      <c r="F6" s="61" t="str">
        <f t="shared" si="0"/>
        <v>D</v>
      </c>
      <c r="G6" s="80">
        <f>'2018-2019 исходные'!I6</f>
        <v>0</v>
      </c>
      <c r="H6" s="109">
        <f>G6/$G$128</f>
        <v>0</v>
      </c>
      <c r="I6" s="109">
        <f>$H$127</f>
        <v>0.16395000420027797</v>
      </c>
      <c r="J6" s="89" t="str">
        <f t="shared" si="1"/>
        <v>D</v>
      </c>
      <c r="K6" s="110">
        <f>'2018-2019 исходные'!L6</f>
        <v>0</v>
      </c>
      <c r="L6" s="111">
        <f>K6/$K$128</f>
        <v>0</v>
      </c>
      <c r="M6" s="109">
        <f>$L$127</f>
        <v>0.2403817886398277</v>
      </c>
      <c r="N6" s="330" t="str">
        <f t="shared" si="2"/>
        <v>D</v>
      </c>
      <c r="O6" s="78">
        <f>'2018-2019 исходные'!P6</f>
        <v>0</v>
      </c>
      <c r="P6" s="109">
        <f>O6/$O$128</f>
        <v>0</v>
      </c>
      <c r="Q6" s="109">
        <f>$P$127</f>
        <v>0.14609222553409817</v>
      </c>
      <c r="R6" s="79" t="str">
        <f t="shared" si="3"/>
        <v>D</v>
      </c>
      <c r="S6" s="267">
        <f>'2018-2019 исходные'!S6</f>
        <v>0</v>
      </c>
      <c r="T6" s="268">
        <f>S6/$S$128</f>
        <v>0</v>
      </c>
      <c r="U6" s="268">
        <f>$T$127</f>
        <v>0.67772616949334896</v>
      </c>
      <c r="V6" s="269" t="str">
        <f t="shared" si="4"/>
        <v>D</v>
      </c>
      <c r="W6" s="230" t="str">
        <f>IF(AC6&gt;=3.5,"A",IF(AC6&gt;=2.5,"B",IF(AC6&gt;=1.5,"C","D")))</f>
        <v>D</v>
      </c>
      <c r="X6" s="249">
        <f>IF(F6="A",4.2,IF(F6="B",2.5,IF(F6="C",2,1)))</f>
        <v>1</v>
      </c>
      <c r="Y6" s="250">
        <f>IF(J6="A",4.2,IF(J6="B",2.5,IF(J6="C",2,1)))</f>
        <v>1</v>
      </c>
      <c r="Z6" s="250">
        <f>IF(N6="A",4.2,IF(N6="B",2.5,IF(N6="C",2,1)))</f>
        <v>1</v>
      </c>
      <c r="AA6" s="250">
        <f>IF(R6="A",4.2,IF(R6="B",2.5,IF(R6="C",2,1)))</f>
        <v>1</v>
      </c>
      <c r="AB6" s="250">
        <f>IF(V6="A",4.2,IF(V6="B",2.5,IF(V6="C",2,1)))</f>
        <v>1</v>
      </c>
      <c r="AC6" s="251">
        <f>AVERAGE(X6:AB6)</f>
        <v>1</v>
      </c>
    </row>
    <row r="7" spans="1:29" ht="15.75" thickBot="1" x14ac:dyDescent="0.3">
      <c r="A7" s="26"/>
      <c r="B7" s="161"/>
      <c r="C7" s="162" t="s">
        <v>182</v>
      </c>
      <c r="D7" s="95">
        <f>AVERAGE(D8:D16)</f>
        <v>0.55527444910100887</v>
      </c>
      <c r="E7" s="286"/>
      <c r="F7" s="325" t="str">
        <f t="shared" si="0"/>
        <v>B</v>
      </c>
      <c r="G7" s="86">
        <f t="shared" ref="G7:H7" si="11">AVERAGE(G8:G16)</f>
        <v>18091.929397550295</v>
      </c>
      <c r="H7" s="287">
        <f t="shared" si="11"/>
        <v>0.1401819604141509</v>
      </c>
      <c r="I7" s="287"/>
      <c r="J7" s="75" t="str">
        <f t="shared" si="1"/>
        <v>C</v>
      </c>
      <c r="K7" s="86">
        <f t="shared" ref="K7:L7" si="12">AVERAGE(K8:K16)</f>
        <v>61101.838275861097</v>
      </c>
      <c r="L7" s="288">
        <f t="shared" si="12"/>
        <v>0.26717325261575098</v>
      </c>
      <c r="M7" s="287"/>
      <c r="N7" s="328" t="str">
        <f t="shared" si="2"/>
        <v>B</v>
      </c>
      <c r="O7" s="74">
        <f t="shared" ref="O7:P7" si="13">AVERAGE(O8:O16)</f>
        <v>2664.9785625580407</v>
      </c>
      <c r="P7" s="287">
        <f t="shared" si="13"/>
        <v>0.15282691061128559</v>
      </c>
      <c r="Q7" s="287"/>
      <c r="R7" s="67" t="str">
        <f t="shared" si="3"/>
        <v>B</v>
      </c>
      <c r="S7" s="86">
        <f t="shared" ref="S7:T7" si="14">AVERAGE(S8:S16)</f>
        <v>617424.81112839747</v>
      </c>
      <c r="T7" s="287">
        <f t="shared" si="14"/>
        <v>0.7107708338540879</v>
      </c>
      <c r="U7" s="114"/>
      <c r="V7" s="75" t="str">
        <f t="shared" si="4"/>
        <v>B</v>
      </c>
      <c r="W7" s="231" t="str">
        <f t="shared" ref="W7:W70" si="15">IF(AC7&gt;=3.5,"A",IF(AC7&gt;=2.5,"B",IF(AC7&gt;=1.5,"C","D")))</f>
        <v>C</v>
      </c>
      <c r="X7" s="321">
        <f t="shared" ref="X7:X70" si="16">IF(F7="A",4.2,IF(F7="B",2.5,IF(F7="C",2,1)))</f>
        <v>2.5</v>
      </c>
      <c r="Y7" s="322">
        <f t="shared" ref="Y7:Y70" si="17">IF(J7="A",4.2,IF(J7="B",2.5,IF(J7="C",2,1)))</f>
        <v>2</v>
      </c>
      <c r="Z7" s="322">
        <f t="shared" ref="Z7:Z70" si="18">IF(N7="A",4.2,IF(N7="B",2.5,IF(N7="C",2,1)))</f>
        <v>2.5</v>
      </c>
      <c r="AA7" s="322">
        <f t="shared" ref="AA7:AA70" si="19">IF(R7="A",4.2,IF(R7="B",2.5,IF(R7="C",2,1)))</f>
        <v>2.5</v>
      </c>
      <c r="AB7" s="322">
        <f t="shared" ref="AB7:AB70" si="20">IF(V7="A",4.2,IF(V7="B",2.5,IF(V7="C",2,1)))</f>
        <v>2.5</v>
      </c>
      <c r="AC7" s="323">
        <f t="shared" ref="AC7:AC70" si="21">AVERAGE(X7:AB7)</f>
        <v>2.4</v>
      </c>
    </row>
    <row r="8" spans="1:29" s="47" customFormat="1" x14ac:dyDescent="0.25">
      <c r="A8" s="187">
        <v>1</v>
      </c>
      <c r="B8" s="13">
        <v>10003</v>
      </c>
      <c r="C8" s="54" t="s">
        <v>93</v>
      </c>
      <c r="D8" s="97">
        <f>'2018-2019 исходные'!F8</f>
        <v>0.63820537150787049</v>
      </c>
      <c r="E8" s="84">
        <f t="shared" ref="E8:E16" si="22">$D$127</f>
        <v>0.54290927319653637</v>
      </c>
      <c r="F8" s="324" t="str">
        <f t="shared" si="0"/>
        <v>B</v>
      </c>
      <c r="G8" s="82">
        <f>'2018-2019 исходные'!I8</f>
        <v>11175.199959349593</v>
      </c>
      <c r="H8" s="84">
        <f t="shared" ref="H8:H16" si="23">G8/$G$128</f>
        <v>8.6588964830577042E-2</v>
      </c>
      <c r="I8" s="84">
        <f t="shared" ref="I8:I16" si="24">$H$127</f>
        <v>0.16395000420027797</v>
      </c>
      <c r="J8" s="91" t="str">
        <f t="shared" si="1"/>
        <v>C</v>
      </c>
      <c r="K8" s="88">
        <f>'2018-2019 исходные'!L8</f>
        <v>118537.62882113822</v>
      </c>
      <c r="L8" s="31">
        <f t="shared" ref="L8:L16" si="25">K8/$K$128</f>
        <v>0.51831638364984622</v>
      </c>
      <c r="M8" s="84">
        <f t="shared" ref="M8:M16" si="26">$L$127</f>
        <v>0.2403817886398277</v>
      </c>
      <c r="N8" s="331" t="str">
        <f t="shared" si="2"/>
        <v>B</v>
      </c>
      <c r="O8" s="68">
        <f>'2018-2019 исходные'!P8</f>
        <v>3093.4490243902437</v>
      </c>
      <c r="P8" s="84">
        <f t="shared" ref="P8:P16" si="27">O8/$O$128</f>
        <v>0.17739814652665148</v>
      </c>
      <c r="Q8" s="84">
        <f t="shared" ref="Q8:Q16" si="28">$P$127</f>
        <v>0.14609222553409817</v>
      </c>
      <c r="R8" s="71" t="str">
        <f t="shared" si="3"/>
        <v>B</v>
      </c>
      <c r="S8" s="156">
        <f>'2018-2019 исходные'!S8</f>
        <v>868669.31185185187</v>
      </c>
      <c r="T8" s="112">
        <f t="shared" ref="T8:T16" si="29">S8/$S$128</f>
        <v>1</v>
      </c>
      <c r="U8" s="112">
        <f t="shared" ref="U8:U16" si="30">$T$127</f>
        <v>0.67772616949334896</v>
      </c>
      <c r="V8" s="157" t="str">
        <f t="shared" si="4"/>
        <v>A</v>
      </c>
      <c r="W8" s="233" t="str">
        <f>IF(AC8&gt;=3.5,"A",IF(AC8&gt;=2.5,"B",IF(AC8&gt;=1.5,"C","D")))</f>
        <v>B</v>
      </c>
      <c r="X8" s="244">
        <f>IF(F8="A",4.2,IF(F8="B",2.5,IF(F8="C",2,1)))</f>
        <v>2.5</v>
      </c>
      <c r="Y8" s="226">
        <f>IF(J8="A",4.2,IF(J8="B",2.5,IF(J8="C",2,1)))</f>
        <v>2</v>
      </c>
      <c r="Z8" s="226">
        <f>IF(N8="A",4.2,IF(N8="B",2.5,IF(N8="C",2,1)))</f>
        <v>2.5</v>
      </c>
      <c r="AA8" s="226">
        <f>IF(R8="A",4.2,IF(R8="B",2.5,IF(R8="C",2,1)))</f>
        <v>2.5</v>
      </c>
      <c r="AB8" s="226">
        <f>IF(V8="A",4.2,IF(V8="B",2.5,IF(V8="C",2,1)))</f>
        <v>4.2</v>
      </c>
      <c r="AC8" s="245">
        <f>AVERAGE(X8:AB8)</f>
        <v>2.7399999999999998</v>
      </c>
    </row>
    <row r="9" spans="1:29" s="47" customFormat="1" x14ac:dyDescent="0.25">
      <c r="A9" s="187">
        <v>2</v>
      </c>
      <c r="B9" s="13">
        <v>10002</v>
      </c>
      <c r="C9" s="54" t="s">
        <v>90</v>
      </c>
      <c r="D9" s="97">
        <f>'2018-2019 исходные'!F9</f>
        <v>0.71003416052867119</v>
      </c>
      <c r="E9" s="84">
        <f t="shared" si="22"/>
        <v>0.54290927319653637</v>
      </c>
      <c r="F9" s="324" t="str">
        <f t="shared" si="0"/>
        <v>B</v>
      </c>
      <c r="G9" s="82">
        <f>'2018-2019 исходные'!I9</f>
        <v>14778.606585998272</v>
      </c>
      <c r="H9" s="84">
        <f t="shared" si="23"/>
        <v>0.11450929294999534</v>
      </c>
      <c r="I9" s="84">
        <f t="shared" si="24"/>
        <v>0.16395000420027797</v>
      </c>
      <c r="J9" s="91" t="str">
        <f t="shared" si="1"/>
        <v>C</v>
      </c>
      <c r="K9" s="88">
        <f>'2018-2019 исходные'!L9</f>
        <v>51763.311659464132</v>
      </c>
      <c r="L9" s="31">
        <f t="shared" si="25"/>
        <v>0.2263397097773644</v>
      </c>
      <c r="M9" s="84">
        <f t="shared" si="26"/>
        <v>0.2403817886398277</v>
      </c>
      <c r="N9" s="102" t="str">
        <f t="shared" si="2"/>
        <v>C</v>
      </c>
      <c r="O9" s="68">
        <f>'2018-2019 исходные'!P9</f>
        <v>2318.1250561797751</v>
      </c>
      <c r="P9" s="84">
        <f t="shared" si="27"/>
        <v>0.13293611277927572</v>
      </c>
      <c r="Q9" s="84">
        <f t="shared" si="28"/>
        <v>0.14609222553409817</v>
      </c>
      <c r="R9" s="71" t="str">
        <f t="shared" si="3"/>
        <v>C</v>
      </c>
      <c r="S9" s="104">
        <f>'2018-2019 исходные'!S9</f>
        <v>571222.04749999999</v>
      </c>
      <c r="T9" s="112">
        <f t="shared" si="29"/>
        <v>0.65758285656742488</v>
      </c>
      <c r="U9" s="112">
        <f t="shared" si="30"/>
        <v>0.67772616949334896</v>
      </c>
      <c r="V9" s="102" t="str">
        <f t="shared" si="4"/>
        <v>C</v>
      </c>
      <c r="W9" s="224" t="str">
        <f>IF(AC9&gt;=3.5,"A",IF(AC9&gt;=2.5,"B",IF(AC9&gt;=1.5,"C","D")))</f>
        <v>C</v>
      </c>
      <c r="X9" s="244">
        <f>IF(F9="A",4.2,IF(F9="B",2.5,IF(F9="C",2,1)))</f>
        <v>2.5</v>
      </c>
      <c r="Y9" s="226">
        <f>IF(J9="A",4.2,IF(J9="B",2.5,IF(J9="C",2,1)))</f>
        <v>2</v>
      </c>
      <c r="Z9" s="226">
        <f>IF(N9="A",4.2,IF(N9="B",2.5,IF(N9="C",2,1)))</f>
        <v>2</v>
      </c>
      <c r="AA9" s="226">
        <f>IF(R9="A",4.2,IF(R9="B",2.5,IF(R9="C",2,1)))</f>
        <v>2</v>
      </c>
      <c r="AB9" s="226">
        <f>IF(V9="A",4.2,IF(V9="B",2.5,IF(V9="C",2,1)))</f>
        <v>2</v>
      </c>
      <c r="AC9" s="245">
        <f>AVERAGE(X9:AB9)</f>
        <v>2.1</v>
      </c>
    </row>
    <row r="10" spans="1:29" s="47" customFormat="1" x14ac:dyDescent="0.25">
      <c r="A10" s="187">
        <v>3</v>
      </c>
      <c r="B10" s="13">
        <v>10090</v>
      </c>
      <c r="C10" s="54" t="s">
        <v>95</v>
      </c>
      <c r="D10" s="97">
        <f>'2018-2019 исходные'!F10</f>
        <v>0.90083454072864644</v>
      </c>
      <c r="E10" s="84">
        <f t="shared" si="22"/>
        <v>0.54290927319653637</v>
      </c>
      <c r="F10" s="324" t="str">
        <f t="shared" si="0"/>
        <v>A</v>
      </c>
      <c r="G10" s="82">
        <f>'2018-2019 исходные'!I10</f>
        <v>30517.524413837284</v>
      </c>
      <c r="H10" s="84">
        <f t="shared" si="23"/>
        <v>0.2364593795008772</v>
      </c>
      <c r="I10" s="84">
        <f t="shared" si="24"/>
        <v>0.16395000420027797</v>
      </c>
      <c r="J10" s="91" t="str">
        <f t="shared" si="1"/>
        <v>B</v>
      </c>
      <c r="K10" s="88">
        <f>'2018-2019 исходные'!L10</f>
        <v>47880.545925688661</v>
      </c>
      <c r="L10" s="31">
        <f t="shared" si="25"/>
        <v>0.20936196934418336</v>
      </c>
      <c r="M10" s="84">
        <f t="shared" si="26"/>
        <v>0.2403817886398277</v>
      </c>
      <c r="N10" s="102" t="str">
        <f t="shared" si="2"/>
        <v>C</v>
      </c>
      <c r="O10" s="68">
        <f>'2018-2019 исходные'!P10</f>
        <v>2503.6417360666242</v>
      </c>
      <c r="P10" s="84">
        <f t="shared" si="27"/>
        <v>0.14357482539494335</v>
      </c>
      <c r="Q10" s="84">
        <f t="shared" si="28"/>
        <v>0.14609222553409817</v>
      </c>
      <c r="R10" s="71" t="str">
        <f t="shared" si="3"/>
        <v>C</v>
      </c>
      <c r="S10" s="104">
        <f>'2018-2019 исходные'!S10</f>
        <v>572322.89451923082</v>
      </c>
      <c r="T10" s="112">
        <f t="shared" si="29"/>
        <v>0.6588501363069198</v>
      </c>
      <c r="U10" s="112">
        <f t="shared" si="30"/>
        <v>0.67772616949334896</v>
      </c>
      <c r="V10" s="102" t="str">
        <f t="shared" si="4"/>
        <v>C</v>
      </c>
      <c r="W10" s="232" t="str">
        <f>IF(AC10&gt;=3.5,"A",IF(AC10&gt;=2.5,"B",IF(AC10&gt;=1.5,"C","D")))</f>
        <v>B</v>
      </c>
      <c r="X10" s="244">
        <f>IF(F10="A",4.2,IF(F10="B",2.5,IF(F10="C",2,1)))</f>
        <v>4.2</v>
      </c>
      <c r="Y10" s="226">
        <f>IF(J10="A",4.2,IF(J10="B",2.5,IF(J10="C",2,1)))</f>
        <v>2.5</v>
      </c>
      <c r="Z10" s="226">
        <f>IF(N10="A",4.2,IF(N10="B",2.5,IF(N10="C",2,1)))</f>
        <v>2</v>
      </c>
      <c r="AA10" s="226">
        <f>IF(R10="A",4.2,IF(R10="B",2.5,IF(R10="C",2,1)))</f>
        <v>2</v>
      </c>
      <c r="AB10" s="226">
        <f>IF(V10="A",4.2,IF(V10="B",2.5,IF(V10="C",2,1)))</f>
        <v>2</v>
      </c>
      <c r="AC10" s="245">
        <f>AVERAGE(X10:AB10)</f>
        <v>2.54</v>
      </c>
    </row>
    <row r="11" spans="1:29" x14ac:dyDescent="0.25">
      <c r="A11" s="187">
        <v>4</v>
      </c>
      <c r="B11" s="13">
        <v>10004</v>
      </c>
      <c r="C11" s="54" t="s">
        <v>94</v>
      </c>
      <c r="D11" s="97">
        <f>'2018-2019 исходные'!F11</f>
        <v>0.60600701460354023</v>
      </c>
      <c r="E11" s="84">
        <f t="shared" si="22"/>
        <v>0.54290927319653637</v>
      </c>
      <c r="F11" s="324" t="str">
        <f t="shared" si="0"/>
        <v>B</v>
      </c>
      <c r="G11" s="82">
        <f>'2018-2019 исходные'!I11</f>
        <v>24333.20701930502</v>
      </c>
      <c r="H11" s="84">
        <f t="shared" si="23"/>
        <v>0.18854134283717833</v>
      </c>
      <c r="I11" s="84">
        <f t="shared" si="24"/>
        <v>0.16395000420027797</v>
      </c>
      <c r="J11" s="91" t="str">
        <f t="shared" si="1"/>
        <v>B</v>
      </c>
      <c r="K11" s="88">
        <f>'2018-2019 исходные'!L11</f>
        <v>60033.688787644795</v>
      </c>
      <c r="L11" s="31">
        <f t="shared" si="25"/>
        <v>0.26250267344662398</v>
      </c>
      <c r="M11" s="84">
        <f t="shared" si="26"/>
        <v>0.2403817886398277</v>
      </c>
      <c r="N11" s="102" t="str">
        <f t="shared" si="2"/>
        <v>B</v>
      </c>
      <c r="O11" s="68">
        <f>'2018-2019 исходные'!P11</f>
        <v>3661.8956988416985</v>
      </c>
      <c r="P11" s="84">
        <f t="shared" si="27"/>
        <v>0.20999651347947493</v>
      </c>
      <c r="Q11" s="84">
        <f t="shared" si="28"/>
        <v>0.14609222553409817</v>
      </c>
      <c r="R11" s="71" t="str">
        <f t="shared" si="3"/>
        <v>B</v>
      </c>
      <c r="S11" s="104">
        <f>'2018-2019 исходные'!S11</f>
        <v>610475.04676190473</v>
      </c>
      <c r="T11" s="112">
        <f t="shared" si="29"/>
        <v>0.70277036201552712</v>
      </c>
      <c r="U11" s="112">
        <f t="shared" si="30"/>
        <v>0.67772616949334896</v>
      </c>
      <c r="V11" s="102" t="str">
        <f t="shared" si="4"/>
        <v>B</v>
      </c>
      <c r="W11" s="232" t="str">
        <f t="shared" si="15"/>
        <v>B</v>
      </c>
      <c r="X11" s="244">
        <f t="shared" si="16"/>
        <v>2.5</v>
      </c>
      <c r="Y11" s="226">
        <f t="shared" si="17"/>
        <v>2.5</v>
      </c>
      <c r="Z11" s="226">
        <f t="shared" si="18"/>
        <v>2.5</v>
      </c>
      <c r="AA11" s="226">
        <f t="shared" si="19"/>
        <v>2.5</v>
      </c>
      <c r="AB11" s="226">
        <f t="shared" si="20"/>
        <v>2.5</v>
      </c>
      <c r="AC11" s="245">
        <f t="shared" si="21"/>
        <v>2.5</v>
      </c>
    </row>
    <row r="12" spans="1:29" x14ac:dyDescent="0.25">
      <c r="A12" s="187">
        <v>5</v>
      </c>
      <c r="B12" s="20">
        <v>10001</v>
      </c>
      <c r="C12" s="57" t="s">
        <v>89</v>
      </c>
      <c r="D12" s="96">
        <f>'2018-2019 исходные'!F12</f>
        <v>4.7173835194790251E-2</v>
      </c>
      <c r="E12" s="100">
        <f t="shared" si="22"/>
        <v>0.54290927319653637</v>
      </c>
      <c r="F12" s="327" t="str">
        <f t="shared" si="0"/>
        <v>D</v>
      </c>
      <c r="G12" s="81">
        <f>'2018-2019 исходные'!I12</f>
        <v>15412.410804093568</v>
      </c>
      <c r="H12" s="100">
        <f t="shared" si="23"/>
        <v>0.11942020741682866</v>
      </c>
      <c r="I12" s="100">
        <f t="shared" si="24"/>
        <v>0.16395000420027797</v>
      </c>
      <c r="J12" s="90" t="str">
        <f t="shared" si="1"/>
        <v>C</v>
      </c>
      <c r="K12" s="87">
        <f>'2018-2019 исходные'!L12</f>
        <v>50730.253932748536</v>
      </c>
      <c r="L12" s="28">
        <f t="shared" si="25"/>
        <v>0.22182257247389511</v>
      </c>
      <c r="M12" s="100">
        <f t="shared" si="26"/>
        <v>0.2403817886398277</v>
      </c>
      <c r="N12" s="76" t="str">
        <f t="shared" si="2"/>
        <v>C</v>
      </c>
      <c r="O12" s="70">
        <f>'2018-2019 исходные'!P12</f>
        <v>2844.9760233918132</v>
      </c>
      <c r="P12" s="100">
        <f t="shared" si="27"/>
        <v>0.16314911591664333</v>
      </c>
      <c r="Q12" s="100">
        <f t="shared" si="28"/>
        <v>0.14609222553409817</v>
      </c>
      <c r="R12" s="73" t="str">
        <f t="shared" si="3"/>
        <v>B</v>
      </c>
      <c r="S12" s="103">
        <f>'2018-2019 исходные'!S12</f>
        <v>670604.71209302323</v>
      </c>
      <c r="T12" s="113">
        <f t="shared" si="29"/>
        <v>0.77199079436041163</v>
      </c>
      <c r="U12" s="113">
        <f t="shared" si="30"/>
        <v>0.67772616949334896</v>
      </c>
      <c r="V12" s="76" t="str">
        <f t="shared" si="4"/>
        <v>B</v>
      </c>
      <c r="W12" s="232" t="str">
        <f>IF(AC12&gt;=3.5,"A",IF(AC12&gt;=2.5,"B",IF(AC12&gt;=1.5,"C","D")))</f>
        <v>C</v>
      </c>
      <c r="X12" s="242">
        <f>IF(F12="A",4.2,IF(F12="B",2.5,IF(F12="C",2,1)))</f>
        <v>1</v>
      </c>
      <c r="Y12" s="227">
        <f>IF(J12="A",4.2,IF(J12="B",2.5,IF(J12="C",2,1)))</f>
        <v>2</v>
      </c>
      <c r="Z12" s="227">
        <f>IF(N12="A",4.2,IF(N12="B",2.5,IF(N12="C",2,1)))</f>
        <v>2</v>
      </c>
      <c r="AA12" s="227">
        <f>IF(R12="A",4.2,IF(R12="B",2.5,IF(R12="C",2,1)))</f>
        <v>2.5</v>
      </c>
      <c r="AB12" s="227">
        <f>IF(V12="A",4.2,IF(V12="B",2.5,IF(V12="C",2,1)))</f>
        <v>2.5</v>
      </c>
      <c r="AC12" s="243">
        <f>AVERAGE(X12:AB12)</f>
        <v>2</v>
      </c>
    </row>
    <row r="13" spans="1:29" x14ac:dyDescent="0.25">
      <c r="A13" s="187">
        <v>6</v>
      </c>
      <c r="B13" s="13">
        <v>10120</v>
      </c>
      <c r="C13" s="54" t="s">
        <v>96</v>
      </c>
      <c r="D13" s="97">
        <f>'2018-2019 исходные'!F13</f>
        <v>0.47986932762023576</v>
      </c>
      <c r="E13" s="84">
        <f t="shared" si="22"/>
        <v>0.54290927319653637</v>
      </c>
      <c r="F13" s="324" t="str">
        <f t="shared" si="0"/>
        <v>C</v>
      </c>
      <c r="G13" s="82">
        <f>'2018-2019 исходные'!I13</f>
        <v>18889.877997416021</v>
      </c>
      <c r="H13" s="84">
        <f t="shared" si="23"/>
        <v>0.14636471718823219</v>
      </c>
      <c r="I13" s="84">
        <f t="shared" si="24"/>
        <v>0.16395000420027797</v>
      </c>
      <c r="J13" s="91" t="str">
        <f t="shared" si="1"/>
        <v>C</v>
      </c>
      <c r="K13" s="88">
        <f>'2018-2019 исходные'!L13</f>
        <v>57323.20939276486</v>
      </c>
      <c r="L13" s="31">
        <f t="shared" si="25"/>
        <v>0.25065085987583435</v>
      </c>
      <c r="M13" s="84">
        <f t="shared" si="26"/>
        <v>0.2403817886398277</v>
      </c>
      <c r="N13" s="102" t="str">
        <f t="shared" si="2"/>
        <v>B</v>
      </c>
      <c r="O13" s="68">
        <f>'2018-2019 исходные'!P13</f>
        <v>2408.8017183462534</v>
      </c>
      <c r="P13" s="84">
        <f t="shared" si="27"/>
        <v>0.13813609237316199</v>
      </c>
      <c r="Q13" s="84">
        <f t="shared" si="28"/>
        <v>0.14609222553409817</v>
      </c>
      <c r="R13" s="71" t="str">
        <f t="shared" si="3"/>
        <v>C</v>
      </c>
      <c r="S13" s="104">
        <f>'2018-2019 исходные'!S13</f>
        <v>543565.71428571432</v>
      </c>
      <c r="T13" s="112">
        <f t="shared" si="29"/>
        <v>0.62574527138172609</v>
      </c>
      <c r="U13" s="112">
        <f t="shared" si="30"/>
        <v>0.67772616949334896</v>
      </c>
      <c r="V13" s="102" t="str">
        <f t="shared" si="4"/>
        <v>C</v>
      </c>
      <c r="W13" s="232" t="str">
        <f t="shared" si="15"/>
        <v>C</v>
      </c>
      <c r="X13" s="244">
        <f t="shared" si="16"/>
        <v>2</v>
      </c>
      <c r="Y13" s="226">
        <f t="shared" si="17"/>
        <v>2</v>
      </c>
      <c r="Z13" s="226">
        <f t="shared" si="18"/>
        <v>2.5</v>
      </c>
      <c r="AA13" s="226">
        <f t="shared" si="19"/>
        <v>2</v>
      </c>
      <c r="AB13" s="226">
        <f t="shared" si="20"/>
        <v>2</v>
      </c>
      <c r="AC13" s="245">
        <f t="shared" si="21"/>
        <v>2.1</v>
      </c>
    </row>
    <row r="14" spans="1:29" x14ac:dyDescent="0.25">
      <c r="A14" s="187">
        <v>7</v>
      </c>
      <c r="B14" s="13">
        <v>10190</v>
      </c>
      <c r="C14" s="54" t="s">
        <v>5</v>
      </c>
      <c r="D14" s="97">
        <f>'2018-2019 исходные'!F14</f>
        <v>0.59299722282857992</v>
      </c>
      <c r="E14" s="84">
        <f t="shared" si="22"/>
        <v>0.54290927319653637</v>
      </c>
      <c r="F14" s="324" t="str">
        <f t="shared" si="0"/>
        <v>B</v>
      </c>
      <c r="G14" s="82">
        <f>'2018-2019 исходные'!I14</f>
        <v>11090.874470169188</v>
      </c>
      <c r="H14" s="84">
        <f t="shared" si="23"/>
        <v>8.5935584412909036E-2</v>
      </c>
      <c r="I14" s="84">
        <f t="shared" si="24"/>
        <v>0.16395000420027797</v>
      </c>
      <c r="J14" s="91" t="str">
        <f t="shared" si="1"/>
        <v>C</v>
      </c>
      <c r="K14" s="88">
        <f>'2018-2019 исходные'!L14</f>
        <v>54974.840427426534</v>
      </c>
      <c r="L14" s="31">
        <f t="shared" si="25"/>
        <v>0.2403824065442233</v>
      </c>
      <c r="M14" s="84">
        <f t="shared" si="26"/>
        <v>0.2403817886398277</v>
      </c>
      <c r="N14" s="102" t="str">
        <f t="shared" si="2"/>
        <v>B</v>
      </c>
      <c r="O14" s="68">
        <f>'2018-2019 исходные'!P14</f>
        <v>2398.6576491540518</v>
      </c>
      <c r="P14" s="84">
        <f t="shared" si="27"/>
        <v>0.13755436658465012</v>
      </c>
      <c r="Q14" s="84">
        <f t="shared" si="28"/>
        <v>0.14609222553409817</v>
      </c>
      <c r="R14" s="71" t="str">
        <f t="shared" si="3"/>
        <v>C</v>
      </c>
      <c r="S14" s="104">
        <f>'2018-2019 исходные'!S14</f>
        <v>529236.26488888892</v>
      </c>
      <c r="T14" s="112">
        <f t="shared" si="29"/>
        <v>0.60924940903074987</v>
      </c>
      <c r="U14" s="112">
        <f t="shared" si="30"/>
        <v>0.67772616949334896</v>
      </c>
      <c r="V14" s="102" t="str">
        <f t="shared" si="4"/>
        <v>C</v>
      </c>
      <c r="W14" s="232" t="str">
        <f t="shared" si="15"/>
        <v>C</v>
      </c>
      <c r="X14" s="244">
        <f t="shared" si="16"/>
        <v>2.5</v>
      </c>
      <c r="Y14" s="226">
        <f t="shared" si="17"/>
        <v>2</v>
      </c>
      <c r="Z14" s="226">
        <f t="shared" si="18"/>
        <v>2.5</v>
      </c>
      <c r="AA14" s="226">
        <f t="shared" si="19"/>
        <v>2</v>
      </c>
      <c r="AB14" s="226">
        <f t="shared" si="20"/>
        <v>2</v>
      </c>
      <c r="AC14" s="245">
        <f t="shared" si="21"/>
        <v>2.2000000000000002</v>
      </c>
    </row>
    <row r="15" spans="1:29" x14ac:dyDescent="0.25">
      <c r="A15" s="187">
        <v>8</v>
      </c>
      <c r="B15" s="13">
        <v>10320</v>
      </c>
      <c r="C15" s="54" t="s">
        <v>91</v>
      </c>
      <c r="D15" s="97">
        <f>'2018-2019 исходные'!F15</f>
        <v>0.59659839651286617</v>
      </c>
      <c r="E15" s="84">
        <f t="shared" si="22"/>
        <v>0.54290927319653637</v>
      </c>
      <c r="F15" s="324" t="str">
        <f t="shared" si="0"/>
        <v>B</v>
      </c>
      <c r="G15" s="82">
        <f>'2018-2019 исходные'!I15</f>
        <v>18297.326117936118</v>
      </c>
      <c r="H15" s="84">
        <f t="shared" si="23"/>
        <v>0.14177343881834037</v>
      </c>
      <c r="I15" s="84">
        <f t="shared" si="24"/>
        <v>0.16395000420027797</v>
      </c>
      <c r="J15" s="91" t="str">
        <f t="shared" si="1"/>
        <v>C</v>
      </c>
      <c r="K15" s="88">
        <f>'2018-2019 исходные'!L15</f>
        <v>57319.54082309582</v>
      </c>
      <c r="L15" s="31">
        <f t="shared" si="25"/>
        <v>0.25063481872685123</v>
      </c>
      <c r="M15" s="84">
        <f t="shared" si="26"/>
        <v>0.2403817886398277</v>
      </c>
      <c r="N15" s="102" t="str">
        <f t="shared" si="2"/>
        <v>B</v>
      </c>
      <c r="O15" s="68">
        <f>'2018-2019 исходные'!P15</f>
        <v>2310.6852211302212</v>
      </c>
      <c r="P15" s="84">
        <f t="shared" si="27"/>
        <v>0.1325094650673371</v>
      </c>
      <c r="Q15" s="84">
        <f t="shared" si="28"/>
        <v>0.14609222553409817</v>
      </c>
      <c r="R15" s="71" t="str">
        <f t="shared" si="3"/>
        <v>C</v>
      </c>
      <c r="S15" s="104">
        <f>'2018-2019 исходные'!S15</f>
        <v>570947.51515151514</v>
      </c>
      <c r="T15" s="112">
        <f t="shared" si="29"/>
        <v>0.65726681875563708</v>
      </c>
      <c r="U15" s="112">
        <f t="shared" si="30"/>
        <v>0.67772616949334896</v>
      </c>
      <c r="V15" s="102" t="str">
        <f t="shared" si="4"/>
        <v>C</v>
      </c>
      <c r="W15" s="232" t="str">
        <f t="shared" si="15"/>
        <v>C</v>
      </c>
      <c r="X15" s="244">
        <f t="shared" si="16"/>
        <v>2.5</v>
      </c>
      <c r="Y15" s="226">
        <f t="shared" si="17"/>
        <v>2</v>
      </c>
      <c r="Z15" s="226">
        <f t="shared" si="18"/>
        <v>2.5</v>
      </c>
      <c r="AA15" s="226">
        <f t="shared" si="19"/>
        <v>2</v>
      </c>
      <c r="AB15" s="226">
        <f t="shared" si="20"/>
        <v>2</v>
      </c>
      <c r="AC15" s="245">
        <f t="shared" si="21"/>
        <v>2.2000000000000002</v>
      </c>
    </row>
    <row r="16" spans="1:29" ht="15.75" thickBot="1" x14ac:dyDescent="0.3">
      <c r="A16" s="277">
        <v>9</v>
      </c>
      <c r="B16" s="13">
        <v>10860</v>
      </c>
      <c r="C16" s="54" t="s">
        <v>133</v>
      </c>
      <c r="D16" s="97">
        <f>'2018-2019 исходные'!F16</f>
        <v>0.42575017238387963</v>
      </c>
      <c r="E16" s="84">
        <f t="shared" si="22"/>
        <v>0.54290927319653637</v>
      </c>
      <c r="F16" s="324" t="str">
        <f t="shared" si="0"/>
        <v>C</v>
      </c>
      <c r="G16" s="82">
        <f>'2018-2019 исходные'!I16</f>
        <v>18332.337209847596</v>
      </c>
      <c r="H16" s="84">
        <f t="shared" si="23"/>
        <v>0.14204471577241998</v>
      </c>
      <c r="I16" s="84">
        <f t="shared" si="24"/>
        <v>0.16395000420027797</v>
      </c>
      <c r="J16" s="91" t="str">
        <f t="shared" si="1"/>
        <v>C</v>
      </c>
      <c r="K16" s="88">
        <f>'2018-2019 исходные'!L16</f>
        <v>51353.524712778424</v>
      </c>
      <c r="L16" s="31">
        <f t="shared" si="25"/>
        <v>0.22454787970293683</v>
      </c>
      <c r="M16" s="84">
        <f t="shared" si="26"/>
        <v>0.2403817886398277</v>
      </c>
      <c r="N16" s="102" t="str">
        <f t="shared" si="2"/>
        <v>C</v>
      </c>
      <c r="O16" s="68">
        <f>'2018-2019 исходные'!P16</f>
        <v>2444.5749355216881</v>
      </c>
      <c r="P16" s="84">
        <f t="shared" si="27"/>
        <v>0.14018755737943225</v>
      </c>
      <c r="Q16" s="84">
        <f t="shared" si="28"/>
        <v>0.14609222553409817</v>
      </c>
      <c r="R16" s="71" t="str">
        <f t="shared" si="3"/>
        <v>C</v>
      </c>
      <c r="S16" s="104">
        <f>'2018-2019 исходные'!S16</f>
        <v>619779.79310344823</v>
      </c>
      <c r="T16" s="112">
        <f t="shared" si="29"/>
        <v>0.71348185626839455</v>
      </c>
      <c r="U16" s="112">
        <f t="shared" si="30"/>
        <v>0.67772616949334896</v>
      </c>
      <c r="V16" s="102" t="str">
        <f t="shared" si="4"/>
        <v>B</v>
      </c>
      <c r="W16" s="232" t="str">
        <f t="shared" si="15"/>
        <v>C</v>
      </c>
      <c r="X16" s="240">
        <f t="shared" si="16"/>
        <v>2</v>
      </c>
      <c r="Y16" s="228">
        <f t="shared" si="17"/>
        <v>2</v>
      </c>
      <c r="Z16" s="228">
        <f t="shared" si="18"/>
        <v>2</v>
      </c>
      <c r="AA16" s="228">
        <f t="shared" si="19"/>
        <v>2</v>
      </c>
      <c r="AB16" s="228">
        <f t="shared" si="20"/>
        <v>2.5</v>
      </c>
      <c r="AC16" s="241">
        <f t="shared" si="21"/>
        <v>2.1</v>
      </c>
    </row>
    <row r="17" spans="1:29" ht="15.75" thickBot="1" x14ac:dyDescent="0.3">
      <c r="A17" s="32"/>
      <c r="B17" s="161"/>
      <c r="C17" s="162" t="s">
        <v>183</v>
      </c>
      <c r="D17" s="95">
        <f>AVERAGE(D18:D30)</f>
        <v>0.7847678877313139</v>
      </c>
      <c r="E17" s="286"/>
      <c r="F17" s="325" t="str">
        <f t="shared" si="0"/>
        <v>A</v>
      </c>
      <c r="G17" s="86">
        <f>AVERAGE(G18:G30)</f>
        <v>20844.302524162704</v>
      </c>
      <c r="H17" s="287">
        <f>AVERAGE(H18:H30)</f>
        <v>0.16150821325327575</v>
      </c>
      <c r="I17" s="287"/>
      <c r="J17" s="75" t="str">
        <f t="shared" si="1"/>
        <v>C</v>
      </c>
      <c r="K17" s="86">
        <f>AVERAGE(K18:K30)</f>
        <v>57332.297740161841</v>
      </c>
      <c r="L17" s="288">
        <f>AVERAGE(L18:L30)</f>
        <v>0.25069059948766059</v>
      </c>
      <c r="M17" s="287"/>
      <c r="N17" s="75" t="str">
        <f t="shared" si="2"/>
        <v>B</v>
      </c>
      <c r="O17" s="74">
        <f>AVERAGE(O18:O30)</f>
        <v>3277.777135061016</v>
      </c>
      <c r="P17" s="287">
        <f>AVERAGE(P18:P30)</f>
        <v>0.18796869898377488</v>
      </c>
      <c r="Q17" s="287"/>
      <c r="R17" s="67" t="str">
        <f t="shared" si="3"/>
        <v>B</v>
      </c>
      <c r="S17" s="86">
        <f>AVERAGE(S18:S30)</f>
        <v>595574.54286744643</v>
      </c>
      <c r="T17" s="287">
        <f>AVERAGE(T18:T30)</f>
        <v>0.68561710968905409</v>
      </c>
      <c r="U17" s="114"/>
      <c r="V17" s="75" t="str">
        <f t="shared" si="4"/>
        <v>B</v>
      </c>
      <c r="W17" s="231" t="str">
        <f t="shared" si="15"/>
        <v>B</v>
      </c>
      <c r="X17" s="321">
        <f t="shared" si="16"/>
        <v>4.2</v>
      </c>
      <c r="Y17" s="322">
        <f t="shared" si="17"/>
        <v>2</v>
      </c>
      <c r="Z17" s="322">
        <f t="shared" si="18"/>
        <v>2.5</v>
      </c>
      <c r="AA17" s="322">
        <f t="shared" si="19"/>
        <v>2.5</v>
      </c>
      <c r="AB17" s="322">
        <f t="shared" si="20"/>
        <v>2.5</v>
      </c>
      <c r="AC17" s="323">
        <f t="shared" si="21"/>
        <v>2.7399999999999998</v>
      </c>
    </row>
    <row r="18" spans="1:29" x14ac:dyDescent="0.25">
      <c r="A18" s="187">
        <v>1</v>
      </c>
      <c r="B18" s="12">
        <v>20040</v>
      </c>
      <c r="C18" s="53" t="s">
        <v>97</v>
      </c>
      <c r="D18" s="96">
        <f>'2018-2019 исходные'!F18</f>
        <v>0.87575118070145963</v>
      </c>
      <c r="E18" s="100">
        <f t="shared" ref="E18:E30" si="31">$D$127</f>
        <v>0.54290927319653637</v>
      </c>
      <c r="F18" s="327" t="str">
        <f t="shared" si="0"/>
        <v>A</v>
      </c>
      <c r="G18" s="81">
        <f>'2018-2019 исходные'!I18</f>
        <v>16498.564841498559</v>
      </c>
      <c r="H18" s="100">
        <f t="shared" ref="H18:H30" si="32">G18/$G$128</f>
        <v>0.12783607058594942</v>
      </c>
      <c r="I18" s="100">
        <f t="shared" ref="I18:I30" si="33">$H$127</f>
        <v>0.16395000420027797</v>
      </c>
      <c r="J18" s="90" t="str">
        <f t="shared" si="1"/>
        <v>C</v>
      </c>
      <c r="K18" s="87">
        <f>'2018-2019 исходные'!L18</f>
        <v>56847.021777137372</v>
      </c>
      <c r="L18" s="28">
        <f t="shared" ref="L18:L30" si="34">K18/$K$128</f>
        <v>0.24856868693779369</v>
      </c>
      <c r="M18" s="100">
        <f t="shared" ref="M18:M30" si="35">$L$127</f>
        <v>0.2403817886398277</v>
      </c>
      <c r="N18" s="76" t="str">
        <f t="shared" si="2"/>
        <v>B</v>
      </c>
      <c r="O18" s="70">
        <f>'2018-2019 исходные'!P18</f>
        <v>2472.9596061479347</v>
      </c>
      <c r="P18" s="100">
        <f t="shared" ref="P18:P30" si="36">O18/$O$128</f>
        <v>0.14181531588431279</v>
      </c>
      <c r="Q18" s="100">
        <f t="shared" ref="Q18:Q30" si="37">$P$127</f>
        <v>0.14609222553409817</v>
      </c>
      <c r="R18" s="73" t="str">
        <f t="shared" si="3"/>
        <v>C</v>
      </c>
      <c r="S18" s="103">
        <f>'2018-2019 исходные'!S18</f>
        <v>582462.20731707313</v>
      </c>
      <c r="T18" s="113">
        <f t="shared" ref="T18:T30" si="38">S18/$S$128</f>
        <v>0.6705223718279687</v>
      </c>
      <c r="U18" s="113">
        <f t="shared" ref="U18:U30" si="39">$T$127</f>
        <v>0.67772616949334896</v>
      </c>
      <c r="V18" s="76" t="str">
        <f t="shared" si="4"/>
        <v>C</v>
      </c>
      <c r="W18" s="234" t="str">
        <f t="shared" si="15"/>
        <v>B</v>
      </c>
      <c r="X18" s="242">
        <f t="shared" si="16"/>
        <v>4.2</v>
      </c>
      <c r="Y18" s="227">
        <f t="shared" si="17"/>
        <v>2</v>
      </c>
      <c r="Z18" s="227">
        <f t="shared" si="18"/>
        <v>2.5</v>
      </c>
      <c r="AA18" s="227">
        <f t="shared" si="19"/>
        <v>2</v>
      </c>
      <c r="AB18" s="227">
        <f t="shared" si="20"/>
        <v>2</v>
      </c>
      <c r="AC18" s="243">
        <f t="shared" si="21"/>
        <v>2.54</v>
      </c>
    </row>
    <row r="19" spans="1:29" s="47" customFormat="1" x14ac:dyDescent="0.25">
      <c r="A19" s="187">
        <v>2</v>
      </c>
      <c r="B19" s="13">
        <v>20061</v>
      </c>
      <c r="C19" s="54" t="s">
        <v>98</v>
      </c>
      <c r="D19" s="97">
        <f>'2018-2019 исходные'!F19</f>
        <v>0.87367866889979895</v>
      </c>
      <c r="E19" s="84">
        <f t="shared" si="31"/>
        <v>0.54290927319653637</v>
      </c>
      <c r="F19" s="324" t="str">
        <f t="shared" si="0"/>
        <v>A</v>
      </c>
      <c r="G19" s="82">
        <f>'2018-2019 исходные'!I19</f>
        <v>22901.70089123867</v>
      </c>
      <c r="H19" s="84">
        <f t="shared" si="32"/>
        <v>0.17744958302717248</v>
      </c>
      <c r="I19" s="84">
        <f t="shared" si="33"/>
        <v>0.16395000420027797</v>
      </c>
      <c r="J19" s="91" t="str">
        <f t="shared" si="1"/>
        <v>B</v>
      </c>
      <c r="K19" s="88">
        <f>'2018-2019 исходные'!L19</f>
        <v>54072.147507552865</v>
      </c>
      <c r="L19" s="31">
        <f t="shared" si="34"/>
        <v>0.23643530101808502</v>
      </c>
      <c r="M19" s="84">
        <f t="shared" si="35"/>
        <v>0.2403817886398277</v>
      </c>
      <c r="N19" s="102" t="str">
        <f t="shared" si="2"/>
        <v>C</v>
      </c>
      <c r="O19" s="68">
        <f>'2018-2019 исходные'!P19</f>
        <v>2324.3424622356497</v>
      </c>
      <c r="P19" s="84">
        <f t="shared" si="36"/>
        <v>0.13329265859652356</v>
      </c>
      <c r="Q19" s="84">
        <f t="shared" si="37"/>
        <v>0.14609222553409817</v>
      </c>
      <c r="R19" s="71" t="str">
        <f t="shared" si="3"/>
        <v>C</v>
      </c>
      <c r="S19" s="104">
        <f>'2018-2019 исходные'!S19</f>
        <v>566391.29411764711</v>
      </c>
      <c r="T19" s="112">
        <f t="shared" si="38"/>
        <v>0.65202176062856343</v>
      </c>
      <c r="U19" s="112">
        <f t="shared" si="39"/>
        <v>0.67772616949334896</v>
      </c>
      <c r="V19" s="102" t="str">
        <f t="shared" si="4"/>
        <v>C</v>
      </c>
      <c r="W19" s="232" t="str">
        <f t="shared" si="15"/>
        <v>B</v>
      </c>
      <c r="X19" s="244">
        <f t="shared" si="16"/>
        <v>4.2</v>
      </c>
      <c r="Y19" s="226">
        <f t="shared" si="17"/>
        <v>2.5</v>
      </c>
      <c r="Z19" s="226">
        <f t="shared" si="18"/>
        <v>2</v>
      </c>
      <c r="AA19" s="226">
        <f t="shared" si="19"/>
        <v>2</v>
      </c>
      <c r="AB19" s="226">
        <f t="shared" si="20"/>
        <v>2</v>
      </c>
      <c r="AC19" s="245">
        <f t="shared" si="21"/>
        <v>2.54</v>
      </c>
    </row>
    <row r="20" spans="1:29" s="47" customFormat="1" x14ac:dyDescent="0.25">
      <c r="A20" s="187">
        <v>3</v>
      </c>
      <c r="B20" s="13">
        <v>21020</v>
      </c>
      <c r="C20" s="54" t="s">
        <v>102</v>
      </c>
      <c r="D20" s="97">
        <f>'2018-2019 исходные'!F20</f>
        <v>0.81967240698708943</v>
      </c>
      <c r="E20" s="84">
        <f t="shared" si="31"/>
        <v>0.54290927319653637</v>
      </c>
      <c r="F20" s="324" t="str">
        <f t="shared" si="0"/>
        <v>A</v>
      </c>
      <c r="G20" s="82">
        <f>'2018-2019 исходные'!I20</f>
        <v>18757.407175025586</v>
      </c>
      <c r="H20" s="84">
        <f t="shared" si="32"/>
        <v>0.14533829158307365</v>
      </c>
      <c r="I20" s="84">
        <f t="shared" si="33"/>
        <v>0.16395000420027797</v>
      </c>
      <c r="J20" s="91" t="str">
        <f t="shared" si="1"/>
        <v>C</v>
      </c>
      <c r="K20" s="88">
        <f>'2018-2019 исходные'!L20</f>
        <v>55601.501105424766</v>
      </c>
      <c r="L20" s="31">
        <f t="shared" si="34"/>
        <v>0.24312253640531331</v>
      </c>
      <c r="M20" s="84">
        <f t="shared" si="35"/>
        <v>0.2403817886398277</v>
      </c>
      <c r="N20" s="102" t="str">
        <f t="shared" si="2"/>
        <v>B</v>
      </c>
      <c r="O20" s="68">
        <f>'2018-2019 исходные'!P20</f>
        <v>2329.2104708290685</v>
      </c>
      <c r="P20" s="84">
        <f t="shared" si="36"/>
        <v>0.13357182133524642</v>
      </c>
      <c r="Q20" s="84">
        <f t="shared" si="37"/>
        <v>0.14609222553409817</v>
      </c>
      <c r="R20" s="71" t="str">
        <f t="shared" si="3"/>
        <v>C</v>
      </c>
      <c r="S20" s="104">
        <f>'2018-2019 исходные'!S20</f>
        <v>566306.10666666669</v>
      </c>
      <c r="T20" s="112">
        <f t="shared" si="38"/>
        <v>0.65192369402275829</v>
      </c>
      <c r="U20" s="112">
        <f t="shared" si="39"/>
        <v>0.67772616949334896</v>
      </c>
      <c r="V20" s="102" t="str">
        <f t="shared" si="4"/>
        <v>C</v>
      </c>
      <c r="W20" s="232" t="str">
        <f t="shared" si="15"/>
        <v>B</v>
      </c>
      <c r="X20" s="244">
        <f t="shared" si="16"/>
        <v>4.2</v>
      </c>
      <c r="Y20" s="226">
        <f t="shared" si="17"/>
        <v>2</v>
      </c>
      <c r="Z20" s="226">
        <f t="shared" si="18"/>
        <v>2.5</v>
      </c>
      <c r="AA20" s="226">
        <f t="shared" si="19"/>
        <v>2</v>
      </c>
      <c r="AB20" s="226">
        <f t="shared" si="20"/>
        <v>2</v>
      </c>
      <c r="AC20" s="245">
        <f t="shared" si="21"/>
        <v>2.54</v>
      </c>
    </row>
    <row r="21" spans="1:29" x14ac:dyDescent="0.25">
      <c r="A21" s="187">
        <v>4</v>
      </c>
      <c r="B21" s="13">
        <v>20060</v>
      </c>
      <c r="C21" s="54" t="s">
        <v>108</v>
      </c>
      <c r="D21" s="97">
        <f>'2018-2019 исходные'!F21</f>
        <v>0.81454896161310286</v>
      </c>
      <c r="E21" s="84">
        <f t="shared" si="31"/>
        <v>0.54290927319653637</v>
      </c>
      <c r="F21" s="324" t="str">
        <f t="shared" si="0"/>
        <v>A</v>
      </c>
      <c r="G21" s="82">
        <f>'2018-2019 исходные'!I21</f>
        <v>28719.471300191202</v>
      </c>
      <c r="H21" s="84">
        <f t="shared" si="32"/>
        <v>0.22252749833657171</v>
      </c>
      <c r="I21" s="84">
        <f t="shared" si="33"/>
        <v>0.16395000420027797</v>
      </c>
      <c r="J21" s="91" t="str">
        <f t="shared" si="1"/>
        <v>B</v>
      </c>
      <c r="K21" s="88">
        <f>'2018-2019 исходные'!L21</f>
        <v>67431.622989165073</v>
      </c>
      <c r="L21" s="31">
        <f t="shared" si="34"/>
        <v>0.29485080239053385</v>
      </c>
      <c r="M21" s="84">
        <f t="shared" si="35"/>
        <v>0.2403817886398277</v>
      </c>
      <c r="N21" s="102" t="str">
        <f t="shared" si="2"/>
        <v>B</v>
      </c>
      <c r="O21" s="68">
        <f>'2018-2019 исходные'!P21</f>
        <v>4397.7976481835567</v>
      </c>
      <c r="P21" s="84">
        <f t="shared" si="36"/>
        <v>0.25219783660110873</v>
      </c>
      <c r="Q21" s="84">
        <f t="shared" si="37"/>
        <v>0.14609222553409817</v>
      </c>
      <c r="R21" s="71" t="str">
        <f t="shared" si="3"/>
        <v>B</v>
      </c>
      <c r="S21" s="104">
        <f>'2018-2019 исходные'!S21</f>
        <v>613562.03053435113</v>
      </c>
      <c r="T21" s="112">
        <f t="shared" si="38"/>
        <v>0.70632405469273873</v>
      </c>
      <c r="U21" s="112">
        <f t="shared" si="39"/>
        <v>0.67772616949334896</v>
      </c>
      <c r="V21" s="102" t="str">
        <f t="shared" si="4"/>
        <v>B</v>
      </c>
      <c r="W21" s="234" t="str">
        <f t="shared" si="15"/>
        <v>B</v>
      </c>
      <c r="X21" s="244">
        <f t="shared" si="16"/>
        <v>4.2</v>
      </c>
      <c r="Y21" s="226">
        <f t="shared" si="17"/>
        <v>2.5</v>
      </c>
      <c r="Z21" s="226">
        <f t="shared" si="18"/>
        <v>2.5</v>
      </c>
      <c r="AA21" s="226">
        <f t="shared" si="19"/>
        <v>2.5</v>
      </c>
      <c r="AB21" s="226">
        <f t="shared" si="20"/>
        <v>2.5</v>
      </c>
      <c r="AC21" s="245">
        <f t="shared" si="21"/>
        <v>2.84</v>
      </c>
    </row>
    <row r="22" spans="1:29" x14ac:dyDescent="0.25">
      <c r="A22" s="187">
        <v>5</v>
      </c>
      <c r="B22" s="13">
        <v>20400</v>
      </c>
      <c r="C22" s="54" t="s">
        <v>100</v>
      </c>
      <c r="D22" s="154">
        <f>'2018-2019 исходные'!F22</f>
        <v>0.743081464772404</v>
      </c>
      <c r="E22" s="84">
        <f t="shared" si="31"/>
        <v>0.54290927319653637</v>
      </c>
      <c r="F22" s="324" t="str">
        <f t="shared" si="0"/>
        <v>B</v>
      </c>
      <c r="G22" s="82">
        <f>'2018-2019 исходные'!I22</f>
        <v>23298.053740014526</v>
      </c>
      <c r="H22" s="84">
        <f t="shared" si="32"/>
        <v>0.18052064958598052</v>
      </c>
      <c r="I22" s="84">
        <f t="shared" si="33"/>
        <v>0.16395000420027797</v>
      </c>
      <c r="J22" s="91" t="str">
        <f t="shared" si="1"/>
        <v>B</v>
      </c>
      <c r="K22" s="88">
        <f>'2018-2019 исходные'!L22</f>
        <v>57127.58558460421</v>
      </c>
      <c r="L22" s="31">
        <f t="shared" si="34"/>
        <v>0.24979547727867921</v>
      </c>
      <c r="M22" s="84">
        <f t="shared" si="35"/>
        <v>0.2403817886398277</v>
      </c>
      <c r="N22" s="102" t="str">
        <f t="shared" si="2"/>
        <v>B</v>
      </c>
      <c r="O22" s="68">
        <f>'2018-2019 исходные'!P22</f>
        <v>1572.5297240377631</v>
      </c>
      <c r="P22" s="84">
        <f t="shared" si="36"/>
        <v>9.0178909108532365E-2</v>
      </c>
      <c r="Q22" s="84">
        <f t="shared" si="37"/>
        <v>0.14609222553409817</v>
      </c>
      <c r="R22" s="71" t="str">
        <f t="shared" si="3"/>
        <v>C</v>
      </c>
      <c r="S22" s="104">
        <f>'2018-2019 исходные'!S22</f>
        <v>576278.71962616825</v>
      </c>
      <c r="T22" s="112">
        <f t="shared" si="38"/>
        <v>0.66340402701419521</v>
      </c>
      <c r="U22" s="112">
        <f t="shared" si="39"/>
        <v>0.67772616949334896</v>
      </c>
      <c r="V22" s="102" t="str">
        <f t="shared" si="4"/>
        <v>C</v>
      </c>
      <c r="W22" s="234" t="str">
        <f t="shared" si="15"/>
        <v>C</v>
      </c>
      <c r="X22" s="244">
        <f t="shared" si="16"/>
        <v>2.5</v>
      </c>
      <c r="Y22" s="226">
        <f t="shared" si="17"/>
        <v>2.5</v>
      </c>
      <c r="Z22" s="226">
        <f t="shared" si="18"/>
        <v>2.5</v>
      </c>
      <c r="AA22" s="226">
        <f t="shared" si="19"/>
        <v>2</v>
      </c>
      <c r="AB22" s="226">
        <f t="shared" si="20"/>
        <v>2</v>
      </c>
      <c r="AC22" s="245">
        <f t="shared" si="21"/>
        <v>2.2999999999999998</v>
      </c>
    </row>
    <row r="23" spans="1:29" x14ac:dyDescent="0.25">
      <c r="A23" s="187">
        <v>6</v>
      </c>
      <c r="B23" s="13">
        <v>20080</v>
      </c>
      <c r="C23" s="54" t="s">
        <v>99</v>
      </c>
      <c r="D23" s="97">
        <f>'2018-2019 исходные'!F23</f>
        <v>0.91412975393908646</v>
      </c>
      <c r="E23" s="84">
        <f t="shared" si="31"/>
        <v>0.54290927319653637</v>
      </c>
      <c r="F23" s="324" t="str">
        <f t="shared" si="0"/>
        <v>A</v>
      </c>
      <c r="G23" s="82">
        <f>'2018-2019 исходные'!I23</f>
        <v>26930.329225268175</v>
      </c>
      <c r="H23" s="84">
        <f t="shared" si="32"/>
        <v>0.20866466270356776</v>
      </c>
      <c r="I23" s="84">
        <f t="shared" si="33"/>
        <v>0.16395000420027797</v>
      </c>
      <c r="J23" s="91" t="str">
        <f t="shared" si="1"/>
        <v>B</v>
      </c>
      <c r="K23" s="88">
        <f>'2018-2019 исходные'!L23</f>
        <v>54388.338784266984</v>
      </c>
      <c r="L23" s="31">
        <f t="shared" si="34"/>
        <v>0.23781787565466209</v>
      </c>
      <c r="M23" s="84">
        <f t="shared" si="35"/>
        <v>0.2403817886398277</v>
      </c>
      <c r="N23" s="102" t="str">
        <f t="shared" si="2"/>
        <v>C</v>
      </c>
      <c r="O23" s="68">
        <f>'2018-2019 исходные'!P23</f>
        <v>2598.0929320619789</v>
      </c>
      <c r="P23" s="84">
        <f t="shared" si="36"/>
        <v>0.14899126089289183</v>
      </c>
      <c r="Q23" s="84">
        <f t="shared" si="37"/>
        <v>0.14609222553409817</v>
      </c>
      <c r="R23" s="71" t="str">
        <f t="shared" si="3"/>
        <v>B</v>
      </c>
      <c r="S23" s="104">
        <f>'2018-2019 исходные'!S23</f>
        <v>704962.22448979598</v>
      </c>
      <c r="T23" s="112">
        <f t="shared" si="38"/>
        <v>0.81154268358685211</v>
      </c>
      <c r="U23" s="112">
        <f t="shared" si="39"/>
        <v>0.67772616949334896</v>
      </c>
      <c r="V23" s="102" t="str">
        <f t="shared" si="4"/>
        <v>B</v>
      </c>
      <c r="W23" s="232" t="str">
        <f t="shared" si="15"/>
        <v>B</v>
      </c>
      <c r="X23" s="244">
        <f t="shared" si="16"/>
        <v>4.2</v>
      </c>
      <c r="Y23" s="226">
        <f t="shared" si="17"/>
        <v>2.5</v>
      </c>
      <c r="Z23" s="226">
        <f t="shared" si="18"/>
        <v>2</v>
      </c>
      <c r="AA23" s="226">
        <f t="shared" si="19"/>
        <v>2.5</v>
      </c>
      <c r="AB23" s="226">
        <f t="shared" si="20"/>
        <v>2.5</v>
      </c>
      <c r="AC23" s="245">
        <f t="shared" si="21"/>
        <v>2.7399999999999998</v>
      </c>
    </row>
    <row r="24" spans="1:29" x14ac:dyDescent="0.25">
      <c r="A24" s="187">
        <v>7</v>
      </c>
      <c r="B24" s="13">
        <v>20460</v>
      </c>
      <c r="C24" s="54" t="s">
        <v>15</v>
      </c>
      <c r="D24" s="97">
        <f>'2018-2019 исходные'!F24</f>
        <v>0.88758646342664838</v>
      </c>
      <c r="E24" s="84">
        <f t="shared" si="31"/>
        <v>0.54290927319653637</v>
      </c>
      <c r="F24" s="59" t="str">
        <f t="shared" si="0"/>
        <v>A</v>
      </c>
      <c r="G24" s="82">
        <f>'2018-2019 исходные'!I24</f>
        <v>14429.077800407333</v>
      </c>
      <c r="H24" s="84">
        <f t="shared" si="32"/>
        <v>0.11180103396287207</v>
      </c>
      <c r="I24" s="84">
        <f t="shared" si="33"/>
        <v>0.16395000420027797</v>
      </c>
      <c r="J24" s="91" t="str">
        <f t="shared" si="1"/>
        <v>C</v>
      </c>
      <c r="K24" s="88">
        <f>'2018-2019 исходные'!L24</f>
        <v>47412.808452138488</v>
      </c>
      <c r="L24" s="31">
        <f t="shared" si="34"/>
        <v>0.20731674540812967</v>
      </c>
      <c r="M24" s="84">
        <f t="shared" si="35"/>
        <v>0.2403817886398277</v>
      </c>
      <c r="N24" s="102" t="str">
        <f t="shared" si="2"/>
        <v>C</v>
      </c>
      <c r="O24" s="68">
        <f>'2018-2019 исходные'!P24</f>
        <v>2424.9330346232182</v>
      </c>
      <c r="P24" s="84">
        <f t="shared" si="36"/>
        <v>0.13906116519188502</v>
      </c>
      <c r="Q24" s="84">
        <f t="shared" si="37"/>
        <v>0.14609222553409817</v>
      </c>
      <c r="R24" s="71" t="str">
        <f t="shared" si="3"/>
        <v>C</v>
      </c>
      <c r="S24" s="104">
        <f>'2018-2019 исходные'!S24</f>
        <v>580316.70491803274</v>
      </c>
      <c r="T24" s="112">
        <f t="shared" si="38"/>
        <v>0.66805249938080402</v>
      </c>
      <c r="U24" s="112">
        <f t="shared" si="39"/>
        <v>0.67772616949334896</v>
      </c>
      <c r="V24" s="102" t="str">
        <f t="shared" si="4"/>
        <v>C</v>
      </c>
      <c r="W24" s="232" t="str">
        <f t="shared" si="15"/>
        <v>C</v>
      </c>
      <c r="X24" s="244">
        <f t="shared" si="16"/>
        <v>4.2</v>
      </c>
      <c r="Y24" s="226">
        <f t="shared" si="17"/>
        <v>2</v>
      </c>
      <c r="Z24" s="226">
        <f t="shared" si="18"/>
        <v>2</v>
      </c>
      <c r="AA24" s="226">
        <f t="shared" si="19"/>
        <v>2</v>
      </c>
      <c r="AB24" s="226">
        <f t="shared" si="20"/>
        <v>2</v>
      </c>
      <c r="AC24" s="245">
        <f t="shared" si="21"/>
        <v>2.44</v>
      </c>
    </row>
    <row r="25" spans="1:29" x14ac:dyDescent="0.25">
      <c r="A25" s="187">
        <v>8</v>
      </c>
      <c r="B25" s="13">
        <v>20490</v>
      </c>
      <c r="C25" s="54" t="s">
        <v>16</v>
      </c>
      <c r="D25" s="97">
        <f>'2018-2019 исходные'!F25</f>
        <v>0.64008342325756951</v>
      </c>
      <c r="E25" s="84">
        <f t="shared" si="31"/>
        <v>0.54290927319653637</v>
      </c>
      <c r="F25" s="59" t="str">
        <f t="shared" si="0"/>
        <v>B</v>
      </c>
      <c r="G25" s="82">
        <f>'2018-2019 исходные'!I25</f>
        <v>18759.682952586209</v>
      </c>
      <c r="H25" s="84">
        <f t="shared" si="32"/>
        <v>0.14535592502353786</v>
      </c>
      <c r="I25" s="84">
        <f t="shared" si="33"/>
        <v>0.16395000420027797</v>
      </c>
      <c r="J25" s="91" t="str">
        <f t="shared" si="1"/>
        <v>C</v>
      </c>
      <c r="K25" s="88">
        <f>'2018-2019 исходные'!L25</f>
        <v>46333.133749999994</v>
      </c>
      <c r="L25" s="31">
        <f t="shared" si="34"/>
        <v>0.20259577121034938</v>
      </c>
      <c r="M25" s="84">
        <f t="shared" si="35"/>
        <v>0.2403817886398277</v>
      </c>
      <c r="N25" s="102" t="str">
        <f t="shared" si="2"/>
        <v>C</v>
      </c>
      <c r="O25" s="68">
        <f>'2018-2019 исходные'!P25</f>
        <v>2386.642564655172</v>
      </c>
      <c r="P25" s="84">
        <f t="shared" si="36"/>
        <v>0.13686534481520865</v>
      </c>
      <c r="Q25" s="84">
        <f t="shared" si="37"/>
        <v>0.14609222553409817</v>
      </c>
      <c r="R25" s="71" t="str">
        <f t="shared" si="3"/>
        <v>C</v>
      </c>
      <c r="S25" s="104">
        <f>'2018-2019 исходные'!S25</f>
        <v>525214.39393939392</v>
      </c>
      <c r="T25" s="112">
        <f t="shared" si="38"/>
        <v>0.60461948727039549</v>
      </c>
      <c r="U25" s="112">
        <f t="shared" si="39"/>
        <v>0.67772616949334896</v>
      </c>
      <c r="V25" s="102" t="str">
        <f t="shared" si="4"/>
        <v>C</v>
      </c>
      <c r="W25" s="232" t="str">
        <f t="shared" si="15"/>
        <v>C</v>
      </c>
      <c r="X25" s="244">
        <f t="shared" si="16"/>
        <v>2.5</v>
      </c>
      <c r="Y25" s="226">
        <f t="shared" si="17"/>
        <v>2</v>
      </c>
      <c r="Z25" s="226">
        <f t="shared" si="18"/>
        <v>2</v>
      </c>
      <c r="AA25" s="226">
        <f t="shared" si="19"/>
        <v>2</v>
      </c>
      <c r="AB25" s="226">
        <f t="shared" si="20"/>
        <v>2</v>
      </c>
      <c r="AC25" s="245">
        <f t="shared" si="21"/>
        <v>2.1</v>
      </c>
    </row>
    <row r="26" spans="1:29" x14ac:dyDescent="0.25">
      <c r="A26" s="187">
        <v>9</v>
      </c>
      <c r="B26" s="13">
        <v>20550</v>
      </c>
      <c r="C26" s="54" t="s">
        <v>101</v>
      </c>
      <c r="D26" s="97">
        <f>'2018-2019 исходные'!F26</f>
        <v>0.29817747157287267</v>
      </c>
      <c r="E26" s="84">
        <f t="shared" si="31"/>
        <v>0.54290927319653637</v>
      </c>
      <c r="F26" s="59" t="str">
        <f t="shared" si="0"/>
        <v>C</v>
      </c>
      <c r="G26" s="82">
        <f>'2018-2019 исходные'!I26</f>
        <v>34430.22351910828</v>
      </c>
      <c r="H26" s="84">
        <f t="shared" si="32"/>
        <v>0.26677620304330435</v>
      </c>
      <c r="I26" s="84">
        <f t="shared" si="33"/>
        <v>0.16395000420027797</v>
      </c>
      <c r="J26" s="91" t="str">
        <f t="shared" si="1"/>
        <v>B</v>
      </c>
      <c r="K26" s="88">
        <f>'2018-2019 исходные'!L26</f>
        <v>79855.069777070064</v>
      </c>
      <c r="L26" s="31">
        <f t="shared" si="34"/>
        <v>0.34917343458431138</v>
      </c>
      <c r="M26" s="84">
        <f t="shared" si="35"/>
        <v>0.2403817886398277</v>
      </c>
      <c r="N26" s="102" t="str">
        <f t="shared" si="2"/>
        <v>B</v>
      </c>
      <c r="O26" s="68">
        <f>'2018-2019 исходные'!P26</f>
        <v>8194.1304777070054</v>
      </c>
      <c r="P26" s="84">
        <f t="shared" si="36"/>
        <v>0.46990383474293546</v>
      </c>
      <c r="Q26" s="84">
        <f t="shared" si="37"/>
        <v>0.14609222553409817</v>
      </c>
      <c r="R26" s="71" t="str">
        <f t="shared" si="3"/>
        <v>B</v>
      </c>
      <c r="S26" s="104">
        <f>'2018-2019 исходные'!S26</f>
        <v>580815.5882352941</v>
      </c>
      <c r="T26" s="112">
        <f t="shared" si="38"/>
        <v>0.6686268068997353</v>
      </c>
      <c r="U26" s="112">
        <f t="shared" si="39"/>
        <v>0.67772616949334896</v>
      </c>
      <c r="V26" s="102" t="str">
        <f t="shared" si="4"/>
        <v>C</v>
      </c>
      <c r="W26" s="232" t="str">
        <f t="shared" si="15"/>
        <v>C</v>
      </c>
      <c r="X26" s="244">
        <f t="shared" si="16"/>
        <v>2</v>
      </c>
      <c r="Y26" s="226">
        <f t="shared" si="17"/>
        <v>2.5</v>
      </c>
      <c r="Z26" s="226">
        <f t="shared" si="18"/>
        <v>2.5</v>
      </c>
      <c r="AA26" s="226">
        <f t="shared" si="19"/>
        <v>2.5</v>
      </c>
      <c r="AB26" s="226">
        <f t="shared" si="20"/>
        <v>2</v>
      </c>
      <c r="AC26" s="245">
        <f t="shared" si="21"/>
        <v>2.2999999999999998</v>
      </c>
    </row>
    <row r="27" spans="1:29" x14ac:dyDescent="0.25">
      <c r="A27" s="187">
        <v>10</v>
      </c>
      <c r="B27" s="13">
        <v>20630</v>
      </c>
      <c r="C27" s="54" t="s">
        <v>17</v>
      </c>
      <c r="D27" s="97">
        <f>'2018-2019 исходные'!F27</f>
        <v>0.82105006310152284</v>
      </c>
      <c r="E27" s="84">
        <f t="shared" si="31"/>
        <v>0.54290927319653637</v>
      </c>
      <c r="F27" s="59" t="str">
        <f t="shared" si="0"/>
        <v>A</v>
      </c>
      <c r="G27" s="82">
        <f>'2018-2019 исходные'!I27</f>
        <v>16342.023450980392</v>
      </c>
      <c r="H27" s="84">
        <f t="shared" si="32"/>
        <v>0.12662313864670777</v>
      </c>
      <c r="I27" s="84">
        <f t="shared" si="33"/>
        <v>0.16395000420027797</v>
      </c>
      <c r="J27" s="91" t="str">
        <f t="shared" si="1"/>
        <v>C</v>
      </c>
      <c r="K27" s="88">
        <f>'2018-2019 исходные'!L27</f>
        <v>58000.297699346411</v>
      </c>
      <c r="L27" s="31">
        <f t="shared" si="34"/>
        <v>0.25361148905299202</v>
      </c>
      <c r="M27" s="84">
        <f t="shared" si="35"/>
        <v>0.2403817886398277</v>
      </c>
      <c r="N27" s="102" t="str">
        <f t="shared" si="2"/>
        <v>B</v>
      </c>
      <c r="O27" s="68">
        <f>'2018-2019 исходные'!P27</f>
        <v>3135.8336732026146</v>
      </c>
      <c r="P27" s="84">
        <f t="shared" si="36"/>
        <v>0.17982875329638148</v>
      </c>
      <c r="Q27" s="84">
        <f t="shared" si="37"/>
        <v>0.14609222553409817</v>
      </c>
      <c r="R27" s="71" t="str">
        <f t="shared" si="3"/>
        <v>B</v>
      </c>
      <c r="S27" s="104">
        <f>'2018-2019 исходные'!S27</f>
        <v>519596.9855072464</v>
      </c>
      <c r="T27" s="112">
        <f t="shared" si="38"/>
        <v>0.59815280500649437</v>
      </c>
      <c r="U27" s="112">
        <f t="shared" si="39"/>
        <v>0.67772616949334896</v>
      </c>
      <c r="V27" s="102" t="str">
        <f t="shared" si="4"/>
        <v>C</v>
      </c>
      <c r="W27" s="232" t="str">
        <f t="shared" si="15"/>
        <v>B</v>
      </c>
      <c r="X27" s="244">
        <f t="shared" si="16"/>
        <v>4.2</v>
      </c>
      <c r="Y27" s="226">
        <f t="shared" si="17"/>
        <v>2</v>
      </c>
      <c r="Z27" s="226">
        <f t="shared" si="18"/>
        <v>2.5</v>
      </c>
      <c r="AA27" s="226">
        <f t="shared" si="19"/>
        <v>2.5</v>
      </c>
      <c r="AB27" s="226">
        <f t="shared" si="20"/>
        <v>2</v>
      </c>
      <c r="AC27" s="245">
        <f t="shared" si="21"/>
        <v>2.6399999999999997</v>
      </c>
    </row>
    <row r="28" spans="1:29" x14ac:dyDescent="0.25">
      <c r="A28" s="30">
        <v>11</v>
      </c>
      <c r="B28" s="13">
        <v>20810</v>
      </c>
      <c r="C28" s="54" t="s">
        <v>18</v>
      </c>
      <c r="D28" s="97">
        <f>'2018-2019 исходные'!F28</f>
        <v>0.83365498166232144</v>
      </c>
      <c r="E28" s="84">
        <f t="shared" si="31"/>
        <v>0.54290927319653637</v>
      </c>
      <c r="F28" s="59" t="str">
        <f t="shared" si="0"/>
        <v>A</v>
      </c>
      <c r="G28" s="82">
        <f>'2018-2019 исходные'!I28</f>
        <v>17748.74299638989</v>
      </c>
      <c r="H28" s="84">
        <f t="shared" si="32"/>
        <v>0.13752284421681171</v>
      </c>
      <c r="I28" s="84">
        <f t="shared" si="33"/>
        <v>0.16395000420027797</v>
      </c>
      <c r="J28" s="91" t="str">
        <f t="shared" si="1"/>
        <v>C</v>
      </c>
      <c r="K28" s="88">
        <f>'2018-2019 исходные'!L28</f>
        <v>66818.155812274359</v>
      </c>
      <c r="L28" s="31">
        <f t="shared" si="34"/>
        <v>0.29216836229302134</v>
      </c>
      <c r="M28" s="84">
        <f t="shared" si="35"/>
        <v>0.2403817886398277</v>
      </c>
      <c r="N28" s="102" t="str">
        <f t="shared" si="2"/>
        <v>B</v>
      </c>
      <c r="O28" s="68">
        <f>'2018-2019 исходные'!P28</f>
        <v>5780.13310469314</v>
      </c>
      <c r="P28" s="84">
        <f t="shared" si="36"/>
        <v>0.33146979031019214</v>
      </c>
      <c r="Q28" s="84">
        <f t="shared" si="37"/>
        <v>0.14609222553409817</v>
      </c>
      <c r="R28" s="71" t="str">
        <f t="shared" si="3"/>
        <v>B</v>
      </c>
      <c r="S28" s="104">
        <f>'2018-2019 исходные'!S28</f>
        <v>575675.07999999996</v>
      </c>
      <c r="T28" s="112">
        <f t="shared" si="38"/>
        <v>0.66270912549306116</v>
      </c>
      <c r="U28" s="112">
        <f t="shared" si="39"/>
        <v>0.67772616949334896</v>
      </c>
      <c r="V28" s="102" t="str">
        <f t="shared" si="4"/>
        <v>C</v>
      </c>
      <c r="W28" s="232" t="str">
        <f t="shared" si="15"/>
        <v>B</v>
      </c>
      <c r="X28" s="244">
        <f t="shared" si="16"/>
        <v>4.2</v>
      </c>
      <c r="Y28" s="226">
        <f t="shared" si="17"/>
        <v>2</v>
      </c>
      <c r="Z28" s="226">
        <f t="shared" si="18"/>
        <v>2.5</v>
      </c>
      <c r="AA28" s="226">
        <f t="shared" si="19"/>
        <v>2.5</v>
      </c>
      <c r="AB28" s="226">
        <f t="shared" si="20"/>
        <v>2</v>
      </c>
      <c r="AC28" s="245">
        <f t="shared" si="21"/>
        <v>2.6399999999999997</v>
      </c>
    </row>
    <row r="29" spans="1:29" x14ac:dyDescent="0.25">
      <c r="A29" s="30">
        <v>12</v>
      </c>
      <c r="B29" s="13">
        <v>20900</v>
      </c>
      <c r="C29" s="54" t="s">
        <v>9</v>
      </c>
      <c r="D29" s="97">
        <f>'2018-2019 исходные'!F29</f>
        <v>0.90942490726015202</v>
      </c>
      <c r="E29" s="84">
        <f t="shared" si="31"/>
        <v>0.54290927319653637</v>
      </c>
      <c r="F29" s="59" t="str">
        <f t="shared" si="0"/>
        <v>A</v>
      </c>
      <c r="G29" s="82">
        <f>'2018-2019 исходные'!I29</f>
        <v>14298.506795422032</v>
      </c>
      <c r="H29" s="84">
        <f t="shared" si="32"/>
        <v>0.11078932874062178</v>
      </c>
      <c r="I29" s="84">
        <f t="shared" si="33"/>
        <v>0.16395000420027797</v>
      </c>
      <c r="J29" s="91" t="str">
        <f t="shared" si="1"/>
        <v>C</v>
      </c>
      <c r="K29" s="88">
        <f>'2018-2019 исходные'!L29</f>
        <v>47057.953776824033</v>
      </c>
      <c r="L29" s="31">
        <f t="shared" si="34"/>
        <v>0.20576511160324093</v>
      </c>
      <c r="M29" s="84">
        <f t="shared" si="35"/>
        <v>0.2403817886398277</v>
      </c>
      <c r="N29" s="102" t="str">
        <f t="shared" si="2"/>
        <v>C</v>
      </c>
      <c r="O29" s="68">
        <f>'2018-2019 исходные'!P29</f>
        <v>2437.892789699571</v>
      </c>
      <c r="P29" s="84">
        <f t="shared" si="36"/>
        <v>0.13980436041244876</v>
      </c>
      <c r="Q29" s="84">
        <f t="shared" si="37"/>
        <v>0.14609222553409817</v>
      </c>
      <c r="R29" s="71" t="str">
        <f t="shared" si="3"/>
        <v>C</v>
      </c>
      <c r="S29" s="104">
        <f>'2018-2019 исходные'!S29</f>
        <v>593271.54545454541</v>
      </c>
      <c r="T29" s="112">
        <f t="shared" si="38"/>
        <v>0.68296593117787674</v>
      </c>
      <c r="U29" s="112">
        <f t="shared" si="39"/>
        <v>0.67772616949334896</v>
      </c>
      <c r="V29" s="102" t="str">
        <f t="shared" si="4"/>
        <v>B</v>
      </c>
      <c r="W29" s="232" t="str">
        <f t="shared" si="15"/>
        <v>B</v>
      </c>
      <c r="X29" s="244">
        <f t="shared" si="16"/>
        <v>4.2</v>
      </c>
      <c r="Y29" s="226">
        <f t="shared" si="17"/>
        <v>2</v>
      </c>
      <c r="Z29" s="226">
        <f t="shared" si="18"/>
        <v>2</v>
      </c>
      <c r="AA29" s="226">
        <f t="shared" si="19"/>
        <v>2</v>
      </c>
      <c r="AB29" s="226">
        <f t="shared" si="20"/>
        <v>2.5</v>
      </c>
      <c r="AC29" s="245">
        <f t="shared" si="21"/>
        <v>2.54</v>
      </c>
    </row>
    <row r="30" spans="1:29" ht="15.75" thickBot="1" x14ac:dyDescent="0.3">
      <c r="A30" s="30">
        <v>13</v>
      </c>
      <c r="B30" s="18">
        <v>21350</v>
      </c>
      <c r="C30" s="56" t="s">
        <v>19</v>
      </c>
      <c r="D30" s="98">
        <f>'2018-2019 исходные'!F30</f>
        <v>0.77114279331305247</v>
      </c>
      <c r="E30" s="85">
        <f t="shared" si="31"/>
        <v>0.54290927319653637</v>
      </c>
      <c r="F30" s="64" t="str">
        <f t="shared" si="0"/>
        <v>A</v>
      </c>
      <c r="G30" s="83">
        <f>'2018-2019 исходные'!I30</f>
        <v>17862.148125984251</v>
      </c>
      <c r="H30" s="85">
        <f t="shared" si="32"/>
        <v>0.1384015428364134</v>
      </c>
      <c r="I30" s="85">
        <f t="shared" si="33"/>
        <v>0.16395000420027797</v>
      </c>
      <c r="J30" s="92" t="str">
        <f t="shared" si="1"/>
        <v>C</v>
      </c>
      <c r="K30" s="101">
        <f>'2018-2019 исходные'!L30</f>
        <v>54374.233606299218</v>
      </c>
      <c r="L30" s="25">
        <f t="shared" si="34"/>
        <v>0.23775619950247565</v>
      </c>
      <c r="M30" s="85">
        <f t="shared" si="35"/>
        <v>0.2403817886398277</v>
      </c>
      <c r="N30" s="77" t="str">
        <f t="shared" si="2"/>
        <v>C</v>
      </c>
      <c r="O30" s="69">
        <f>'2018-2019 исходные'!P30</f>
        <v>2556.6042677165356</v>
      </c>
      <c r="P30" s="85">
        <f t="shared" si="36"/>
        <v>0.14661203560140709</v>
      </c>
      <c r="Q30" s="85">
        <f t="shared" si="37"/>
        <v>0.14609222553409817</v>
      </c>
      <c r="R30" s="72" t="str">
        <f t="shared" si="3"/>
        <v>B</v>
      </c>
      <c r="S30" s="105">
        <f>'2018-2019 исходные'!S30</f>
        <v>757616.17647058819</v>
      </c>
      <c r="T30" s="115">
        <f t="shared" si="38"/>
        <v>0.87215717895626166</v>
      </c>
      <c r="U30" s="115">
        <f t="shared" si="39"/>
        <v>0.67772616949334896</v>
      </c>
      <c r="V30" s="77" t="str">
        <f t="shared" si="4"/>
        <v>A</v>
      </c>
      <c r="W30" s="230" t="str">
        <f t="shared" si="15"/>
        <v>B</v>
      </c>
      <c r="X30" s="240">
        <f t="shared" si="16"/>
        <v>4.2</v>
      </c>
      <c r="Y30" s="228">
        <f t="shared" si="17"/>
        <v>2</v>
      </c>
      <c r="Z30" s="228">
        <f t="shared" si="18"/>
        <v>2</v>
      </c>
      <c r="AA30" s="228">
        <f t="shared" si="19"/>
        <v>2.5</v>
      </c>
      <c r="AB30" s="228">
        <f t="shared" si="20"/>
        <v>4.2</v>
      </c>
      <c r="AC30" s="241">
        <f t="shared" si="21"/>
        <v>2.9799999999999995</v>
      </c>
    </row>
    <row r="31" spans="1:29" ht="15.75" thickBot="1" x14ac:dyDescent="0.3">
      <c r="A31" s="26"/>
      <c r="B31" s="161"/>
      <c r="C31" s="162" t="s">
        <v>184</v>
      </c>
      <c r="D31" s="160">
        <f>AVERAGE(D32:D50)</f>
        <v>0.51237340548827748</v>
      </c>
      <c r="E31" s="37"/>
      <c r="F31" s="328" t="str">
        <f t="shared" si="0"/>
        <v>C</v>
      </c>
      <c r="G31" s="86">
        <f>AVERAGE(G32:G50)</f>
        <v>18808.919212840137</v>
      </c>
      <c r="H31" s="287">
        <f>AVERAGE(H32:H50)</f>
        <v>0.14573742305695328</v>
      </c>
      <c r="I31" s="287"/>
      <c r="J31" s="75" t="str">
        <f t="shared" si="1"/>
        <v>C</v>
      </c>
      <c r="K31" s="86">
        <f>AVERAGE(K32:K50)</f>
        <v>51724.70392721489</v>
      </c>
      <c r="L31" s="288">
        <f>AVERAGE(L32:L50)</f>
        <v>0.22617089401515145</v>
      </c>
      <c r="M31" s="287"/>
      <c r="N31" s="75" t="str">
        <f t="shared" si="2"/>
        <v>C</v>
      </c>
      <c r="O31" s="74">
        <f>AVERAGE(O32:O50)</f>
        <v>2518.7560056051921</v>
      </c>
      <c r="P31" s="287">
        <f>AVERAGE(P32:P50)</f>
        <v>0.14444157425070467</v>
      </c>
      <c r="Q31" s="287"/>
      <c r="R31" s="67" t="str">
        <f t="shared" si="3"/>
        <v>C</v>
      </c>
      <c r="S31" s="86">
        <f>AVERAGE(S32:S50)</f>
        <v>554200.79262853845</v>
      </c>
      <c r="T31" s="287">
        <f>AVERAGE(T32:T50)</f>
        <v>0.63798822528572896</v>
      </c>
      <c r="U31" s="114"/>
      <c r="V31" s="75" t="str">
        <f t="shared" si="4"/>
        <v>C</v>
      </c>
      <c r="W31" s="231" t="str">
        <f t="shared" si="15"/>
        <v>C</v>
      </c>
      <c r="X31" s="321">
        <f t="shared" si="16"/>
        <v>2</v>
      </c>
      <c r="Y31" s="322">
        <f t="shared" si="17"/>
        <v>2</v>
      </c>
      <c r="Z31" s="322">
        <f t="shared" si="18"/>
        <v>2</v>
      </c>
      <c r="AA31" s="322">
        <f t="shared" si="19"/>
        <v>2</v>
      </c>
      <c r="AB31" s="322">
        <f t="shared" si="20"/>
        <v>2</v>
      </c>
      <c r="AC31" s="323">
        <f t="shared" si="21"/>
        <v>2</v>
      </c>
    </row>
    <row r="32" spans="1:29" x14ac:dyDescent="0.25">
      <c r="A32" s="187">
        <v>1</v>
      </c>
      <c r="B32" s="13">
        <v>30070</v>
      </c>
      <c r="C32" s="54" t="s">
        <v>104</v>
      </c>
      <c r="D32" s="97">
        <f>'2018-2019 исходные'!F32</f>
        <v>0.37292108066278495</v>
      </c>
      <c r="E32" s="84">
        <f t="shared" ref="E32:E50" si="40">$D$127</f>
        <v>0.54290927319653637</v>
      </c>
      <c r="F32" s="59" t="str">
        <f t="shared" ref="F32:F63" si="41">IF(D32&gt;=$D$131,"A",IF(D32&gt;=$D$127,"B",IF(D32&gt;=$D$132,"C","D")))</f>
        <v>C</v>
      </c>
      <c r="G32" s="82">
        <f>'2018-2019 исходные'!I32</f>
        <v>33248.049008579597</v>
      </c>
      <c r="H32" s="84">
        <f t="shared" ref="H32:H50" si="42">G32/$G$128</f>
        <v>0.25761634304186143</v>
      </c>
      <c r="I32" s="84">
        <f t="shared" ref="I32:I50" si="43">$H$127</f>
        <v>0.16395000420027797</v>
      </c>
      <c r="J32" s="91" t="str">
        <f t="shared" si="1"/>
        <v>B</v>
      </c>
      <c r="K32" s="88">
        <f>'2018-2019 исходные'!L32</f>
        <v>48612.673021925642</v>
      </c>
      <c r="L32" s="31">
        <f t="shared" ref="L32:L50" si="44">K32/$K$128</f>
        <v>0.2125632605516041</v>
      </c>
      <c r="M32" s="84">
        <f t="shared" ref="M32:M50" si="45">$L$127</f>
        <v>0.2403817886398277</v>
      </c>
      <c r="N32" s="102" t="str">
        <f t="shared" si="2"/>
        <v>C</v>
      </c>
      <c r="O32" s="68">
        <f>'2018-2019 исходные'!P32</f>
        <v>2422.8381315538609</v>
      </c>
      <c r="P32" s="84">
        <f t="shared" ref="P32:P50" si="46">O32/$O$128</f>
        <v>0.1389410300551083</v>
      </c>
      <c r="Q32" s="84">
        <f t="shared" ref="Q32:Q50" si="47">$P$127</f>
        <v>0.14609222553409817</v>
      </c>
      <c r="R32" s="71" t="str">
        <f t="shared" si="3"/>
        <v>C</v>
      </c>
      <c r="S32" s="104">
        <f>'2018-2019 исходные'!S32</f>
        <v>525577.71428571432</v>
      </c>
      <c r="T32" s="112">
        <f t="shared" ref="T32:T50" si="48">S32/$S$128</f>
        <v>0.60503773658732585</v>
      </c>
      <c r="U32" s="112">
        <f t="shared" ref="U32:U50" si="49">$T$127</f>
        <v>0.67772616949334896</v>
      </c>
      <c r="V32" s="102" t="str">
        <f t="shared" si="4"/>
        <v>C</v>
      </c>
      <c r="W32" s="232" t="str">
        <f t="shared" si="15"/>
        <v>C</v>
      </c>
      <c r="X32" s="242">
        <f t="shared" si="16"/>
        <v>2</v>
      </c>
      <c r="Y32" s="227">
        <f t="shared" si="17"/>
        <v>2.5</v>
      </c>
      <c r="Z32" s="227">
        <f t="shared" si="18"/>
        <v>2</v>
      </c>
      <c r="AA32" s="227">
        <f t="shared" si="19"/>
        <v>2</v>
      </c>
      <c r="AB32" s="227">
        <f t="shared" si="20"/>
        <v>2</v>
      </c>
      <c r="AC32" s="243">
        <f t="shared" si="21"/>
        <v>2.1</v>
      </c>
    </row>
    <row r="33" spans="1:29" s="47" customFormat="1" x14ac:dyDescent="0.25">
      <c r="A33" s="187">
        <v>2</v>
      </c>
      <c r="B33" s="13">
        <v>30480</v>
      </c>
      <c r="C33" s="54" t="s">
        <v>134</v>
      </c>
      <c r="D33" s="97">
        <f>'2018-2019 исходные'!F33</f>
        <v>0.65862748779305313</v>
      </c>
      <c r="E33" s="84">
        <f t="shared" si="40"/>
        <v>0.54290927319653637</v>
      </c>
      <c r="F33" s="59" t="str">
        <f t="shared" si="41"/>
        <v>B</v>
      </c>
      <c r="G33" s="82">
        <f>'2018-2019 исходные'!I33</f>
        <v>23075.239451170299</v>
      </c>
      <c r="H33" s="84">
        <f t="shared" si="42"/>
        <v>0.17879421438207696</v>
      </c>
      <c r="I33" s="84">
        <f t="shared" si="43"/>
        <v>0.16395000420027797</v>
      </c>
      <c r="J33" s="91" t="str">
        <f t="shared" si="1"/>
        <v>B</v>
      </c>
      <c r="K33" s="88">
        <f>'2018-2019 исходные'!L33</f>
        <v>51009.91428571428</v>
      </c>
      <c r="L33" s="31">
        <f t="shared" si="44"/>
        <v>0.22304541237917247</v>
      </c>
      <c r="M33" s="84">
        <f t="shared" si="45"/>
        <v>0.2403817886398277</v>
      </c>
      <c r="N33" s="102" t="str">
        <f t="shared" si="2"/>
        <v>C</v>
      </c>
      <c r="O33" s="68">
        <f>'2018-2019 исходные'!P33</f>
        <v>2984.8779338175946</v>
      </c>
      <c r="P33" s="84">
        <f t="shared" si="46"/>
        <v>0.17117198599124014</v>
      </c>
      <c r="Q33" s="84">
        <f t="shared" si="47"/>
        <v>0.14609222553409817</v>
      </c>
      <c r="R33" s="71" t="str">
        <f t="shared" si="3"/>
        <v>B</v>
      </c>
      <c r="S33" s="104">
        <f>'2018-2019 исходные'!S33</f>
        <v>501443.64646464644</v>
      </c>
      <c r="T33" s="112">
        <f t="shared" si="48"/>
        <v>0.57725493421156526</v>
      </c>
      <c r="U33" s="112">
        <f t="shared" si="49"/>
        <v>0.67772616949334896</v>
      </c>
      <c r="V33" s="102" t="str">
        <f t="shared" si="4"/>
        <v>C</v>
      </c>
      <c r="W33" s="234" t="str">
        <f t="shared" si="15"/>
        <v>C</v>
      </c>
      <c r="X33" s="244">
        <f t="shared" si="16"/>
        <v>2.5</v>
      </c>
      <c r="Y33" s="226">
        <f t="shared" si="17"/>
        <v>2.5</v>
      </c>
      <c r="Z33" s="226">
        <f t="shared" si="18"/>
        <v>2</v>
      </c>
      <c r="AA33" s="226">
        <f t="shared" si="19"/>
        <v>2.5</v>
      </c>
      <c r="AB33" s="226">
        <f t="shared" si="20"/>
        <v>2</v>
      </c>
      <c r="AC33" s="245">
        <f t="shared" si="21"/>
        <v>2.2999999999999998</v>
      </c>
    </row>
    <row r="34" spans="1:29" s="47" customFormat="1" x14ac:dyDescent="0.25">
      <c r="A34" s="187">
        <v>3</v>
      </c>
      <c r="B34" s="13">
        <v>30460</v>
      </c>
      <c r="C34" s="54" t="s">
        <v>105</v>
      </c>
      <c r="D34" s="97">
        <f>'2018-2019 исходные'!F34</f>
        <v>0.712279764988897</v>
      </c>
      <c r="E34" s="84">
        <f t="shared" si="40"/>
        <v>0.54290927319653637</v>
      </c>
      <c r="F34" s="59" t="str">
        <f t="shared" si="41"/>
        <v>B</v>
      </c>
      <c r="G34" s="82">
        <f>'2018-2019 исходные'!I34</f>
        <v>18387.650262467192</v>
      </c>
      <c r="H34" s="84">
        <f t="shared" si="42"/>
        <v>0.14247329870474981</v>
      </c>
      <c r="I34" s="84">
        <f t="shared" si="43"/>
        <v>0.16395000420027797</v>
      </c>
      <c r="J34" s="91" t="str">
        <f t="shared" si="1"/>
        <v>C</v>
      </c>
      <c r="K34" s="88">
        <f>'2018-2019 исходные'!L34</f>
        <v>48608.24600174978</v>
      </c>
      <c r="L34" s="31">
        <f t="shared" si="44"/>
        <v>0.21254390300994652</v>
      </c>
      <c r="M34" s="84">
        <f t="shared" si="45"/>
        <v>0.2403817886398277</v>
      </c>
      <c r="N34" s="102" t="str">
        <f t="shared" si="2"/>
        <v>C</v>
      </c>
      <c r="O34" s="68">
        <f>'2018-2019 исходные'!P34</f>
        <v>2634.6342869641298</v>
      </c>
      <c r="P34" s="84">
        <f t="shared" si="46"/>
        <v>0.15108677582787347</v>
      </c>
      <c r="Q34" s="84">
        <f t="shared" si="47"/>
        <v>0.14609222553409817</v>
      </c>
      <c r="R34" s="71" t="str">
        <f t="shared" si="3"/>
        <v>B</v>
      </c>
      <c r="S34" s="104">
        <f>'2018-2019 исходные'!S34</f>
        <v>513444.61445783131</v>
      </c>
      <c r="T34" s="112">
        <f t="shared" si="48"/>
        <v>0.59107028123654637</v>
      </c>
      <c r="U34" s="112">
        <f t="shared" si="49"/>
        <v>0.67772616949334896</v>
      </c>
      <c r="V34" s="102" t="str">
        <f t="shared" si="4"/>
        <v>C</v>
      </c>
      <c r="W34" s="232" t="str">
        <f t="shared" si="15"/>
        <v>C</v>
      </c>
      <c r="X34" s="244">
        <f t="shared" si="16"/>
        <v>2.5</v>
      </c>
      <c r="Y34" s="226">
        <f t="shared" si="17"/>
        <v>2</v>
      </c>
      <c r="Z34" s="226">
        <f t="shared" si="18"/>
        <v>2</v>
      </c>
      <c r="AA34" s="226">
        <f t="shared" si="19"/>
        <v>2.5</v>
      </c>
      <c r="AB34" s="226">
        <f t="shared" si="20"/>
        <v>2</v>
      </c>
      <c r="AC34" s="245">
        <f t="shared" si="21"/>
        <v>2.2000000000000002</v>
      </c>
    </row>
    <row r="35" spans="1:29" s="47" customFormat="1" x14ac:dyDescent="0.25">
      <c r="A35" s="187">
        <v>4</v>
      </c>
      <c r="B35" s="20">
        <v>30030</v>
      </c>
      <c r="C35" s="57" t="s">
        <v>103</v>
      </c>
      <c r="D35" s="96">
        <f>'2018-2019 исходные'!F35</f>
        <v>0.45616352937885485</v>
      </c>
      <c r="E35" s="100">
        <f t="shared" si="40"/>
        <v>0.54290927319653637</v>
      </c>
      <c r="F35" s="60" t="str">
        <f t="shared" si="41"/>
        <v>C</v>
      </c>
      <c r="G35" s="81">
        <f>'2018-2019 исходные'!I35</f>
        <v>17001.417071269487</v>
      </c>
      <c r="H35" s="100">
        <f t="shared" si="42"/>
        <v>0.13173232785176986</v>
      </c>
      <c r="I35" s="100">
        <f t="shared" si="43"/>
        <v>0.16395000420027797</v>
      </c>
      <c r="J35" s="90" t="str">
        <f t="shared" si="1"/>
        <v>C</v>
      </c>
      <c r="K35" s="87">
        <f>'2018-2019 исходные'!L35</f>
        <v>48918.182639198218</v>
      </c>
      <c r="L35" s="28">
        <f t="shared" si="44"/>
        <v>0.21389912867693928</v>
      </c>
      <c r="M35" s="100">
        <f t="shared" si="45"/>
        <v>0.2403817886398277</v>
      </c>
      <c r="N35" s="76" t="str">
        <f t="shared" si="2"/>
        <v>C</v>
      </c>
      <c r="O35" s="70">
        <f>'2018-2019 исходные'!P35</f>
        <v>2717.766614699332</v>
      </c>
      <c r="P35" s="100">
        <f t="shared" si="46"/>
        <v>0.15585411504710561</v>
      </c>
      <c r="Q35" s="100">
        <f t="shared" si="47"/>
        <v>0.14609222553409817</v>
      </c>
      <c r="R35" s="73" t="str">
        <f t="shared" si="3"/>
        <v>B</v>
      </c>
      <c r="S35" s="103">
        <f>'2018-2019 исходные'!S35</f>
        <v>480779.48648648651</v>
      </c>
      <c r="T35" s="113">
        <f t="shared" si="48"/>
        <v>0.55346664136384449</v>
      </c>
      <c r="U35" s="113">
        <f t="shared" si="49"/>
        <v>0.67772616949334896</v>
      </c>
      <c r="V35" s="76" t="str">
        <f t="shared" si="4"/>
        <v>C</v>
      </c>
      <c r="W35" s="234" t="str">
        <f t="shared" si="15"/>
        <v>C</v>
      </c>
      <c r="X35" s="244">
        <f t="shared" si="16"/>
        <v>2</v>
      </c>
      <c r="Y35" s="226">
        <f t="shared" si="17"/>
        <v>2</v>
      </c>
      <c r="Z35" s="226">
        <f t="shared" si="18"/>
        <v>2</v>
      </c>
      <c r="AA35" s="226">
        <f t="shared" si="19"/>
        <v>2.5</v>
      </c>
      <c r="AB35" s="226">
        <f t="shared" si="20"/>
        <v>2</v>
      </c>
      <c r="AC35" s="245">
        <f t="shared" si="21"/>
        <v>2.1</v>
      </c>
    </row>
    <row r="36" spans="1:29" s="47" customFormat="1" x14ac:dyDescent="0.25">
      <c r="A36" s="187">
        <v>5</v>
      </c>
      <c r="B36" s="13">
        <v>31000</v>
      </c>
      <c r="C36" s="54" t="s">
        <v>106</v>
      </c>
      <c r="D36" s="97">
        <f>'2018-2019 исходные'!F36</f>
        <v>0.54497840097464534</v>
      </c>
      <c r="E36" s="84">
        <f t="shared" si="40"/>
        <v>0.54290927319653637</v>
      </c>
      <c r="F36" s="59" t="str">
        <f t="shared" si="41"/>
        <v>B</v>
      </c>
      <c r="G36" s="82">
        <f>'2018-2019 исходные'!I36</f>
        <v>13532.015202639021</v>
      </c>
      <c r="H36" s="84">
        <f t="shared" si="42"/>
        <v>0.10485031075330659</v>
      </c>
      <c r="I36" s="84">
        <f t="shared" si="43"/>
        <v>0.16395000420027797</v>
      </c>
      <c r="J36" s="91" t="str">
        <f t="shared" si="1"/>
        <v>C</v>
      </c>
      <c r="K36" s="88">
        <f>'2018-2019 исходные'!L36</f>
        <v>46731.558143261071</v>
      </c>
      <c r="L36" s="31">
        <f t="shared" si="44"/>
        <v>0.20433791750369704</v>
      </c>
      <c r="M36" s="84">
        <f t="shared" si="45"/>
        <v>0.2403817886398277</v>
      </c>
      <c r="N36" s="102" t="str">
        <f t="shared" si="2"/>
        <v>C</v>
      </c>
      <c r="O36" s="68">
        <f>'2018-2019 исходные'!P36</f>
        <v>2408.1091423185671</v>
      </c>
      <c r="P36" s="84">
        <f t="shared" si="46"/>
        <v>0.13809637563541338</v>
      </c>
      <c r="Q36" s="84">
        <f t="shared" si="47"/>
        <v>0.14609222553409817</v>
      </c>
      <c r="R36" s="71" t="str">
        <f t="shared" si="3"/>
        <v>C</v>
      </c>
      <c r="S36" s="104">
        <f>'2018-2019 исходные'!S36</f>
        <v>552492.1944444445</v>
      </c>
      <c r="T36" s="112">
        <f t="shared" si="48"/>
        <v>0.63602131087908154</v>
      </c>
      <c r="U36" s="112">
        <f t="shared" si="49"/>
        <v>0.67772616949334896</v>
      </c>
      <c r="V36" s="102" t="str">
        <f t="shared" si="4"/>
        <v>C</v>
      </c>
      <c r="W36" s="232" t="str">
        <f t="shared" si="15"/>
        <v>C</v>
      </c>
      <c r="X36" s="244">
        <f t="shared" si="16"/>
        <v>2.5</v>
      </c>
      <c r="Y36" s="226">
        <f t="shared" si="17"/>
        <v>2</v>
      </c>
      <c r="Z36" s="226">
        <f t="shared" si="18"/>
        <v>2</v>
      </c>
      <c r="AA36" s="226">
        <f t="shared" si="19"/>
        <v>2</v>
      </c>
      <c r="AB36" s="226">
        <f t="shared" si="20"/>
        <v>2</v>
      </c>
      <c r="AC36" s="245">
        <f t="shared" si="21"/>
        <v>2.1</v>
      </c>
    </row>
    <row r="37" spans="1:29" x14ac:dyDescent="0.25">
      <c r="A37" s="187">
        <v>6</v>
      </c>
      <c r="B37" s="13">
        <v>30130</v>
      </c>
      <c r="C37" s="54" t="s">
        <v>1</v>
      </c>
      <c r="D37" s="97">
        <f>'2018-2019 исходные'!F37</f>
        <v>0.51428032168434124</v>
      </c>
      <c r="E37" s="84">
        <f t="shared" si="40"/>
        <v>0.54290927319653637</v>
      </c>
      <c r="F37" s="59" t="str">
        <f t="shared" si="41"/>
        <v>C</v>
      </c>
      <c r="G37" s="82">
        <f>'2018-2019 исходные'!I37</f>
        <v>30039.389416846654</v>
      </c>
      <c r="H37" s="84">
        <f t="shared" si="42"/>
        <v>0.2327546391302987</v>
      </c>
      <c r="I37" s="84">
        <f t="shared" si="43"/>
        <v>0.16395000420027797</v>
      </c>
      <c r="J37" s="91" t="str">
        <f t="shared" ref="J37:J68" si="50">IF(G37&gt;=$G$131,"A",IF(G37&gt;=$G$127,"B",IF(G37&gt;=$G$132,"C","D")))</f>
        <v>B</v>
      </c>
      <c r="K37" s="88">
        <f>'2018-2019 исходные'!L37</f>
        <v>70182.764082073438</v>
      </c>
      <c r="L37" s="31">
        <f t="shared" si="44"/>
        <v>0.30688041287260603</v>
      </c>
      <c r="M37" s="84">
        <f t="shared" si="45"/>
        <v>0.2403817886398277</v>
      </c>
      <c r="N37" s="102" t="str">
        <f t="shared" si="2"/>
        <v>B</v>
      </c>
      <c r="O37" s="68">
        <f>'2018-2019 исходные'!P37</f>
        <v>4845.3639740820736</v>
      </c>
      <c r="P37" s="84">
        <f t="shared" si="46"/>
        <v>0.27786415146071441</v>
      </c>
      <c r="Q37" s="84">
        <f t="shared" si="47"/>
        <v>0.14609222553409817</v>
      </c>
      <c r="R37" s="71" t="str">
        <f t="shared" ref="R37:R68" si="51">IF(O37&gt;=$O$131,"A",IF(O37&gt;=$O$127,"B",IF(O37&gt;=$O$132,"C","D")))</f>
        <v>B</v>
      </c>
      <c r="S37" s="104">
        <f>'2018-2019 исходные'!S37</f>
        <v>551820.77272727271</v>
      </c>
      <c r="T37" s="112">
        <f t="shared" si="48"/>
        <v>0.63524837955986591</v>
      </c>
      <c r="U37" s="112">
        <f t="shared" si="49"/>
        <v>0.67772616949334896</v>
      </c>
      <c r="V37" s="102" t="str">
        <f t="shared" ref="V37:V68" si="52">IF(S37&gt;=$S$131,"A",IF(S37&gt;=$S$127,"B",IF(S37&gt;=$S$132,"C","D")))</f>
        <v>C</v>
      </c>
      <c r="W37" s="232" t="str">
        <f t="shared" si="15"/>
        <v>C</v>
      </c>
      <c r="X37" s="244">
        <f t="shared" si="16"/>
        <v>2</v>
      </c>
      <c r="Y37" s="226">
        <f t="shared" si="17"/>
        <v>2.5</v>
      </c>
      <c r="Z37" s="226">
        <f t="shared" si="18"/>
        <v>2.5</v>
      </c>
      <c r="AA37" s="226">
        <f t="shared" si="19"/>
        <v>2.5</v>
      </c>
      <c r="AB37" s="226">
        <f t="shared" si="20"/>
        <v>2</v>
      </c>
      <c r="AC37" s="245">
        <f t="shared" si="21"/>
        <v>2.2999999999999998</v>
      </c>
    </row>
    <row r="38" spans="1:29" x14ac:dyDescent="0.25">
      <c r="A38" s="187">
        <v>7</v>
      </c>
      <c r="B38" s="13">
        <v>30160</v>
      </c>
      <c r="C38" s="54" t="s">
        <v>2</v>
      </c>
      <c r="D38" s="97">
        <f>'2018-2019 исходные'!F38</f>
        <v>0.28831003486024537</v>
      </c>
      <c r="E38" s="84">
        <f t="shared" si="40"/>
        <v>0.54290927319653637</v>
      </c>
      <c r="F38" s="59" t="str">
        <f t="shared" si="41"/>
        <v>C</v>
      </c>
      <c r="G38" s="82">
        <f>'2018-2019 исходные'!I38</f>
        <v>14501.936488372094</v>
      </c>
      <c r="H38" s="84">
        <f t="shared" si="42"/>
        <v>0.11236556599744248</v>
      </c>
      <c r="I38" s="84">
        <f t="shared" si="43"/>
        <v>0.16395000420027797</v>
      </c>
      <c r="J38" s="91" t="str">
        <f t="shared" si="50"/>
        <v>C</v>
      </c>
      <c r="K38" s="88">
        <f>'2018-2019 исходные'!L38</f>
        <v>43807.05538372093</v>
      </c>
      <c r="L38" s="31">
        <f t="shared" si="44"/>
        <v>0.19155026762935995</v>
      </c>
      <c r="M38" s="84">
        <f t="shared" si="45"/>
        <v>0.2403817886398277</v>
      </c>
      <c r="N38" s="102" t="str">
        <f t="shared" si="2"/>
        <v>C</v>
      </c>
      <c r="O38" s="68">
        <f>'2018-2019 исходные'!P38</f>
        <v>2363.1812558139532</v>
      </c>
      <c r="P38" s="84">
        <f t="shared" si="46"/>
        <v>0.13551992335498531</v>
      </c>
      <c r="Q38" s="84">
        <f t="shared" si="47"/>
        <v>0.14609222553409817</v>
      </c>
      <c r="R38" s="71" t="str">
        <f t="shared" si="51"/>
        <v>C</v>
      </c>
      <c r="S38" s="104">
        <f>'2018-2019 исходные'!S38</f>
        <v>577591.88679245277</v>
      </c>
      <c r="T38" s="112">
        <f t="shared" si="48"/>
        <v>0.66491572674661126</v>
      </c>
      <c r="U38" s="112">
        <f t="shared" si="49"/>
        <v>0.67772616949334896</v>
      </c>
      <c r="V38" s="102" t="str">
        <f t="shared" si="52"/>
        <v>C</v>
      </c>
      <c r="W38" s="232" t="str">
        <f t="shared" si="15"/>
        <v>C</v>
      </c>
      <c r="X38" s="244">
        <f t="shared" si="16"/>
        <v>2</v>
      </c>
      <c r="Y38" s="226">
        <f t="shared" si="17"/>
        <v>2</v>
      </c>
      <c r="Z38" s="226">
        <f t="shared" si="18"/>
        <v>2</v>
      </c>
      <c r="AA38" s="226">
        <f t="shared" si="19"/>
        <v>2</v>
      </c>
      <c r="AB38" s="226">
        <f t="shared" si="20"/>
        <v>2</v>
      </c>
      <c r="AC38" s="245">
        <f t="shared" si="21"/>
        <v>2</v>
      </c>
    </row>
    <row r="39" spans="1:29" x14ac:dyDescent="0.25">
      <c r="A39" s="187">
        <v>8</v>
      </c>
      <c r="B39" s="13">
        <v>30310</v>
      </c>
      <c r="C39" s="54" t="s">
        <v>21</v>
      </c>
      <c r="D39" s="97">
        <f>'2018-2019 исходные'!F39</f>
        <v>0.57147688206166236</v>
      </c>
      <c r="E39" s="84">
        <f t="shared" si="40"/>
        <v>0.54290927319653637</v>
      </c>
      <c r="F39" s="59" t="str">
        <f t="shared" si="41"/>
        <v>B</v>
      </c>
      <c r="G39" s="82">
        <f>'2018-2019 исходные'!I39</f>
        <v>14458.916524064171</v>
      </c>
      <c r="H39" s="84">
        <f t="shared" si="42"/>
        <v>0.11203223378056747</v>
      </c>
      <c r="I39" s="84">
        <f t="shared" si="43"/>
        <v>0.16395000420027797</v>
      </c>
      <c r="J39" s="91" t="str">
        <f t="shared" si="50"/>
        <v>C</v>
      </c>
      <c r="K39" s="88">
        <f>'2018-2019 исходные'!L39</f>
        <v>52983.528253119432</v>
      </c>
      <c r="L39" s="31">
        <f t="shared" si="44"/>
        <v>0.23167521596542276</v>
      </c>
      <c r="M39" s="84">
        <f t="shared" si="45"/>
        <v>0.2403817886398277</v>
      </c>
      <c r="N39" s="102" t="str">
        <f t="shared" si="2"/>
        <v>C</v>
      </c>
      <c r="O39" s="68">
        <f>'2018-2019 исходные'!P39</f>
        <v>2095.8114081996432</v>
      </c>
      <c r="P39" s="84">
        <f t="shared" si="46"/>
        <v>0.12018722673385994</v>
      </c>
      <c r="Q39" s="84">
        <f t="shared" si="47"/>
        <v>0.14609222553409817</v>
      </c>
      <c r="R39" s="71" t="str">
        <f t="shared" si="51"/>
        <v>C</v>
      </c>
      <c r="S39" s="104">
        <f>'2018-2019 исходные'!S39</f>
        <v>588740.62162162166</v>
      </c>
      <c r="T39" s="112">
        <f t="shared" si="48"/>
        <v>0.67774999483581277</v>
      </c>
      <c r="U39" s="112">
        <f t="shared" si="49"/>
        <v>0.67772616949334896</v>
      </c>
      <c r="V39" s="102" t="str">
        <f t="shared" si="52"/>
        <v>B</v>
      </c>
      <c r="W39" s="232" t="str">
        <f t="shared" si="15"/>
        <v>C</v>
      </c>
      <c r="X39" s="244">
        <f t="shared" si="16"/>
        <v>2.5</v>
      </c>
      <c r="Y39" s="226">
        <f t="shared" si="17"/>
        <v>2</v>
      </c>
      <c r="Z39" s="226">
        <f t="shared" si="18"/>
        <v>2</v>
      </c>
      <c r="AA39" s="226">
        <f t="shared" si="19"/>
        <v>2</v>
      </c>
      <c r="AB39" s="226">
        <f t="shared" si="20"/>
        <v>2.5</v>
      </c>
      <c r="AC39" s="245">
        <f t="shared" si="21"/>
        <v>2.2000000000000002</v>
      </c>
    </row>
    <row r="40" spans="1:29" x14ac:dyDescent="0.25">
      <c r="A40" s="187">
        <v>9</v>
      </c>
      <c r="B40" s="13">
        <v>30440</v>
      </c>
      <c r="C40" s="54" t="s">
        <v>22</v>
      </c>
      <c r="D40" s="97">
        <f>'2018-2019 исходные'!F40</f>
        <v>0.63812885920002616</v>
      </c>
      <c r="E40" s="84">
        <f t="shared" si="40"/>
        <v>0.54290927319653637</v>
      </c>
      <c r="F40" s="59" t="str">
        <f t="shared" si="41"/>
        <v>B</v>
      </c>
      <c r="G40" s="82">
        <f>'2018-2019 исходные'!I40</f>
        <v>13118.544733420027</v>
      </c>
      <c r="H40" s="84">
        <f t="shared" si="42"/>
        <v>0.10164661148636575</v>
      </c>
      <c r="I40" s="84">
        <f t="shared" si="43"/>
        <v>0.16395000420027797</v>
      </c>
      <c r="J40" s="91" t="str">
        <f t="shared" si="50"/>
        <v>C</v>
      </c>
      <c r="K40" s="88">
        <f>'2018-2019 исходные'!L40</f>
        <v>49156.327022106627</v>
      </c>
      <c r="L40" s="31">
        <f t="shared" si="44"/>
        <v>0.2149404362900843</v>
      </c>
      <c r="M40" s="84">
        <f t="shared" si="45"/>
        <v>0.2403817886398277</v>
      </c>
      <c r="N40" s="102" t="str">
        <f t="shared" ref="N40:N71" si="53">IF(K40&gt;=$K$131,"A",IF(K40&gt;=$K$127,"B",IF(K40&gt;=$K$132,"C","D")))</f>
        <v>C</v>
      </c>
      <c r="O40" s="68">
        <f>'2018-2019 исходные'!P40</f>
        <v>2569.8090507152147</v>
      </c>
      <c r="P40" s="84">
        <f t="shared" si="46"/>
        <v>0.147369282289742</v>
      </c>
      <c r="Q40" s="84">
        <f t="shared" si="47"/>
        <v>0.14609222553409817</v>
      </c>
      <c r="R40" s="71" t="str">
        <f t="shared" si="51"/>
        <v>B</v>
      </c>
      <c r="S40" s="104">
        <f>'2018-2019 исходные'!S40</f>
        <v>600619.51020408166</v>
      </c>
      <c r="T40" s="112">
        <f t="shared" si="48"/>
        <v>0.69142480574531329</v>
      </c>
      <c r="U40" s="112">
        <f t="shared" si="49"/>
        <v>0.67772616949334896</v>
      </c>
      <c r="V40" s="102" t="str">
        <f t="shared" si="52"/>
        <v>B</v>
      </c>
      <c r="W40" s="232" t="str">
        <f t="shared" si="15"/>
        <v>C</v>
      </c>
      <c r="X40" s="244">
        <f t="shared" si="16"/>
        <v>2.5</v>
      </c>
      <c r="Y40" s="226">
        <f t="shared" si="17"/>
        <v>2</v>
      </c>
      <c r="Z40" s="226">
        <f t="shared" si="18"/>
        <v>2</v>
      </c>
      <c r="AA40" s="226">
        <f t="shared" si="19"/>
        <v>2.5</v>
      </c>
      <c r="AB40" s="226">
        <f t="shared" si="20"/>
        <v>2.5</v>
      </c>
      <c r="AC40" s="245">
        <f t="shared" si="21"/>
        <v>2.2999999999999998</v>
      </c>
    </row>
    <row r="41" spans="1:29" x14ac:dyDescent="0.25">
      <c r="A41" s="187">
        <v>10</v>
      </c>
      <c r="B41" s="13">
        <v>30470</v>
      </c>
      <c r="C41" s="54" t="s">
        <v>23</v>
      </c>
      <c r="D41" s="97">
        <f>'2018-2019 исходные'!F41</f>
        <v>0.35918551966243611</v>
      </c>
      <c r="E41" s="84">
        <f t="shared" si="40"/>
        <v>0.54290927319653637</v>
      </c>
      <c r="F41" s="59" t="str">
        <f t="shared" si="41"/>
        <v>C</v>
      </c>
      <c r="G41" s="82">
        <f>'2018-2019 исходные'!I41</f>
        <v>19612.993030303031</v>
      </c>
      <c r="H41" s="84">
        <f t="shared" si="42"/>
        <v>0.15196763994387646</v>
      </c>
      <c r="I41" s="84">
        <f t="shared" si="43"/>
        <v>0.16395000420027797</v>
      </c>
      <c r="J41" s="91" t="str">
        <f t="shared" si="50"/>
        <v>C</v>
      </c>
      <c r="K41" s="88">
        <f>'2018-2019 исходные'!L41</f>
        <v>47242.013237639556</v>
      </c>
      <c r="L41" s="31">
        <f t="shared" si="44"/>
        <v>0.206569928057351</v>
      </c>
      <c r="M41" s="84">
        <f t="shared" si="45"/>
        <v>0.2403817886398277</v>
      </c>
      <c r="N41" s="102" t="str">
        <f t="shared" si="53"/>
        <v>C</v>
      </c>
      <c r="O41" s="68">
        <f>'2018-2019 исходные'!P41</f>
        <v>2148.727830940989</v>
      </c>
      <c r="P41" s="84">
        <f t="shared" si="46"/>
        <v>0.12322179276068686</v>
      </c>
      <c r="Q41" s="84">
        <f t="shared" si="47"/>
        <v>0.14609222553409817</v>
      </c>
      <c r="R41" s="71" t="str">
        <f t="shared" si="51"/>
        <v>C</v>
      </c>
      <c r="S41" s="104">
        <f>'2018-2019 исходные'!S41</f>
        <v>603162.02439024393</v>
      </c>
      <c r="T41" s="112">
        <f t="shared" si="48"/>
        <v>0.69435171262630124</v>
      </c>
      <c r="U41" s="112">
        <f t="shared" si="49"/>
        <v>0.67772616949334896</v>
      </c>
      <c r="V41" s="102" t="str">
        <f t="shared" si="52"/>
        <v>B</v>
      </c>
      <c r="W41" s="232" t="str">
        <f t="shared" si="15"/>
        <v>C</v>
      </c>
      <c r="X41" s="244">
        <f t="shared" si="16"/>
        <v>2</v>
      </c>
      <c r="Y41" s="226">
        <f t="shared" si="17"/>
        <v>2</v>
      </c>
      <c r="Z41" s="226">
        <f t="shared" si="18"/>
        <v>2</v>
      </c>
      <c r="AA41" s="226">
        <f t="shared" si="19"/>
        <v>2</v>
      </c>
      <c r="AB41" s="226">
        <f t="shared" si="20"/>
        <v>2.5</v>
      </c>
      <c r="AC41" s="245">
        <f t="shared" si="21"/>
        <v>2.1</v>
      </c>
    </row>
    <row r="42" spans="1:29" x14ac:dyDescent="0.25">
      <c r="A42" s="30">
        <v>11</v>
      </c>
      <c r="B42" s="13">
        <v>30500</v>
      </c>
      <c r="C42" s="54" t="s">
        <v>24</v>
      </c>
      <c r="D42" s="97">
        <f>'2018-2019 исходные'!F42</f>
        <v>0.41108483342794117</v>
      </c>
      <c r="E42" s="84">
        <f t="shared" si="40"/>
        <v>0.54290927319653637</v>
      </c>
      <c r="F42" s="59" t="str">
        <f t="shared" si="41"/>
        <v>C</v>
      </c>
      <c r="G42" s="82">
        <f>'2018-2019 исходные'!I42</f>
        <v>25949.256310432571</v>
      </c>
      <c r="H42" s="84">
        <f t="shared" si="42"/>
        <v>0.20106300112901496</v>
      </c>
      <c r="I42" s="84">
        <f t="shared" si="43"/>
        <v>0.16395000420027797</v>
      </c>
      <c r="J42" s="91" t="str">
        <f t="shared" si="50"/>
        <v>B</v>
      </c>
      <c r="K42" s="88">
        <f>'2018-2019 исходные'!L42</f>
        <v>52002.443409669213</v>
      </c>
      <c r="L42" s="31">
        <f t="shared" si="44"/>
        <v>0.22738533474232112</v>
      </c>
      <c r="M42" s="84">
        <f t="shared" si="45"/>
        <v>0.2403817886398277</v>
      </c>
      <c r="N42" s="102" t="str">
        <f t="shared" si="53"/>
        <v>C</v>
      </c>
      <c r="O42" s="68">
        <f>'2018-2019 исходные'!P42</f>
        <v>2072.0503307888043</v>
      </c>
      <c r="P42" s="84">
        <f t="shared" si="46"/>
        <v>0.11882461462713872</v>
      </c>
      <c r="Q42" s="84">
        <f t="shared" si="47"/>
        <v>0.14609222553409817</v>
      </c>
      <c r="R42" s="71" t="str">
        <f t="shared" si="51"/>
        <v>C</v>
      </c>
      <c r="S42" s="104">
        <f>'2018-2019 исходные'!S42</f>
        <v>557269.96551724139</v>
      </c>
      <c r="T42" s="112">
        <f t="shared" si="48"/>
        <v>0.64152141432191123</v>
      </c>
      <c r="U42" s="112">
        <f t="shared" si="49"/>
        <v>0.67772616949334896</v>
      </c>
      <c r="V42" s="102" t="str">
        <f t="shared" si="52"/>
        <v>C</v>
      </c>
      <c r="W42" s="235" t="str">
        <f t="shared" si="15"/>
        <v>C</v>
      </c>
      <c r="X42" s="244">
        <f t="shared" si="16"/>
        <v>2</v>
      </c>
      <c r="Y42" s="226">
        <f t="shared" si="17"/>
        <v>2.5</v>
      </c>
      <c r="Z42" s="226">
        <f t="shared" si="18"/>
        <v>2</v>
      </c>
      <c r="AA42" s="226">
        <f t="shared" si="19"/>
        <v>2</v>
      </c>
      <c r="AB42" s="226">
        <f t="shared" si="20"/>
        <v>2</v>
      </c>
      <c r="AC42" s="245">
        <f t="shared" si="21"/>
        <v>2.1</v>
      </c>
    </row>
    <row r="43" spans="1:29" x14ac:dyDescent="0.25">
      <c r="A43" s="30">
        <v>12</v>
      </c>
      <c r="B43" s="13">
        <v>30530</v>
      </c>
      <c r="C43" s="54" t="s">
        <v>26</v>
      </c>
      <c r="D43" s="97">
        <f>'2018-2019 исходные'!F43</f>
        <v>0.55698619335208177</v>
      </c>
      <c r="E43" s="84">
        <f t="shared" si="40"/>
        <v>0.54290927319653637</v>
      </c>
      <c r="F43" s="59" t="str">
        <f t="shared" si="41"/>
        <v>B</v>
      </c>
      <c r="G43" s="82">
        <f>'2018-2019 исходные'!I43</f>
        <v>10609.439951923076</v>
      </c>
      <c r="H43" s="84">
        <f t="shared" si="42"/>
        <v>8.2205278313664559E-2</v>
      </c>
      <c r="I43" s="84">
        <f t="shared" si="43"/>
        <v>0.16395000420027797</v>
      </c>
      <c r="J43" s="91" t="str">
        <f t="shared" si="50"/>
        <v>C</v>
      </c>
      <c r="K43" s="88">
        <f>'2018-2019 исходные'!L43</f>
        <v>47323.120973557692</v>
      </c>
      <c r="L43" s="31">
        <f t="shared" si="44"/>
        <v>0.2069245788866716</v>
      </c>
      <c r="M43" s="84">
        <f t="shared" si="45"/>
        <v>0.2403817886398277</v>
      </c>
      <c r="N43" s="102" t="str">
        <f t="shared" si="53"/>
        <v>C</v>
      </c>
      <c r="O43" s="68">
        <f>'2018-2019 исходные'!P43</f>
        <v>2011.6577884615385</v>
      </c>
      <c r="P43" s="84">
        <f t="shared" si="46"/>
        <v>0.11536132010105515</v>
      </c>
      <c r="Q43" s="84">
        <f t="shared" si="47"/>
        <v>0.14609222553409817</v>
      </c>
      <c r="R43" s="71" t="str">
        <f t="shared" si="51"/>
        <v>C</v>
      </c>
      <c r="S43" s="104">
        <f>'2018-2019 исходные'!S43</f>
        <v>534168.37931034481</v>
      </c>
      <c r="T43" s="112">
        <f t="shared" si="48"/>
        <v>0.61492719038455579</v>
      </c>
      <c r="U43" s="112">
        <f t="shared" si="49"/>
        <v>0.67772616949334896</v>
      </c>
      <c r="V43" s="102" t="str">
        <f t="shared" si="52"/>
        <v>C</v>
      </c>
      <c r="W43" s="234" t="str">
        <f t="shared" si="15"/>
        <v>C</v>
      </c>
      <c r="X43" s="244">
        <f t="shared" si="16"/>
        <v>2.5</v>
      </c>
      <c r="Y43" s="226">
        <f t="shared" si="17"/>
        <v>2</v>
      </c>
      <c r="Z43" s="226">
        <f t="shared" si="18"/>
        <v>2</v>
      </c>
      <c r="AA43" s="226">
        <f t="shared" si="19"/>
        <v>2</v>
      </c>
      <c r="AB43" s="226">
        <f t="shared" si="20"/>
        <v>2</v>
      </c>
      <c r="AC43" s="245">
        <f t="shared" si="21"/>
        <v>2.1</v>
      </c>
    </row>
    <row r="44" spans="1:29" x14ac:dyDescent="0.25">
      <c r="A44" s="30">
        <v>13</v>
      </c>
      <c r="B44" s="13">
        <v>30640</v>
      </c>
      <c r="C44" s="54" t="s">
        <v>29</v>
      </c>
      <c r="D44" s="154">
        <f>'2018-2019 исходные'!F44</f>
        <v>0.51476978642419269</v>
      </c>
      <c r="E44" s="84">
        <f t="shared" si="40"/>
        <v>0.54290927319653637</v>
      </c>
      <c r="F44" s="59" t="str">
        <f t="shared" si="41"/>
        <v>C</v>
      </c>
      <c r="G44" s="82">
        <f>'2018-2019 исходные'!I44</f>
        <v>15938.064994298746</v>
      </c>
      <c r="H44" s="84">
        <f t="shared" si="42"/>
        <v>0.12349314144523871</v>
      </c>
      <c r="I44" s="84">
        <f t="shared" si="43"/>
        <v>0.16395000420027797</v>
      </c>
      <c r="J44" s="91" t="str">
        <f t="shared" si="50"/>
        <v>C</v>
      </c>
      <c r="K44" s="88">
        <f>'2018-2019 исходные'!L44</f>
        <v>44659.302919042188</v>
      </c>
      <c r="L44" s="31">
        <f t="shared" si="44"/>
        <v>0.19527679619986765</v>
      </c>
      <c r="M44" s="84">
        <f t="shared" si="45"/>
        <v>0.2403817886398277</v>
      </c>
      <c r="N44" s="102" t="str">
        <f t="shared" si="53"/>
        <v>C</v>
      </c>
      <c r="O44" s="68">
        <f>'2018-2019 исходные'!P44</f>
        <v>2513.5678677309006</v>
      </c>
      <c r="P44" s="84">
        <f t="shared" si="46"/>
        <v>0.1441440532521146</v>
      </c>
      <c r="Q44" s="84">
        <f t="shared" si="47"/>
        <v>0.14609222553409817</v>
      </c>
      <c r="R44" s="71" t="str">
        <f t="shared" si="51"/>
        <v>C</v>
      </c>
      <c r="S44" s="104">
        <f>'2018-2019 исходные'!S44</f>
        <v>550960.26666666672</v>
      </c>
      <c r="T44" s="112">
        <f t="shared" si="48"/>
        <v>0.63425777698088037</v>
      </c>
      <c r="U44" s="112">
        <f t="shared" si="49"/>
        <v>0.67772616949334896</v>
      </c>
      <c r="V44" s="102" t="str">
        <f t="shared" si="52"/>
        <v>C</v>
      </c>
      <c r="W44" s="232" t="str">
        <f t="shared" si="15"/>
        <v>C</v>
      </c>
      <c r="X44" s="244">
        <f t="shared" si="16"/>
        <v>2</v>
      </c>
      <c r="Y44" s="226">
        <f t="shared" si="17"/>
        <v>2</v>
      </c>
      <c r="Z44" s="226">
        <f t="shared" si="18"/>
        <v>2</v>
      </c>
      <c r="AA44" s="226">
        <f t="shared" si="19"/>
        <v>2</v>
      </c>
      <c r="AB44" s="226">
        <f t="shared" si="20"/>
        <v>2</v>
      </c>
      <c r="AC44" s="245">
        <f t="shared" si="21"/>
        <v>2</v>
      </c>
    </row>
    <row r="45" spans="1:29" x14ac:dyDescent="0.25">
      <c r="A45" s="30">
        <v>14</v>
      </c>
      <c r="B45" s="13">
        <v>30650</v>
      </c>
      <c r="C45" s="54" t="s">
        <v>30</v>
      </c>
      <c r="D45" s="97">
        <f>'2018-2019 исходные'!F45</f>
        <v>0.50148271523266685</v>
      </c>
      <c r="E45" s="84">
        <f t="shared" si="40"/>
        <v>0.54290927319653637</v>
      </c>
      <c r="F45" s="59" t="str">
        <f t="shared" si="41"/>
        <v>C</v>
      </c>
      <c r="G45" s="82">
        <f>'2018-2019 исходные'!I45</f>
        <v>21693.232137500003</v>
      </c>
      <c r="H45" s="84">
        <f t="shared" si="42"/>
        <v>0.16808598695757526</v>
      </c>
      <c r="I45" s="84">
        <f t="shared" si="43"/>
        <v>0.16395000420027797</v>
      </c>
      <c r="J45" s="91" t="str">
        <f t="shared" si="50"/>
        <v>B</v>
      </c>
      <c r="K45" s="88">
        <f>'2018-2019 исходные'!L45</f>
        <v>59956.122437500002</v>
      </c>
      <c r="L45" s="31">
        <f t="shared" si="44"/>
        <v>0.26216350764332763</v>
      </c>
      <c r="M45" s="84">
        <f t="shared" si="45"/>
        <v>0.2403817886398277</v>
      </c>
      <c r="N45" s="102" t="str">
        <f t="shared" si="53"/>
        <v>B</v>
      </c>
      <c r="O45" s="68">
        <f>'2018-2019 исходные'!P45</f>
        <v>2475.9657499999998</v>
      </c>
      <c r="P45" s="84">
        <f t="shared" si="46"/>
        <v>0.14198770739403033</v>
      </c>
      <c r="Q45" s="84">
        <f t="shared" si="47"/>
        <v>0.14609222553409817</v>
      </c>
      <c r="R45" s="71" t="str">
        <f t="shared" si="51"/>
        <v>C</v>
      </c>
      <c r="S45" s="104">
        <f>'2018-2019 исходные'!S45</f>
        <v>553654.4242424242</v>
      </c>
      <c r="T45" s="112">
        <f t="shared" si="48"/>
        <v>0.6373592536176157</v>
      </c>
      <c r="U45" s="112">
        <f t="shared" si="49"/>
        <v>0.67772616949334896</v>
      </c>
      <c r="V45" s="102" t="str">
        <f t="shared" si="52"/>
        <v>C</v>
      </c>
      <c r="W45" s="232" t="str">
        <f t="shared" si="15"/>
        <v>C</v>
      </c>
      <c r="X45" s="244">
        <f t="shared" si="16"/>
        <v>2</v>
      </c>
      <c r="Y45" s="226">
        <f t="shared" si="17"/>
        <v>2.5</v>
      </c>
      <c r="Z45" s="226">
        <f t="shared" si="18"/>
        <v>2.5</v>
      </c>
      <c r="AA45" s="226">
        <f t="shared" si="19"/>
        <v>2</v>
      </c>
      <c r="AB45" s="226">
        <f t="shared" si="20"/>
        <v>2</v>
      </c>
      <c r="AC45" s="245">
        <f t="shared" si="21"/>
        <v>2.2000000000000002</v>
      </c>
    </row>
    <row r="46" spans="1:29" x14ac:dyDescent="0.25">
      <c r="A46" s="30">
        <v>15</v>
      </c>
      <c r="B46" s="13">
        <v>30790</v>
      </c>
      <c r="C46" s="54" t="s">
        <v>31</v>
      </c>
      <c r="D46" s="97">
        <f>'2018-2019 исходные'!F46</f>
        <v>0.41798929146817376</v>
      </c>
      <c r="E46" s="84">
        <f t="shared" si="40"/>
        <v>0.54290927319653637</v>
      </c>
      <c r="F46" s="59" t="str">
        <f t="shared" si="41"/>
        <v>C</v>
      </c>
      <c r="G46" s="82">
        <f>'2018-2019 исходные'!I46</f>
        <v>25843.287003367004</v>
      </c>
      <c r="H46" s="84">
        <f t="shared" si="42"/>
        <v>0.20024191760156146</v>
      </c>
      <c r="I46" s="84">
        <f t="shared" si="43"/>
        <v>0.16395000420027797</v>
      </c>
      <c r="J46" s="91" t="str">
        <f t="shared" si="50"/>
        <v>B</v>
      </c>
      <c r="K46" s="88">
        <f>'2018-2019 исходные'!L46</f>
        <v>47867.874730639727</v>
      </c>
      <c r="L46" s="31">
        <f t="shared" si="44"/>
        <v>0.20930656341056042</v>
      </c>
      <c r="M46" s="84">
        <f t="shared" si="45"/>
        <v>0.2403817886398277</v>
      </c>
      <c r="N46" s="102" t="str">
        <f t="shared" si="53"/>
        <v>C</v>
      </c>
      <c r="O46" s="68">
        <f>'2018-2019 исходные'!P46</f>
        <v>2452.7006060606059</v>
      </c>
      <c r="P46" s="84">
        <f t="shared" si="46"/>
        <v>0.14065353528355315</v>
      </c>
      <c r="Q46" s="84">
        <f t="shared" si="47"/>
        <v>0.14609222553409817</v>
      </c>
      <c r="R46" s="71" t="str">
        <f t="shared" si="51"/>
        <v>C</v>
      </c>
      <c r="S46" s="104">
        <f>'2018-2019 исходные'!S46</f>
        <v>518023.46666666667</v>
      </c>
      <c r="T46" s="112">
        <f t="shared" si="48"/>
        <v>0.59634139205669734</v>
      </c>
      <c r="U46" s="112">
        <f t="shared" si="49"/>
        <v>0.67772616949334896</v>
      </c>
      <c r="V46" s="102" t="str">
        <f t="shared" si="52"/>
        <v>C</v>
      </c>
      <c r="W46" s="234" t="str">
        <f t="shared" si="15"/>
        <v>C</v>
      </c>
      <c r="X46" s="244">
        <f t="shared" si="16"/>
        <v>2</v>
      </c>
      <c r="Y46" s="226">
        <f t="shared" si="17"/>
        <v>2.5</v>
      </c>
      <c r="Z46" s="226">
        <f t="shared" si="18"/>
        <v>2</v>
      </c>
      <c r="AA46" s="226">
        <f t="shared" si="19"/>
        <v>2</v>
      </c>
      <c r="AB46" s="226">
        <f t="shared" si="20"/>
        <v>2</v>
      </c>
      <c r="AC46" s="245">
        <f t="shared" si="21"/>
        <v>2.1</v>
      </c>
    </row>
    <row r="47" spans="1:29" x14ac:dyDescent="0.25">
      <c r="A47" s="30">
        <v>16</v>
      </c>
      <c r="B47" s="13">
        <v>30880</v>
      </c>
      <c r="C47" s="54" t="s">
        <v>7</v>
      </c>
      <c r="D47" s="97">
        <f>'2018-2019 исходные'!F47</f>
        <v>0.44856531860241367</v>
      </c>
      <c r="E47" s="84">
        <f t="shared" si="40"/>
        <v>0.54290927319653637</v>
      </c>
      <c r="F47" s="59" t="str">
        <f t="shared" si="41"/>
        <v>C</v>
      </c>
      <c r="G47" s="82">
        <f>'2018-2019 исходные'!I47</f>
        <v>11904.01596923077</v>
      </c>
      <c r="H47" s="84">
        <f t="shared" si="42"/>
        <v>9.2236060549411553E-2</v>
      </c>
      <c r="I47" s="84">
        <f t="shared" si="43"/>
        <v>0.16395000420027797</v>
      </c>
      <c r="J47" s="91" t="str">
        <f t="shared" si="50"/>
        <v>C</v>
      </c>
      <c r="K47" s="88">
        <f>'2018-2019 исходные'!L47</f>
        <v>45869.478292307693</v>
      </c>
      <c r="L47" s="31">
        <f t="shared" si="44"/>
        <v>0.20056839625371675</v>
      </c>
      <c r="M47" s="84">
        <f t="shared" si="45"/>
        <v>0.2403817886398277</v>
      </c>
      <c r="N47" s="102" t="str">
        <f t="shared" si="53"/>
        <v>C</v>
      </c>
      <c r="O47" s="68">
        <f>'2018-2019 исходные'!P47</f>
        <v>2475.7315076923078</v>
      </c>
      <c r="P47" s="84">
        <f t="shared" si="46"/>
        <v>0.14197427444236535</v>
      </c>
      <c r="Q47" s="84">
        <f t="shared" si="47"/>
        <v>0.14609222553409817</v>
      </c>
      <c r="R47" s="71" t="str">
        <f t="shared" si="51"/>
        <v>C</v>
      </c>
      <c r="S47" s="104">
        <f>'2018-2019 исходные'!S47</f>
        <v>525795.86956521741</v>
      </c>
      <c r="T47" s="112">
        <f t="shared" si="48"/>
        <v>0.60528887390336383</v>
      </c>
      <c r="U47" s="112">
        <f t="shared" si="49"/>
        <v>0.67772616949334896</v>
      </c>
      <c r="V47" s="102" t="str">
        <f t="shared" si="52"/>
        <v>C</v>
      </c>
      <c r="W47" s="234" t="str">
        <f t="shared" si="15"/>
        <v>C</v>
      </c>
      <c r="X47" s="244">
        <f t="shared" si="16"/>
        <v>2</v>
      </c>
      <c r="Y47" s="226">
        <f t="shared" si="17"/>
        <v>2</v>
      </c>
      <c r="Z47" s="226">
        <f t="shared" si="18"/>
        <v>2</v>
      </c>
      <c r="AA47" s="226">
        <f t="shared" si="19"/>
        <v>2</v>
      </c>
      <c r="AB47" s="226">
        <f t="shared" si="20"/>
        <v>2</v>
      </c>
      <c r="AC47" s="245">
        <f t="shared" si="21"/>
        <v>2</v>
      </c>
    </row>
    <row r="48" spans="1:29" x14ac:dyDescent="0.25">
      <c r="A48" s="30">
        <v>17</v>
      </c>
      <c r="B48" s="13">
        <v>30890</v>
      </c>
      <c r="C48" s="54" t="s">
        <v>8</v>
      </c>
      <c r="D48" s="97">
        <f>'2018-2019 исходные'!F48</f>
        <v>0.64475106613628064</v>
      </c>
      <c r="E48" s="84">
        <f t="shared" si="40"/>
        <v>0.54290927319653637</v>
      </c>
      <c r="F48" s="59" t="str">
        <f t="shared" si="41"/>
        <v>B</v>
      </c>
      <c r="G48" s="82">
        <f>'2018-2019 исходные'!I48</f>
        <v>10203.034741935484</v>
      </c>
      <c r="H48" s="84">
        <f t="shared" si="42"/>
        <v>7.9056322897870193E-2</v>
      </c>
      <c r="I48" s="84">
        <f t="shared" si="43"/>
        <v>0.16395000420027797</v>
      </c>
      <c r="J48" s="91" t="str">
        <f t="shared" si="50"/>
        <v>D</v>
      </c>
      <c r="K48" s="88">
        <f>'2018-2019 исходные'!L48</f>
        <v>49115.799354838709</v>
      </c>
      <c r="L48" s="31">
        <f t="shared" si="44"/>
        <v>0.21476322544028936</v>
      </c>
      <c r="M48" s="84">
        <f t="shared" si="45"/>
        <v>0.2403817886398277</v>
      </c>
      <c r="N48" s="102" t="str">
        <f t="shared" si="53"/>
        <v>C</v>
      </c>
      <c r="O48" s="68">
        <f>'2018-2019 исходные'!P48</f>
        <v>2027.5505000000001</v>
      </c>
      <c r="P48" s="84">
        <f t="shared" si="46"/>
        <v>0.11627270979843719</v>
      </c>
      <c r="Q48" s="84">
        <f t="shared" si="47"/>
        <v>0.14609222553409817</v>
      </c>
      <c r="R48" s="71" t="str">
        <f t="shared" si="51"/>
        <v>C</v>
      </c>
      <c r="S48" s="104">
        <f>'2018-2019 исходные'!S48</f>
        <v>578218.10615384614</v>
      </c>
      <c r="T48" s="112">
        <f t="shared" si="48"/>
        <v>0.66563662174410843</v>
      </c>
      <c r="U48" s="112">
        <f t="shared" si="49"/>
        <v>0.67772616949334896</v>
      </c>
      <c r="V48" s="102" t="str">
        <f t="shared" si="52"/>
        <v>C</v>
      </c>
      <c r="W48" s="232" t="str">
        <f t="shared" si="15"/>
        <v>C</v>
      </c>
      <c r="X48" s="244">
        <f t="shared" si="16"/>
        <v>2.5</v>
      </c>
      <c r="Y48" s="226">
        <f t="shared" si="17"/>
        <v>1</v>
      </c>
      <c r="Z48" s="226">
        <f t="shared" si="18"/>
        <v>2</v>
      </c>
      <c r="AA48" s="226">
        <f t="shared" si="19"/>
        <v>2</v>
      </c>
      <c r="AB48" s="226">
        <f t="shared" si="20"/>
        <v>2</v>
      </c>
      <c r="AC48" s="245">
        <f t="shared" si="21"/>
        <v>1.9</v>
      </c>
    </row>
    <row r="49" spans="1:29" x14ac:dyDescent="0.25">
      <c r="A49" s="30">
        <v>18</v>
      </c>
      <c r="B49" s="13">
        <v>30940</v>
      </c>
      <c r="C49" s="54" t="s">
        <v>13</v>
      </c>
      <c r="D49" s="97">
        <f>'2018-2019 исходные'!F49</f>
        <v>0.44942265763887179</v>
      </c>
      <c r="E49" s="84">
        <f t="shared" si="40"/>
        <v>0.54290927319653637</v>
      </c>
      <c r="F49" s="59" t="str">
        <f t="shared" si="41"/>
        <v>C</v>
      </c>
      <c r="G49" s="82">
        <f>'2018-2019 исходные'!I49</f>
        <v>17795.137475292006</v>
      </c>
      <c r="H49" s="84">
        <f t="shared" si="42"/>
        <v>0.13788232323433278</v>
      </c>
      <c r="I49" s="84">
        <f t="shared" si="43"/>
        <v>0.16395000420027797</v>
      </c>
      <c r="J49" s="91" t="str">
        <f t="shared" si="50"/>
        <v>C</v>
      </c>
      <c r="K49" s="88">
        <f>'2018-2019 исходные'!L49</f>
        <v>43867.441778975743</v>
      </c>
      <c r="L49" s="31">
        <f t="shared" si="44"/>
        <v>0.19181431254337922</v>
      </c>
      <c r="M49" s="84">
        <f t="shared" si="45"/>
        <v>0.2403817886398277</v>
      </c>
      <c r="N49" s="102" t="str">
        <f t="shared" si="53"/>
        <v>C</v>
      </c>
      <c r="O49" s="68">
        <f>'2018-2019 исходные'!P49</f>
        <v>1995.9899460916442</v>
      </c>
      <c r="P49" s="84">
        <f t="shared" si="46"/>
        <v>0.11446282583960894</v>
      </c>
      <c r="Q49" s="84">
        <f t="shared" si="47"/>
        <v>0.14609222553409817</v>
      </c>
      <c r="R49" s="71" t="str">
        <f t="shared" si="51"/>
        <v>C</v>
      </c>
      <c r="S49" s="104">
        <f>'2018-2019 исходные'!S49</f>
        <v>581410.4202898551</v>
      </c>
      <c r="T49" s="112">
        <f t="shared" si="48"/>
        <v>0.66931156926723845</v>
      </c>
      <c r="U49" s="112">
        <f t="shared" si="49"/>
        <v>0.67772616949334896</v>
      </c>
      <c r="V49" s="102" t="str">
        <f t="shared" si="52"/>
        <v>C</v>
      </c>
      <c r="W49" s="232" t="str">
        <f t="shared" si="15"/>
        <v>C</v>
      </c>
      <c r="X49" s="244">
        <f t="shared" si="16"/>
        <v>2</v>
      </c>
      <c r="Y49" s="226">
        <f t="shared" si="17"/>
        <v>2</v>
      </c>
      <c r="Z49" s="226">
        <f t="shared" si="18"/>
        <v>2</v>
      </c>
      <c r="AA49" s="226">
        <f t="shared" si="19"/>
        <v>2</v>
      </c>
      <c r="AB49" s="226">
        <f t="shared" si="20"/>
        <v>2</v>
      </c>
      <c r="AC49" s="245">
        <f t="shared" si="21"/>
        <v>2</v>
      </c>
    </row>
    <row r="50" spans="1:29" ht="15.75" thickBot="1" x14ac:dyDescent="0.3">
      <c r="A50" s="24">
        <v>19</v>
      </c>
      <c r="B50" s="14">
        <v>31480</v>
      </c>
      <c r="C50" s="55" t="s">
        <v>107</v>
      </c>
      <c r="D50" s="98">
        <f>'2018-2019 исходные'!F50</f>
        <v>0.67369096072770296</v>
      </c>
      <c r="E50" s="85">
        <f t="shared" si="40"/>
        <v>0.54290927319653637</v>
      </c>
      <c r="F50" s="64" t="str">
        <f t="shared" si="41"/>
        <v>B</v>
      </c>
      <c r="G50" s="83">
        <f>'2018-2019 исходные'!I50</f>
        <v>20457.845270851249</v>
      </c>
      <c r="H50" s="85">
        <f t="shared" si="42"/>
        <v>0.15851382088112759</v>
      </c>
      <c r="I50" s="85">
        <f t="shared" si="43"/>
        <v>0.16395000420027797</v>
      </c>
      <c r="J50" s="92" t="str">
        <f t="shared" si="50"/>
        <v>C</v>
      </c>
      <c r="K50" s="101">
        <f>'2018-2019 исходные'!L50</f>
        <v>84855.528650042979</v>
      </c>
      <c r="L50" s="25">
        <f t="shared" si="44"/>
        <v>0.37103838823156132</v>
      </c>
      <c r="M50" s="85">
        <f t="shared" si="45"/>
        <v>0.2403817886398277</v>
      </c>
      <c r="N50" s="77" t="str">
        <f t="shared" si="53"/>
        <v>B</v>
      </c>
      <c r="O50" s="69">
        <f>'2018-2019 исходные'!P50</f>
        <v>2640.0301805674981</v>
      </c>
      <c r="P50" s="85">
        <f t="shared" si="46"/>
        <v>0.15139621086835589</v>
      </c>
      <c r="Q50" s="85">
        <f t="shared" si="47"/>
        <v>0.14609222553409817</v>
      </c>
      <c r="R50" s="72" t="str">
        <f t="shared" si="51"/>
        <v>B</v>
      </c>
      <c r="S50" s="105">
        <f>'2018-2019 исходные'!S50</f>
        <v>634641.68965517241</v>
      </c>
      <c r="T50" s="115">
        <f t="shared" si="48"/>
        <v>0.73059066436021169</v>
      </c>
      <c r="U50" s="115">
        <f t="shared" si="49"/>
        <v>0.67772616949334896</v>
      </c>
      <c r="V50" s="77" t="str">
        <f t="shared" si="52"/>
        <v>B</v>
      </c>
      <c r="W50" s="234" t="str">
        <f t="shared" si="15"/>
        <v>C</v>
      </c>
      <c r="X50" s="240">
        <f t="shared" si="16"/>
        <v>2.5</v>
      </c>
      <c r="Y50" s="228">
        <f t="shared" si="17"/>
        <v>2</v>
      </c>
      <c r="Z50" s="228">
        <f t="shared" si="18"/>
        <v>2.5</v>
      </c>
      <c r="AA50" s="228">
        <f t="shared" si="19"/>
        <v>2.5</v>
      </c>
      <c r="AB50" s="228">
        <f t="shared" si="20"/>
        <v>2.5</v>
      </c>
      <c r="AC50" s="241">
        <f t="shared" si="21"/>
        <v>2.4</v>
      </c>
    </row>
    <row r="51" spans="1:29" ht="15.75" thickBot="1" x14ac:dyDescent="0.3">
      <c r="A51" s="10"/>
      <c r="B51" s="161"/>
      <c r="C51" s="163" t="s">
        <v>185</v>
      </c>
      <c r="D51" s="95">
        <f>AVERAGE(D52:D70)</f>
        <v>0.4342558028093938</v>
      </c>
      <c r="E51" s="37"/>
      <c r="F51" s="67" t="str">
        <f t="shared" si="41"/>
        <v>C</v>
      </c>
      <c r="G51" s="86">
        <f>AVERAGE(G52:G70)</f>
        <v>24439.459731433395</v>
      </c>
      <c r="H51" s="287">
        <f>AVERAGE(H52:H70)</f>
        <v>0.18936462227621331</v>
      </c>
      <c r="I51" s="287"/>
      <c r="J51" s="75" t="str">
        <f t="shared" si="50"/>
        <v>B</v>
      </c>
      <c r="K51" s="86">
        <f>AVERAGE(K52:K70)</f>
        <v>66152.842030273125</v>
      </c>
      <c r="L51" s="288">
        <f>AVERAGE(L52:L70)</f>
        <v>0.28925921827766721</v>
      </c>
      <c r="M51" s="287"/>
      <c r="N51" s="75" t="str">
        <f t="shared" si="53"/>
        <v>B</v>
      </c>
      <c r="O51" s="74">
        <f>AVERAGE(O52:O70)</f>
        <v>3804.4128781410432</v>
      </c>
      <c r="P51" s="287">
        <f>AVERAGE(P52:P70)</f>
        <v>0.21816935979327309</v>
      </c>
      <c r="Q51" s="287"/>
      <c r="R51" s="67" t="str">
        <f t="shared" si="51"/>
        <v>B</v>
      </c>
      <c r="S51" s="86">
        <f>AVERAGE(S52:S70)</f>
        <v>614110.8436470083</v>
      </c>
      <c r="T51" s="287">
        <f>AVERAGE(T52:T70)</f>
        <v>0.7069558406959614</v>
      </c>
      <c r="U51" s="114"/>
      <c r="V51" s="75" t="str">
        <f t="shared" si="52"/>
        <v>B</v>
      </c>
      <c r="W51" s="231" t="str">
        <f t="shared" si="15"/>
        <v>C</v>
      </c>
      <c r="X51" s="321">
        <f t="shared" si="16"/>
        <v>2</v>
      </c>
      <c r="Y51" s="322">
        <f t="shared" si="17"/>
        <v>2.5</v>
      </c>
      <c r="Z51" s="322">
        <f t="shared" si="18"/>
        <v>2.5</v>
      </c>
      <c r="AA51" s="322">
        <f t="shared" si="19"/>
        <v>2.5</v>
      </c>
      <c r="AB51" s="322">
        <f t="shared" si="20"/>
        <v>2.5</v>
      </c>
      <c r="AC51" s="323">
        <f t="shared" si="21"/>
        <v>2.4</v>
      </c>
    </row>
    <row r="52" spans="1:29" x14ac:dyDescent="0.25">
      <c r="A52" s="187">
        <v>1</v>
      </c>
      <c r="B52" s="20">
        <v>40010</v>
      </c>
      <c r="C52" s="57" t="s">
        <v>109</v>
      </c>
      <c r="D52" s="96">
        <f>'2018-2019 исходные'!F52</f>
        <v>0.56255857712971646</v>
      </c>
      <c r="E52" s="100">
        <f t="shared" ref="E52:E70" si="54">$D$127</f>
        <v>0.54290927319653637</v>
      </c>
      <c r="F52" s="60" t="str">
        <f t="shared" si="41"/>
        <v>B</v>
      </c>
      <c r="G52" s="81">
        <f>'2018-2019 исходные'!I52</f>
        <v>40818.766160076229</v>
      </c>
      <c r="H52" s="100">
        <f t="shared" ref="H52:H70" si="55">G52/$G$128</f>
        <v>0.31627664116249937</v>
      </c>
      <c r="I52" s="100">
        <f t="shared" ref="I52:I70" si="56">$H$127</f>
        <v>0.16395000420027797</v>
      </c>
      <c r="J52" s="90" t="str">
        <f t="shared" si="50"/>
        <v>B</v>
      </c>
      <c r="K52" s="87">
        <f>'2018-2019 исходные'!L52</f>
        <v>84635.978118151499</v>
      </c>
      <c r="L52" s="28">
        <f t="shared" ref="L52:L70" si="57">K52/$K$128</f>
        <v>0.37007838389496284</v>
      </c>
      <c r="M52" s="100">
        <f t="shared" ref="M52:M70" si="58">$L$127</f>
        <v>0.2403817886398277</v>
      </c>
      <c r="N52" s="76" t="str">
        <f t="shared" si="53"/>
        <v>B</v>
      </c>
      <c r="O52" s="70">
        <f>'2018-2019 исходные'!P52</f>
        <v>5489.6174368747024</v>
      </c>
      <c r="P52" s="100">
        <f t="shared" ref="P52:P70" si="59">O52/$O$128</f>
        <v>0.31480976436452401</v>
      </c>
      <c r="Q52" s="100">
        <f t="shared" ref="Q52:Q70" si="60">$P$127</f>
        <v>0.14609222553409817</v>
      </c>
      <c r="R52" s="73" t="str">
        <f t="shared" si="51"/>
        <v>B</v>
      </c>
      <c r="S52" s="103">
        <f>'2018-2019 исходные'!S52</f>
        <v>813653.39884393068</v>
      </c>
      <c r="T52" s="113">
        <f t="shared" ref="T52:T70" si="61">S52/$S$128</f>
        <v>0.9366664480288398</v>
      </c>
      <c r="U52" s="113">
        <f t="shared" ref="U52:U70" si="62">$T$127</f>
        <v>0.67772616949334896</v>
      </c>
      <c r="V52" s="76" t="str">
        <f t="shared" si="52"/>
        <v>A</v>
      </c>
      <c r="W52" s="232" t="str">
        <f t="shared" si="15"/>
        <v>B</v>
      </c>
      <c r="X52" s="242">
        <f t="shared" si="16"/>
        <v>2.5</v>
      </c>
      <c r="Y52" s="227">
        <f t="shared" si="17"/>
        <v>2.5</v>
      </c>
      <c r="Z52" s="227">
        <f t="shared" si="18"/>
        <v>2.5</v>
      </c>
      <c r="AA52" s="227">
        <f t="shared" si="19"/>
        <v>2.5</v>
      </c>
      <c r="AB52" s="227">
        <f t="shared" si="20"/>
        <v>4.2</v>
      </c>
      <c r="AC52" s="243">
        <f t="shared" si="21"/>
        <v>2.84</v>
      </c>
    </row>
    <row r="53" spans="1:29" s="47" customFormat="1" x14ac:dyDescent="0.25">
      <c r="A53" s="187">
        <v>2</v>
      </c>
      <c r="B53" s="13">
        <v>40030</v>
      </c>
      <c r="C53" s="54" t="s">
        <v>111</v>
      </c>
      <c r="D53" s="97">
        <f>'2018-2019 исходные'!F53</f>
        <v>0.31675174933090794</v>
      </c>
      <c r="E53" s="84">
        <f t="shared" si="54"/>
        <v>0.54290927319653637</v>
      </c>
      <c r="F53" s="59" t="str">
        <f t="shared" si="41"/>
        <v>C</v>
      </c>
      <c r="G53" s="82">
        <f>'2018-2019 исходные'!I53</f>
        <v>16088.06001610306</v>
      </c>
      <c r="H53" s="84">
        <f t="shared" si="55"/>
        <v>0.12465535006029881</v>
      </c>
      <c r="I53" s="84">
        <f t="shared" si="56"/>
        <v>0.16395000420027797</v>
      </c>
      <c r="J53" s="91" t="str">
        <f t="shared" si="50"/>
        <v>C</v>
      </c>
      <c r="K53" s="88">
        <f>'2018-2019 исходные'!L53</f>
        <v>47780.382206119168</v>
      </c>
      <c r="L53" s="31">
        <f t="shared" si="57"/>
        <v>0.20892399452204047</v>
      </c>
      <c r="M53" s="84">
        <f t="shared" si="58"/>
        <v>0.2403817886398277</v>
      </c>
      <c r="N53" s="102" t="str">
        <f t="shared" si="53"/>
        <v>C</v>
      </c>
      <c r="O53" s="68">
        <f>'2018-2019 исходные'!P53</f>
        <v>2164.8599033816427</v>
      </c>
      <c r="P53" s="84">
        <f t="shared" si="59"/>
        <v>0.12414690894267073</v>
      </c>
      <c r="Q53" s="84">
        <f t="shared" si="60"/>
        <v>0.14609222553409817</v>
      </c>
      <c r="R53" s="71" t="str">
        <f t="shared" si="51"/>
        <v>C</v>
      </c>
      <c r="S53" s="104">
        <f>'2018-2019 исходные'!S53</f>
        <v>533195.34042553196</v>
      </c>
      <c r="T53" s="112">
        <f t="shared" si="61"/>
        <v>0.61380704158738175</v>
      </c>
      <c r="U53" s="112">
        <f t="shared" si="62"/>
        <v>0.67772616949334896</v>
      </c>
      <c r="V53" s="102" t="str">
        <f t="shared" si="52"/>
        <v>C</v>
      </c>
      <c r="W53" s="232" t="str">
        <f t="shared" si="15"/>
        <v>C</v>
      </c>
      <c r="X53" s="244">
        <f t="shared" si="16"/>
        <v>2</v>
      </c>
      <c r="Y53" s="226">
        <f t="shared" si="17"/>
        <v>2</v>
      </c>
      <c r="Z53" s="226">
        <f t="shared" si="18"/>
        <v>2</v>
      </c>
      <c r="AA53" s="226">
        <f t="shared" si="19"/>
        <v>2</v>
      </c>
      <c r="AB53" s="226">
        <f t="shared" si="20"/>
        <v>2</v>
      </c>
      <c r="AC53" s="245">
        <f t="shared" si="21"/>
        <v>2</v>
      </c>
    </row>
    <row r="54" spans="1:29" s="47" customFormat="1" x14ac:dyDescent="0.25">
      <c r="A54" s="187">
        <v>3</v>
      </c>
      <c r="B54" s="13">
        <v>40410</v>
      </c>
      <c r="C54" s="54" t="s">
        <v>114</v>
      </c>
      <c r="D54" s="97">
        <f>'2018-2019 исходные'!F54</f>
        <v>0.48436867536739614</v>
      </c>
      <c r="E54" s="84">
        <f t="shared" si="54"/>
        <v>0.54290927319653637</v>
      </c>
      <c r="F54" s="59" t="str">
        <f t="shared" si="41"/>
        <v>C</v>
      </c>
      <c r="G54" s="82">
        <f>'2018-2019 исходные'!I54</f>
        <v>25626.454195496983</v>
      </c>
      <c r="H54" s="84">
        <f t="shared" si="55"/>
        <v>0.1985618287939277</v>
      </c>
      <c r="I54" s="84">
        <f t="shared" si="56"/>
        <v>0.16395000420027797</v>
      </c>
      <c r="J54" s="91" t="str">
        <f t="shared" si="50"/>
        <v>B</v>
      </c>
      <c r="K54" s="88">
        <f>'2018-2019 исходные'!L54</f>
        <v>58279.475013728719</v>
      </c>
      <c r="L54" s="31">
        <f t="shared" si="57"/>
        <v>0.25483221682886187</v>
      </c>
      <c r="M54" s="84">
        <f t="shared" si="58"/>
        <v>0.2403817886398277</v>
      </c>
      <c r="N54" s="102" t="str">
        <f t="shared" si="53"/>
        <v>B</v>
      </c>
      <c r="O54" s="68">
        <f>'2018-2019 исходные'!P54</f>
        <v>3318.8068423942887</v>
      </c>
      <c r="P54" s="84">
        <f t="shared" si="59"/>
        <v>0.19032160474561732</v>
      </c>
      <c r="Q54" s="84">
        <f t="shared" si="60"/>
        <v>0.14609222553409817</v>
      </c>
      <c r="R54" s="71" t="str">
        <f t="shared" si="51"/>
        <v>B</v>
      </c>
      <c r="S54" s="104">
        <f>'2018-2019 исходные'!S54</f>
        <v>583493.90070921986</v>
      </c>
      <c r="T54" s="112">
        <f t="shared" si="61"/>
        <v>0.6717100428761692</v>
      </c>
      <c r="U54" s="112">
        <f t="shared" si="62"/>
        <v>0.67772616949334896</v>
      </c>
      <c r="V54" s="102" t="str">
        <f t="shared" si="52"/>
        <v>C</v>
      </c>
      <c r="W54" s="232" t="str">
        <f t="shared" si="15"/>
        <v>C</v>
      </c>
      <c r="X54" s="244">
        <f t="shared" si="16"/>
        <v>2</v>
      </c>
      <c r="Y54" s="226">
        <f t="shared" si="17"/>
        <v>2.5</v>
      </c>
      <c r="Z54" s="226">
        <f t="shared" si="18"/>
        <v>2.5</v>
      </c>
      <c r="AA54" s="226">
        <f t="shared" si="19"/>
        <v>2.5</v>
      </c>
      <c r="AB54" s="226">
        <f t="shared" si="20"/>
        <v>2</v>
      </c>
      <c r="AC54" s="245">
        <f t="shared" si="21"/>
        <v>2.2999999999999998</v>
      </c>
    </row>
    <row r="55" spans="1:29" x14ac:dyDescent="0.25">
      <c r="A55" s="187">
        <v>4</v>
      </c>
      <c r="B55" s="13">
        <v>40011</v>
      </c>
      <c r="C55" s="54" t="s">
        <v>110</v>
      </c>
      <c r="D55" s="97">
        <f>'2018-2019 исходные'!F55</f>
        <v>0.67743482898909246</v>
      </c>
      <c r="E55" s="84">
        <f t="shared" si="54"/>
        <v>0.54290927319653637</v>
      </c>
      <c r="F55" s="59" t="str">
        <f t="shared" si="41"/>
        <v>B</v>
      </c>
      <c r="G55" s="82">
        <f>'2018-2019 исходные'!I55</f>
        <v>19089.594920863306</v>
      </c>
      <c r="H55" s="84">
        <f t="shared" si="55"/>
        <v>0.14791218673896536</v>
      </c>
      <c r="I55" s="84">
        <f t="shared" si="56"/>
        <v>0.16395000420027797</v>
      </c>
      <c r="J55" s="91" t="str">
        <f t="shared" si="50"/>
        <v>C</v>
      </c>
      <c r="K55" s="88">
        <f>'2018-2019 исходные'!L55</f>
        <v>49386.037376498803</v>
      </c>
      <c r="L55" s="31">
        <f t="shared" si="57"/>
        <v>0.21594486535922935</v>
      </c>
      <c r="M55" s="84">
        <f t="shared" si="58"/>
        <v>0.2403817886398277</v>
      </c>
      <c r="N55" s="102" t="str">
        <f t="shared" si="53"/>
        <v>C</v>
      </c>
      <c r="O55" s="68">
        <f>'2018-2019 исходные'!P55</f>
        <v>2439.4991558752999</v>
      </c>
      <c r="P55" s="84">
        <f t="shared" si="59"/>
        <v>0.13989647972004704</v>
      </c>
      <c r="Q55" s="84">
        <f t="shared" si="60"/>
        <v>0.14609222553409817</v>
      </c>
      <c r="R55" s="71" t="str">
        <f t="shared" si="51"/>
        <v>C</v>
      </c>
      <c r="S55" s="104">
        <f>'2018-2019 исходные'!S55</f>
        <v>570130.01398601395</v>
      </c>
      <c r="T55" s="112">
        <f t="shared" si="61"/>
        <v>0.65632572281228163</v>
      </c>
      <c r="U55" s="112">
        <f t="shared" si="62"/>
        <v>0.67772616949334896</v>
      </c>
      <c r="V55" s="102" t="str">
        <f t="shared" si="52"/>
        <v>C</v>
      </c>
      <c r="W55" s="232" t="str">
        <f t="shared" si="15"/>
        <v>C</v>
      </c>
      <c r="X55" s="244">
        <f t="shared" si="16"/>
        <v>2.5</v>
      </c>
      <c r="Y55" s="226">
        <f t="shared" si="17"/>
        <v>2</v>
      </c>
      <c r="Z55" s="226">
        <f t="shared" si="18"/>
        <v>2</v>
      </c>
      <c r="AA55" s="226">
        <f t="shared" si="19"/>
        <v>2</v>
      </c>
      <c r="AB55" s="226">
        <f t="shared" si="20"/>
        <v>2</v>
      </c>
      <c r="AC55" s="245">
        <f t="shared" si="21"/>
        <v>2.1</v>
      </c>
    </row>
    <row r="56" spans="1:29" s="47" customFormat="1" x14ac:dyDescent="0.25">
      <c r="A56" s="187">
        <v>5</v>
      </c>
      <c r="B56" s="13">
        <v>40080</v>
      </c>
      <c r="C56" s="54" t="s">
        <v>112</v>
      </c>
      <c r="D56" s="97">
        <f>'2018-2019 исходные'!F56</f>
        <v>0.16339194478865499</v>
      </c>
      <c r="E56" s="84">
        <f t="shared" si="54"/>
        <v>0.54290927319653637</v>
      </c>
      <c r="F56" s="59" t="str">
        <f t="shared" si="41"/>
        <v>D</v>
      </c>
      <c r="G56" s="82">
        <f>'2018-2019 исходные'!I56</f>
        <v>8877.8123489932896</v>
      </c>
      <c r="H56" s="84">
        <f t="shared" si="55"/>
        <v>6.8788082902830019E-2</v>
      </c>
      <c r="I56" s="84">
        <f t="shared" si="56"/>
        <v>0.16395000420027797</v>
      </c>
      <c r="J56" s="91" t="str">
        <f t="shared" si="50"/>
        <v>D</v>
      </c>
      <c r="K56" s="88">
        <f>'2018-2019 исходные'!L56</f>
        <v>45259.208800335568</v>
      </c>
      <c r="L56" s="31">
        <f t="shared" si="57"/>
        <v>0.19789993831950159</v>
      </c>
      <c r="M56" s="84">
        <f t="shared" si="58"/>
        <v>0.2403817886398277</v>
      </c>
      <c r="N56" s="102" t="str">
        <f t="shared" si="53"/>
        <v>C</v>
      </c>
      <c r="O56" s="68">
        <f>'2018-2019 исходные'!P56</f>
        <v>2551.07466442953</v>
      </c>
      <c r="P56" s="84">
        <f t="shared" si="59"/>
        <v>0.14629493279272712</v>
      </c>
      <c r="Q56" s="84">
        <f t="shared" si="60"/>
        <v>0.14609222553409817</v>
      </c>
      <c r="R56" s="71" t="str">
        <f t="shared" si="51"/>
        <v>B</v>
      </c>
      <c r="S56" s="104">
        <f>'2018-2019 исходные'!S56</f>
        <v>625009.08450704231</v>
      </c>
      <c r="T56" s="112">
        <f t="shared" si="61"/>
        <v>0.71950174362051733</v>
      </c>
      <c r="U56" s="112">
        <f t="shared" si="62"/>
        <v>0.67772616949334896</v>
      </c>
      <c r="V56" s="102" t="str">
        <f t="shared" si="52"/>
        <v>B</v>
      </c>
      <c r="W56" s="232" t="str">
        <f t="shared" si="15"/>
        <v>C</v>
      </c>
      <c r="X56" s="244">
        <f t="shared" si="16"/>
        <v>1</v>
      </c>
      <c r="Y56" s="226">
        <f t="shared" si="17"/>
        <v>1</v>
      </c>
      <c r="Z56" s="226">
        <f t="shared" si="18"/>
        <v>2</v>
      </c>
      <c r="AA56" s="226">
        <f t="shared" si="19"/>
        <v>2.5</v>
      </c>
      <c r="AB56" s="226">
        <f t="shared" si="20"/>
        <v>2.5</v>
      </c>
      <c r="AC56" s="245">
        <f t="shared" si="21"/>
        <v>1.8</v>
      </c>
    </row>
    <row r="57" spans="1:29" s="47" customFormat="1" x14ac:dyDescent="0.25">
      <c r="A57" s="187">
        <v>6</v>
      </c>
      <c r="B57" s="13">
        <v>40100</v>
      </c>
      <c r="C57" s="54" t="s">
        <v>113</v>
      </c>
      <c r="D57" s="97">
        <f>'2018-2019 исходные'!F57</f>
        <v>0.43813142552956408</v>
      </c>
      <c r="E57" s="84">
        <f t="shared" si="54"/>
        <v>0.54290927319653637</v>
      </c>
      <c r="F57" s="59" t="str">
        <f t="shared" si="41"/>
        <v>C</v>
      </c>
      <c r="G57" s="82">
        <f>'2018-2019 исходные'!I57</f>
        <v>12689.809989658737</v>
      </c>
      <c r="H57" s="84">
        <f t="shared" si="55"/>
        <v>9.8324639818365867E-2</v>
      </c>
      <c r="I57" s="84">
        <f t="shared" si="56"/>
        <v>0.16395000420027797</v>
      </c>
      <c r="J57" s="91" t="str">
        <f t="shared" si="50"/>
        <v>C</v>
      </c>
      <c r="K57" s="88">
        <f>'2018-2019 исходные'!L57</f>
        <v>47679.628304033089</v>
      </c>
      <c r="L57" s="31">
        <f t="shared" si="57"/>
        <v>0.20848343907405978</v>
      </c>
      <c r="M57" s="84">
        <f t="shared" si="58"/>
        <v>0.2403817886398277</v>
      </c>
      <c r="N57" s="102" t="str">
        <f t="shared" si="53"/>
        <v>C</v>
      </c>
      <c r="O57" s="68">
        <f>'2018-2019 исходные'!P57</f>
        <v>2491.8066184074455</v>
      </c>
      <c r="P57" s="84">
        <f t="shared" si="59"/>
        <v>0.14289612407479568</v>
      </c>
      <c r="Q57" s="84">
        <f t="shared" si="60"/>
        <v>0.14609222553409817</v>
      </c>
      <c r="R57" s="71" t="str">
        <f t="shared" si="51"/>
        <v>C</v>
      </c>
      <c r="S57" s="104">
        <f>'2018-2019 исходные'!S57</f>
        <v>541128.60563380283</v>
      </c>
      <c r="T57" s="112">
        <f t="shared" si="61"/>
        <v>0.62293970588210468</v>
      </c>
      <c r="U57" s="112">
        <f t="shared" si="62"/>
        <v>0.67772616949334896</v>
      </c>
      <c r="V57" s="102" t="str">
        <f t="shared" si="52"/>
        <v>C</v>
      </c>
      <c r="W57" s="232" t="str">
        <f t="shared" si="15"/>
        <v>C</v>
      </c>
      <c r="X57" s="244">
        <f t="shared" si="16"/>
        <v>2</v>
      </c>
      <c r="Y57" s="226">
        <f t="shared" si="17"/>
        <v>2</v>
      </c>
      <c r="Z57" s="226">
        <f t="shared" si="18"/>
        <v>2</v>
      </c>
      <c r="AA57" s="226">
        <f t="shared" si="19"/>
        <v>2</v>
      </c>
      <c r="AB57" s="226">
        <f t="shared" si="20"/>
        <v>2</v>
      </c>
      <c r="AC57" s="245">
        <f t="shared" si="21"/>
        <v>2</v>
      </c>
    </row>
    <row r="58" spans="1:29" x14ac:dyDescent="0.25">
      <c r="A58" s="187">
        <v>7</v>
      </c>
      <c r="B58" s="13">
        <v>40020</v>
      </c>
      <c r="C58" s="54" t="s">
        <v>135</v>
      </c>
      <c r="D58" s="97">
        <f>'2018-2019 исходные'!F58</f>
        <v>0.68836798485919226</v>
      </c>
      <c r="E58" s="84">
        <f t="shared" si="54"/>
        <v>0.54290927319653637</v>
      </c>
      <c r="F58" s="59" t="str">
        <f t="shared" si="41"/>
        <v>B</v>
      </c>
      <c r="G58" s="82">
        <f>'2018-2019 исходные'!I58</f>
        <v>129060.3251951952</v>
      </c>
      <c r="H58" s="84">
        <f t="shared" si="55"/>
        <v>1</v>
      </c>
      <c r="I58" s="84">
        <f t="shared" si="56"/>
        <v>0.16395000420027797</v>
      </c>
      <c r="J58" s="91" t="str">
        <f t="shared" si="50"/>
        <v>A</v>
      </c>
      <c r="K58" s="88">
        <f>'2018-2019 исходные'!L58</f>
        <v>228697.43762762763</v>
      </c>
      <c r="L58" s="31">
        <f t="shared" si="57"/>
        <v>1</v>
      </c>
      <c r="M58" s="84">
        <f t="shared" si="58"/>
        <v>0.2403817886398277</v>
      </c>
      <c r="N58" s="102" t="str">
        <f t="shared" si="53"/>
        <v>A</v>
      </c>
      <c r="O58" s="68">
        <f>'2018-2019 исходные'!P58</f>
        <v>17437.888078078078</v>
      </c>
      <c r="P58" s="84">
        <f t="shared" si="59"/>
        <v>1</v>
      </c>
      <c r="Q58" s="84">
        <f t="shared" si="60"/>
        <v>0.14609222553409817</v>
      </c>
      <c r="R58" s="71" t="str">
        <f t="shared" si="51"/>
        <v>A</v>
      </c>
      <c r="S58" s="104">
        <f>'2018-2019 исходные'!S58</f>
        <v>799725.28378378379</v>
      </c>
      <c r="T58" s="112">
        <f t="shared" si="61"/>
        <v>0.92063259617046744</v>
      </c>
      <c r="U58" s="112">
        <f t="shared" si="62"/>
        <v>0.67772616949334896</v>
      </c>
      <c r="V58" s="102" t="str">
        <f t="shared" si="52"/>
        <v>A</v>
      </c>
      <c r="W58" s="232" t="str">
        <f t="shared" si="15"/>
        <v>A</v>
      </c>
      <c r="X58" s="244">
        <f t="shared" si="16"/>
        <v>2.5</v>
      </c>
      <c r="Y58" s="226">
        <f t="shared" si="17"/>
        <v>4.2</v>
      </c>
      <c r="Z58" s="226">
        <f t="shared" si="18"/>
        <v>4.2</v>
      </c>
      <c r="AA58" s="226">
        <f t="shared" si="19"/>
        <v>4.2</v>
      </c>
      <c r="AB58" s="226">
        <f t="shared" si="20"/>
        <v>4.2</v>
      </c>
      <c r="AC58" s="245">
        <f t="shared" si="21"/>
        <v>3.8600000000000003</v>
      </c>
    </row>
    <row r="59" spans="1:29" x14ac:dyDescent="0.25">
      <c r="A59" s="187">
        <v>8</v>
      </c>
      <c r="B59" s="13">
        <v>40031</v>
      </c>
      <c r="C59" s="54" t="s">
        <v>33</v>
      </c>
      <c r="D59" s="97">
        <f>'2018-2019 исходные'!F59</f>
        <v>0.46341642869674587</v>
      </c>
      <c r="E59" s="84">
        <f t="shared" si="54"/>
        <v>0.54290927319653637</v>
      </c>
      <c r="F59" s="59" t="str">
        <f t="shared" si="41"/>
        <v>C</v>
      </c>
      <c r="G59" s="82">
        <f>'2018-2019 исходные'!I59</f>
        <v>9241.2827622377627</v>
      </c>
      <c r="H59" s="84">
        <f t="shared" si="55"/>
        <v>7.1604366006833897E-2</v>
      </c>
      <c r="I59" s="84">
        <f t="shared" si="56"/>
        <v>0.16395000420027797</v>
      </c>
      <c r="J59" s="91" t="str">
        <f t="shared" si="50"/>
        <v>D</v>
      </c>
      <c r="K59" s="88">
        <f>'2018-2019 исходные'!L59</f>
        <v>40013.719883449878</v>
      </c>
      <c r="L59" s="31">
        <f t="shared" si="57"/>
        <v>0.17496356889053333</v>
      </c>
      <c r="M59" s="84">
        <f t="shared" si="58"/>
        <v>0.2403817886398277</v>
      </c>
      <c r="N59" s="102" t="str">
        <f t="shared" si="53"/>
        <v>C</v>
      </c>
      <c r="O59" s="68">
        <f>'2018-2019 исходные'!P59</f>
        <v>2534.651515151515</v>
      </c>
      <c r="P59" s="84">
        <f t="shared" si="59"/>
        <v>0.1453531244037479</v>
      </c>
      <c r="Q59" s="84">
        <f t="shared" si="60"/>
        <v>0.14609222553409817</v>
      </c>
      <c r="R59" s="71" t="str">
        <f t="shared" si="51"/>
        <v>C</v>
      </c>
      <c r="S59" s="104">
        <f>'2018-2019 исходные'!S59</f>
        <v>658547.63636363635</v>
      </c>
      <c r="T59" s="112">
        <f t="shared" si="61"/>
        <v>0.75811085689182156</v>
      </c>
      <c r="U59" s="112">
        <f t="shared" si="62"/>
        <v>0.67772616949334896</v>
      </c>
      <c r="V59" s="102" t="str">
        <f t="shared" si="52"/>
        <v>B</v>
      </c>
      <c r="W59" s="232" t="str">
        <f t="shared" si="15"/>
        <v>C</v>
      </c>
      <c r="X59" s="244">
        <f t="shared" si="16"/>
        <v>2</v>
      </c>
      <c r="Y59" s="226">
        <f t="shared" si="17"/>
        <v>1</v>
      </c>
      <c r="Z59" s="226">
        <f t="shared" si="18"/>
        <v>2</v>
      </c>
      <c r="AA59" s="226">
        <f t="shared" si="19"/>
        <v>2</v>
      </c>
      <c r="AB59" s="226">
        <f t="shared" si="20"/>
        <v>2.5</v>
      </c>
      <c r="AC59" s="245">
        <f t="shared" si="21"/>
        <v>1.9</v>
      </c>
    </row>
    <row r="60" spans="1:29" x14ac:dyDescent="0.25">
      <c r="A60" s="187">
        <v>9</v>
      </c>
      <c r="B60" s="13">
        <v>40210</v>
      </c>
      <c r="C60" s="54" t="s">
        <v>34</v>
      </c>
      <c r="D60" s="97">
        <f>'2018-2019 исходные'!F60</f>
        <v>0.30816026353833925</v>
      </c>
      <c r="E60" s="84">
        <f t="shared" si="54"/>
        <v>0.54290927319653637</v>
      </c>
      <c r="F60" s="59" t="str">
        <f t="shared" si="41"/>
        <v>C</v>
      </c>
      <c r="G60" s="82">
        <f>'2018-2019 исходные'!I60</f>
        <v>17062.357328094306</v>
      </c>
      <c r="H60" s="84">
        <f t="shared" si="55"/>
        <v>0.13220451213251339</v>
      </c>
      <c r="I60" s="84">
        <f t="shared" si="56"/>
        <v>0.16395000420027797</v>
      </c>
      <c r="J60" s="91" t="str">
        <f t="shared" si="50"/>
        <v>C</v>
      </c>
      <c r="K60" s="88">
        <f>'2018-2019 исходные'!L60</f>
        <v>52208.478605108052</v>
      </c>
      <c r="L60" s="31">
        <f t="shared" si="57"/>
        <v>0.2282862420615116</v>
      </c>
      <c r="M60" s="84">
        <f t="shared" si="58"/>
        <v>0.2403817886398277</v>
      </c>
      <c r="N60" s="102" t="str">
        <f t="shared" si="53"/>
        <v>C</v>
      </c>
      <c r="O60" s="68">
        <f>'2018-2019 исходные'!P60</f>
        <v>2543.7544204322198</v>
      </c>
      <c r="P60" s="84">
        <f t="shared" si="59"/>
        <v>0.14587514319638761</v>
      </c>
      <c r="Q60" s="84">
        <f t="shared" si="60"/>
        <v>0.14609222553409817</v>
      </c>
      <c r="R60" s="71" t="str">
        <f t="shared" si="51"/>
        <v>C</v>
      </c>
      <c r="S60" s="104">
        <f>'2018-2019 исходные'!S60</f>
        <v>548645.30769230775</v>
      </c>
      <c r="T60" s="112">
        <f t="shared" si="61"/>
        <v>0.63159282848693177</v>
      </c>
      <c r="U60" s="112">
        <f t="shared" si="62"/>
        <v>0.67772616949334896</v>
      </c>
      <c r="V60" s="102" t="str">
        <f t="shared" si="52"/>
        <v>C</v>
      </c>
      <c r="W60" s="235" t="str">
        <f t="shared" si="15"/>
        <v>C</v>
      </c>
      <c r="X60" s="244">
        <f t="shared" si="16"/>
        <v>2</v>
      </c>
      <c r="Y60" s="226">
        <f t="shared" si="17"/>
        <v>2</v>
      </c>
      <c r="Z60" s="226">
        <f t="shared" si="18"/>
        <v>2</v>
      </c>
      <c r="AA60" s="226">
        <f t="shared" si="19"/>
        <v>2</v>
      </c>
      <c r="AB60" s="226">
        <f t="shared" si="20"/>
        <v>2</v>
      </c>
      <c r="AC60" s="245">
        <f t="shared" si="21"/>
        <v>2</v>
      </c>
    </row>
    <row r="61" spans="1:29" x14ac:dyDescent="0.25">
      <c r="A61" s="187">
        <v>10</v>
      </c>
      <c r="B61" s="13">
        <v>40300</v>
      </c>
      <c r="C61" s="54" t="s">
        <v>35</v>
      </c>
      <c r="D61" s="97">
        <f>'2018-2019 исходные'!F61</f>
        <v>0.47857622502607039</v>
      </c>
      <c r="E61" s="84">
        <f t="shared" si="54"/>
        <v>0.54290927319653637</v>
      </c>
      <c r="F61" s="59" t="str">
        <f t="shared" si="41"/>
        <v>C</v>
      </c>
      <c r="G61" s="82">
        <f>'2018-2019 исходные'!I61</f>
        <v>15734.538988326849</v>
      </c>
      <c r="H61" s="84">
        <f t="shared" si="55"/>
        <v>0.12191615792482624</v>
      </c>
      <c r="I61" s="84">
        <f t="shared" si="56"/>
        <v>0.16395000420027797</v>
      </c>
      <c r="J61" s="91" t="str">
        <f t="shared" si="50"/>
        <v>C</v>
      </c>
      <c r="K61" s="88">
        <f>'2018-2019 исходные'!L61</f>
        <v>70183.67163424124</v>
      </c>
      <c r="L61" s="31">
        <f t="shared" si="57"/>
        <v>0.30688438122562833</v>
      </c>
      <c r="M61" s="84">
        <f t="shared" si="58"/>
        <v>0.2403817886398277</v>
      </c>
      <c r="N61" s="102" t="str">
        <f t="shared" si="53"/>
        <v>B</v>
      </c>
      <c r="O61" s="68">
        <f>'2018-2019 исходные'!P61</f>
        <v>2988.2684824902722</v>
      </c>
      <c r="P61" s="84">
        <f t="shared" si="59"/>
        <v>0.17136642173125044</v>
      </c>
      <c r="Q61" s="84">
        <f t="shared" si="60"/>
        <v>0.14609222553409817</v>
      </c>
      <c r="R61" s="71" t="str">
        <f t="shared" si="51"/>
        <v>B</v>
      </c>
      <c r="S61" s="104">
        <f>'2018-2019 исходные'!S61</f>
        <v>688039.63636363635</v>
      </c>
      <c r="T61" s="112">
        <f t="shared" si="61"/>
        <v>0.79206163608664326</v>
      </c>
      <c r="U61" s="112">
        <f t="shared" si="62"/>
        <v>0.67772616949334896</v>
      </c>
      <c r="V61" s="102" t="str">
        <f t="shared" si="52"/>
        <v>B</v>
      </c>
      <c r="W61" s="232" t="str">
        <f t="shared" si="15"/>
        <v>C</v>
      </c>
      <c r="X61" s="244">
        <f t="shared" si="16"/>
        <v>2</v>
      </c>
      <c r="Y61" s="226">
        <f t="shared" si="17"/>
        <v>2</v>
      </c>
      <c r="Z61" s="226">
        <f t="shared" si="18"/>
        <v>2.5</v>
      </c>
      <c r="AA61" s="226">
        <f t="shared" si="19"/>
        <v>2.5</v>
      </c>
      <c r="AB61" s="226">
        <f t="shared" si="20"/>
        <v>2.5</v>
      </c>
      <c r="AC61" s="245">
        <f t="shared" si="21"/>
        <v>2.2999999999999998</v>
      </c>
    </row>
    <row r="62" spans="1:29" x14ac:dyDescent="0.25">
      <c r="A62" s="187">
        <v>11</v>
      </c>
      <c r="B62" s="13">
        <v>40360</v>
      </c>
      <c r="C62" s="54" t="s">
        <v>36</v>
      </c>
      <c r="D62" s="97">
        <f>'2018-2019 исходные'!F62</f>
        <v>0.19177408762139825</v>
      </c>
      <c r="E62" s="84">
        <f t="shared" si="54"/>
        <v>0.54290927319653637</v>
      </c>
      <c r="F62" s="59" t="str">
        <f t="shared" si="41"/>
        <v>D</v>
      </c>
      <c r="G62" s="82">
        <f>'2018-2019 исходные'!I62</f>
        <v>12402.424007633586</v>
      </c>
      <c r="H62" s="84">
        <f t="shared" si="55"/>
        <v>9.6097882822437808E-2</v>
      </c>
      <c r="I62" s="84">
        <f t="shared" si="56"/>
        <v>0.16395000420027797</v>
      </c>
      <c r="J62" s="91" t="str">
        <f t="shared" si="50"/>
        <v>C</v>
      </c>
      <c r="K62" s="88">
        <f>'2018-2019 исходные'!L62</f>
        <v>53422.429751908399</v>
      </c>
      <c r="L62" s="31">
        <f t="shared" si="57"/>
        <v>0.23359435202283499</v>
      </c>
      <c r="M62" s="84">
        <f t="shared" si="58"/>
        <v>0.2403817886398277</v>
      </c>
      <c r="N62" s="102" t="str">
        <f t="shared" si="53"/>
        <v>C</v>
      </c>
      <c r="O62" s="68">
        <f>'2018-2019 исходные'!P62</f>
        <v>2522.2003816793895</v>
      </c>
      <c r="P62" s="84">
        <f t="shared" si="59"/>
        <v>0.1446390967980897</v>
      </c>
      <c r="Q62" s="84">
        <f t="shared" si="60"/>
        <v>0.14609222553409817</v>
      </c>
      <c r="R62" s="71" t="str">
        <f t="shared" si="51"/>
        <v>C</v>
      </c>
      <c r="S62" s="104">
        <f>'2018-2019 исходные'!S62</f>
        <v>463899.27083333331</v>
      </c>
      <c r="T62" s="112">
        <f t="shared" si="61"/>
        <v>0.53403437246376384</v>
      </c>
      <c r="U62" s="112">
        <f t="shared" si="62"/>
        <v>0.67772616949334896</v>
      </c>
      <c r="V62" s="102" t="str">
        <f t="shared" si="52"/>
        <v>C</v>
      </c>
      <c r="W62" s="234" t="str">
        <f t="shared" si="15"/>
        <v>C</v>
      </c>
      <c r="X62" s="244">
        <f t="shared" si="16"/>
        <v>1</v>
      </c>
      <c r="Y62" s="226">
        <f t="shared" si="17"/>
        <v>2</v>
      </c>
      <c r="Z62" s="226">
        <f t="shared" si="18"/>
        <v>2</v>
      </c>
      <c r="AA62" s="226">
        <f t="shared" si="19"/>
        <v>2</v>
      </c>
      <c r="AB62" s="226">
        <f t="shared" si="20"/>
        <v>2</v>
      </c>
      <c r="AC62" s="245">
        <f t="shared" si="21"/>
        <v>1.8</v>
      </c>
    </row>
    <row r="63" spans="1:29" x14ac:dyDescent="0.25">
      <c r="A63" s="187">
        <v>12</v>
      </c>
      <c r="B63" s="13">
        <v>40390</v>
      </c>
      <c r="C63" s="54" t="s">
        <v>37</v>
      </c>
      <c r="D63" s="154">
        <f>'2018-2019 исходные'!F63</f>
        <v>0.52270539596362786</v>
      </c>
      <c r="E63" s="84">
        <f t="shared" si="54"/>
        <v>0.54290927319653637</v>
      </c>
      <c r="F63" s="326" t="str">
        <f t="shared" si="41"/>
        <v>C</v>
      </c>
      <c r="G63" s="82">
        <f>'2018-2019 исходные'!I63</f>
        <v>31832.375061946903</v>
      </c>
      <c r="H63" s="84">
        <f t="shared" si="55"/>
        <v>0.24664725595416362</v>
      </c>
      <c r="I63" s="84">
        <f t="shared" si="56"/>
        <v>0.16395000420027797</v>
      </c>
      <c r="J63" s="91" t="str">
        <f t="shared" si="50"/>
        <v>B</v>
      </c>
      <c r="K63" s="88">
        <f>'2018-2019 исходные'!L63</f>
        <v>54421.243876106193</v>
      </c>
      <c r="L63" s="31">
        <f t="shared" si="57"/>
        <v>0.23796175611165604</v>
      </c>
      <c r="M63" s="84">
        <f t="shared" si="58"/>
        <v>0.2403817886398277</v>
      </c>
      <c r="N63" s="102" t="str">
        <f t="shared" si="53"/>
        <v>C</v>
      </c>
      <c r="O63" s="68">
        <f>'2018-2019 исходные'!P63</f>
        <v>2726.8230088495575</v>
      </c>
      <c r="P63" s="84">
        <f t="shared" si="59"/>
        <v>0.15637346659413215</v>
      </c>
      <c r="Q63" s="84">
        <f t="shared" si="60"/>
        <v>0.14609222553409817</v>
      </c>
      <c r="R63" s="71" t="str">
        <f t="shared" si="51"/>
        <v>B</v>
      </c>
      <c r="S63" s="104">
        <f>'2018-2019 исходные'!S63</f>
        <v>485314.78431372548</v>
      </c>
      <c r="T63" s="112">
        <f t="shared" si="61"/>
        <v>0.55868761298717784</v>
      </c>
      <c r="U63" s="112">
        <f t="shared" si="62"/>
        <v>0.67772616949334896</v>
      </c>
      <c r="V63" s="102" t="str">
        <f t="shared" si="52"/>
        <v>C</v>
      </c>
      <c r="W63" s="232" t="str">
        <f t="shared" si="15"/>
        <v>C</v>
      </c>
      <c r="X63" s="244">
        <f t="shared" si="16"/>
        <v>2</v>
      </c>
      <c r="Y63" s="226">
        <f t="shared" si="17"/>
        <v>2.5</v>
      </c>
      <c r="Z63" s="226">
        <f t="shared" si="18"/>
        <v>2</v>
      </c>
      <c r="AA63" s="226">
        <f t="shared" si="19"/>
        <v>2.5</v>
      </c>
      <c r="AB63" s="226">
        <f t="shared" si="20"/>
        <v>2</v>
      </c>
      <c r="AC63" s="245">
        <f t="shared" si="21"/>
        <v>2.2000000000000002</v>
      </c>
    </row>
    <row r="64" spans="1:29" x14ac:dyDescent="0.25">
      <c r="A64" s="187">
        <v>13</v>
      </c>
      <c r="B64" s="13">
        <v>40720</v>
      </c>
      <c r="C64" s="54" t="s">
        <v>136</v>
      </c>
      <c r="D64" s="97">
        <f>'2018-2019 исходные'!F64</f>
        <v>0.36389366214859004</v>
      </c>
      <c r="E64" s="84">
        <f t="shared" si="54"/>
        <v>0.54290927319653637</v>
      </c>
      <c r="F64" s="59" t="str">
        <f t="shared" ref="F64:F75" si="63">IF(D64&gt;=$D$131,"A",IF(D64&gt;=$D$127,"B",IF(D64&gt;=$D$132,"C","D")))</f>
        <v>C</v>
      </c>
      <c r="G64" s="82">
        <f>'2018-2019 исходные'!I64</f>
        <v>13333.226170442287</v>
      </c>
      <c r="H64" s="84">
        <f t="shared" si="55"/>
        <v>0.10331003079588297</v>
      </c>
      <c r="I64" s="84">
        <f t="shared" si="56"/>
        <v>0.16395000420027797</v>
      </c>
      <c r="J64" s="91" t="str">
        <f t="shared" si="50"/>
        <v>C</v>
      </c>
      <c r="K64" s="88">
        <f>'2018-2019 исходные'!L64</f>
        <v>47902.7653613808</v>
      </c>
      <c r="L64" s="31">
        <f t="shared" si="57"/>
        <v>0.20945912581398307</v>
      </c>
      <c r="M64" s="84">
        <f t="shared" si="58"/>
        <v>0.2403817886398277</v>
      </c>
      <c r="N64" s="102" t="str">
        <f t="shared" si="53"/>
        <v>C</v>
      </c>
      <c r="O64" s="68">
        <f>'2018-2019 исходные'!P64</f>
        <v>2466.75188781014</v>
      </c>
      <c r="P64" s="84">
        <f t="shared" si="59"/>
        <v>0.14145932562276278</v>
      </c>
      <c r="Q64" s="84">
        <f t="shared" si="60"/>
        <v>0.14609222553409817</v>
      </c>
      <c r="R64" s="71" t="str">
        <f t="shared" si="51"/>
        <v>C</v>
      </c>
      <c r="S64" s="104">
        <f>'2018-2019 исходные'!S64</f>
        <v>567371.5</v>
      </c>
      <c r="T64" s="112">
        <f t="shared" si="61"/>
        <v>0.65315015997337655</v>
      </c>
      <c r="U64" s="112">
        <f t="shared" si="62"/>
        <v>0.67772616949334896</v>
      </c>
      <c r="V64" s="102" t="str">
        <f t="shared" si="52"/>
        <v>C</v>
      </c>
      <c r="W64" s="234" t="str">
        <f t="shared" si="15"/>
        <v>C</v>
      </c>
      <c r="X64" s="244">
        <f t="shared" si="16"/>
        <v>2</v>
      </c>
      <c r="Y64" s="226">
        <f t="shared" si="17"/>
        <v>2</v>
      </c>
      <c r="Z64" s="226">
        <f t="shared" si="18"/>
        <v>2</v>
      </c>
      <c r="AA64" s="226">
        <f t="shared" si="19"/>
        <v>2</v>
      </c>
      <c r="AB64" s="226">
        <f t="shared" si="20"/>
        <v>2</v>
      </c>
      <c r="AC64" s="245">
        <f t="shared" si="21"/>
        <v>2</v>
      </c>
    </row>
    <row r="65" spans="1:29" x14ac:dyDescent="0.25">
      <c r="A65" s="187">
        <v>14</v>
      </c>
      <c r="B65" s="13">
        <v>40730</v>
      </c>
      <c r="C65" s="54" t="s">
        <v>38</v>
      </c>
      <c r="D65" s="97">
        <f>'2018-2019 исходные'!F65</f>
        <v>0.43678730180290082</v>
      </c>
      <c r="E65" s="84">
        <f t="shared" si="54"/>
        <v>0.54290927319653637</v>
      </c>
      <c r="F65" s="59" t="str">
        <f t="shared" si="63"/>
        <v>C</v>
      </c>
      <c r="G65" s="82">
        <f>'2018-2019 исходные'!I65</f>
        <v>36282.413811659193</v>
      </c>
      <c r="H65" s="84">
        <f t="shared" si="55"/>
        <v>0.2811275561004859</v>
      </c>
      <c r="I65" s="84">
        <f t="shared" si="56"/>
        <v>0.16395000420027797</v>
      </c>
      <c r="J65" s="91" t="str">
        <f t="shared" si="50"/>
        <v>B</v>
      </c>
      <c r="K65" s="88">
        <f>'2018-2019 исходные'!L65</f>
        <v>107151.18255605381</v>
      </c>
      <c r="L65" s="31">
        <f t="shared" si="57"/>
        <v>0.46852812898813823</v>
      </c>
      <c r="M65" s="84">
        <f t="shared" si="58"/>
        <v>0.2403817886398277</v>
      </c>
      <c r="N65" s="102" t="str">
        <f t="shared" si="53"/>
        <v>B</v>
      </c>
      <c r="O65" s="68">
        <f>'2018-2019 исходные'!P65</f>
        <v>3296.4798206278028</v>
      </c>
      <c r="P65" s="84">
        <f t="shared" si="59"/>
        <v>0.18904123055887426</v>
      </c>
      <c r="Q65" s="84">
        <f t="shared" si="60"/>
        <v>0.14609222553409817</v>
      </c>
      <c r="R65" s="71" t="str">
        <f t="shared" si="51"/>
        <v>B</v>
      </c>
      <c r="S65" s="104">
        <f>'2018-2019 исходные'!S65</f>
        <v>639944.67857142852</v>
      </c>
      <c r="T65" s="112">
        <f t="shared" si="61"/>
        <v>0.73669539126135097</v>
      </c>
      <c r="U65" s="112">
        <f t="shared" si="62"/>
        <v>0.67772616949334896</v>
      </c>
      <c r="V65" s="102" t="str">
        <f t="shared" si="52"/>
        <v>B</v>
      </c>
      <c r="W65" s="232" t="str">
        <f t="shared" si="15"/>
        <v>C</v>
      </c>
      <c r="X65" s="244">
        <f t="shared" si="16"/>
        <v>2</v>
      </c>
      <c r="Y65" s="226">
        <f t="shared" si="17"/>
        <v>2.5</v>
      </c>
      <c r="Z65" s="226">
        <f t="shared" si="18"/>
        <v>2.5</v>
      </c>
      <c r="AA65" s="226">
        <f t="shared" si="19"/>
        <v>2.5</v>
      </c>
      <c r="AB65" s="226">
        <f t="shared" si="20"/>
        <v>2.5</v>
      </c>
      <c r="AC65" s="245">
        <f t="shared" si="21"/>
        <v>2.4</v>
      </c>
    </row>
    <row r="66" spans="1:29" x14ac:dyDescent="0.25">
      <c r="A66" s="34">
        <v>15</v>
      </c>
      <c r="B66" s="13">
        <v>40820</v>
      </c>
      <c r="C66" s="54" t="s">
        <v>39</v>
      </c>
      <c r="D66" s="97">
        <f>'2018-2019 исходные'!F66</f>
        <v>0.41051098961019838</v>
      </c>
      <c r="E66" s="84">
        <f t="shared" si="54"/>
        <v>0.54290927319653637</v>
      </c>
      <c r="F66" s="59" t="str">
        <f t="shared" si="63"/>
        <v>C</v>
      </c>
      <c r="G66" s="82">
        <f>'2018-2019 исходные'!I66</f>
        <v>11160.309797843665</v>
      </c>
      <c r="H66" s="84">
        <f t="shared" si="55"/>
        <v>8.6473591175013978E-2</v>
      </c>
      <c r="I66" s="84">
        <f t="shared" si="56"/>
        <v>0.16395000420027797</v>
      </c>
      <c r="J66" s="91" t="str">
        <f t="shared" si="50"/>
        <v>C</v>
      </c>
      <c r="K66" s="88">
        <f>'2018-2019 исходные'!L66</f>
        <v>42409.78545822102</v>
      </c>
      <c r="L66" s="31">
        <f t="shared" si="57"/>
        <v>0.18544057991272281</v>
      </c>
      <c r="M66" s="84">
        <f t="shared" si="58"/>
        <v>0.2403817886398277</v>
      </c>
      <c r="N66" s="102" t="str">
        <f t="shared" si="53"/>
        <v>C</v>
      </c>
      <c r="O66" s="68">
        <f>'2018-2019 исходные'!P66</f>
        <v>2417.7681940700809</v>
      </c>
      <c r="P66" s="84">
        <f t="shared" si="59"/>
        <v>0.13865028742268173</v>
      </c>
      <c r="Q66" s="84">
        <f t="shared" si="60"/>
        <v>0.14609222553409817</v>
      </c>
      <c r="R66" s="71" t="str">
        <f t="shared" si="51"/>
        <v>C</v>
      </c>
      <c r="S66" s="104">
        <f>'2018-2019 исходные'!S66</f>
        <v>592958.68888888892</v>
      </c>
      <c r="T66" s="112">
        <f t="shared" si="61"/>
        <v>0.68260577506163322</v>
      </c>
      <c r="U66" s="112">
        <f t="shared" si="62"/>
        <v>0.67772616949334896</v>
      </c>
      <c r="V66" s="102" t="str">
        <f t="shared" si="52"/>
        <v>B</v>
      </c>
      <c r="W66" s="234" t="str">
        <f t="shared" si="15"/>
        <v>C</v>
      </c>
      <c r="X66" s="244">
        <f t="shared" si="16"/>
        <v>2</v>
      </c>
      <c r="Y66" s="226">
        <f t="shared" si="17"/>
        <v>2</v>
      </c>
      <c r="Z66" s="226">
        <f t="shared" si="18"/>
        <v>2</v>
      </c>
      <c r="AA66" s="226">
        <f t="shared" si="19"/>
        <v>2</v>
      </c>
      <c r="AB66" s="226">
        <f t="shared" si="20"/>
        <v>2.5</v>
      </c>
      <c r="AC66" s="245">
        <f t="shared" si="21"/>
        <v>2.1</v>
      </c>
    </row>
    <row r="67" spans="1:29" x14ac:dyDescent="0.25">
      <c r="A67" s="34">
        <v>16</v>
      </c>
      <c r="B67" s="13">
        <v>40840</v>
      </c>
      <c r="C67" s="54" t="s">
        <v>40</v>
      </c>
      <c r="D67" s="97">
        <f>'2018-2019 исходные'!F67</f>
        <v>0.31210857933641528</v>
      </c>
      <c r="E67" s="84">
        <f t="shared" si="54"/>
        <v>0.54290927319653637</v>
      </c>
      <c r="F67" s="59" t="str">
        <f t="shared" si="63"/>
        <v>C</v>
      </c>
      <c r="G67" s="82">
        <f>'2018-2019 исходные'!I67</f>
        <v>10299.058689248895</v>
      </c>
      <c r="H67" s="84">
        <f t="shared" si="55"/>
        <v>7.9800346649307227E-2</v>
      </c>
      <c r="I67" s="84">
        <f t="shared" si="56"/>
        <v>0.16395000420027797</v>
      </c>
      <c r="J67" s="91" t="str">
        <f t="shared" si="50"/>
        <v>D</v>
      </c>
      <c r="K67" s="88">
        <f>'2018-2019 исходные'!L67</f>
        <v>46601.170294550808</v>
      </c>
      <c r="L67" s="31">
        <f t="shared" si="57"/>
        <v>0.2037677849737359</v>
      </c>
      <c r="M67" s="84">
        <f t="shared" si="58"/>
        <v>0.2403817886398277</v>
      </c>
      <c r="N67" s="102" t="str">
        <f t="shared" si="53"/>
        <v>C</v>
      </c>
      <c r="O67" s="68">
        <f>'2018-2019 исходные'!P67</f>
        <v>2489.4462444771725</v>
      </c>
      <c r="P67" s="84">
        <f t="shared" si="59"/>
        <v>0.14276076514143721</v>
      </c>
      <c r="Q67" s="84">
        <f t="shared" si="60"/>
        <v>0.14609222553409817</v>
      </c>
      <c r="R67" s="71" t="str">
        <f t="shared" si="51"/>
        <v>C</v>
      </c>
      <c r="S67" s="104">
        <f>'2018-2019 исходные'!S67</f>
        <v>621618.97560975607</v>
      </c>
      <c r="T67" s="112">
        <f t="shared" si="61"/>
        <v>0.71559909752604534</v>
      </c>
      <c r="U67" s="112">
        <f t="shared" si="62"/>
        <v>0.67772616949334896</v>
      </c>
      <c r="V67" s="102" t="str">
        <f t="shared" si="52"/>
        <v>B</v>
      </c>
      <c r="W67" s="234" t="str">
        <f t="shared" si="15"/>
        <v>C</v>
      </c>
      <c r="X67" s="244">
        <f t="shared" si="16"/>
        <v>2</v>
      </c>
      <c r="Y67" s="226">
        <f t="shared" si="17"/>
        <v>1</v>
      </c>
      <c r="Z67" s="226">
        <f t="shared" si="18"/>
        <v>2</v>
      </c>
      <c r="AA67" s="226">
        <f t="shared" si="19"/>
        <v>2</v>
      </c>
      <c r="AB67" s="226">
        <f t="shared" si="20"/>
        <v>2.5</v>
      </c>
      <c r="AC67" s="245">
        <f t="shared" si="21"/>
        <v>1.9</v>
      </c>
    </row>
    <row r="68" spans="1:29" x14ac:dyDescent="0.25">
      <c r="A68" s="34">
        <v>17</v>
      </c>
      <c r="B68" s="13">
        <v>40950</v>
      </c>
      <c r="C68" s="54" t="s">
        <v>14</v>
      </c>
      <c r="D68" s="97">
        <f>'2018-2019 исходные'!F68</f>
        <v>0.42780883176374712</v>
      </c>
      <c r="E68" s="84">
        <f t="shared" si="54"/>
        <v>0.54290927319653637</v>
      </c>
      <c r="F68" s="59" t="str">
        <f t="shared" si="63"/>
        <v>C</v>
      </c>
      <c r="G68" s="82">
        <f>'2018-2019 исходные'!I68</f>
        <v>14222.418818514006</v>
      </c>
      <c r="H68" s="84">
        <f t="shared" si="55"/>
        <v>0.11019977515943447</v>
      </c>
      <c r="I68" s="84">
        <f t="shared" si="56"/>
        <v>0.16395000420027797</v>
      </c>
      <c r="J68" s="91" t="str">
        <f t="shared" si="50"/>
        <v>C</v>
      </c>
      <c r="K68" s="88">
        <f>'2018-2019 исходные'!L68</f>
        <v>50460.757868453104</v>
      </c>
      <c r="L68" s="31">
        <f t="shared" si="57"/>
        <v>0.2206441768298904</v>
      </c>
      <c r="M68" s="84">
        <f t="shared" si="58"/>
        <v>0.2403817886398277</v>
      </c>
      <c r="N68" s="102" t="str">
        <f t="shared" si="53"/>
        <v>C</v>
      </c>
      <c r="O68" s="68">
        <f>'2018-2019 исходные'!P68</f>
        <v>2410.2253349573689</v>
      </c>
      <c r="P68" s="84">
        <f t="shared" si="59"/>
        <v>0.13821773165222725</v>
      </c>
      <c r="Q68" s="84">
        <f t="shared" si="60"/>
        <v>0.14609222553409817</v>
      </c>
      <c r="R68" s="71" t="str">
        <f t="shared" si="51"/>
        <v>C</v>
      </c>
      <c r="S68" s="104">
        <f>'2018-2019 исходные'!S68</f>
        <v>539942.87301587302</v>
      </c>
      <c r="T68" s="112">
        <f t="shared" si="61"/>
        <v>0.62157470702494222</v>
      </c>
      <c r="U68" s="112">
        <f t="shared" si="62"/>
        <v>0.67772616949334896</v>
      </c>
      <c r="V68" s="102" t="str">
        <f t="shared" si="52"/>
        <v>C</v>
      </c>
      <c r="W68" s="234" t="str">
        <f t="shared" si="15"/>
        <v>C</v>
      </c>
      <c r="X68" s="244">
        <f t="shared" si="16"/>
        <v>2</v>
      </c>
      <c r="Y68" s="226">
        <f t="shared" si="17"/>
        <v>2</v>
      </c>
      <c r="Z68" s="226">
        <f t="shared" si="18"/>
        <v>2</v>
      </c>
      <c r="AA68" s="226">
        <f t="shared" si="19"/>
        <v>2</v>
      </c>
      <c r="AB68" s="226">
        <f t="shared" si="20"/>
        <v>2</v>
      </c>
      <c r="AC68" s="245">
        <f t="shared" si="21"/>
        <v>2</v>
      </c>
    </row>
    <row r="69" spans="1:29" s="47" customFormat="1" x14ac:dyDescent="0.25">
      <c r="A69" s="36">
        <v>18</v>
      </c>
      <c r="B69" s="13">
        <v>40990</v>
      </c>
      <c r="C69" s="54" t="s">
        <v>41</v>
      </c>
      <c r="D69" s="97">
        <f>'2018-2019 исходные'!F69</f>
        <v>0.48540283243770638</v>
      </c>
      <c r="E69" s="84">
        <f t="shared" si="54"/>
        <v>0.54290927319653637</v>
      </c>
      <c r="F69" s="59" t="str">
        <f t="shared" si="63"/>
        <v>C</v>
      </c>
      <c r="G69" s="82">
        <f>'2018-2019 исходные'!I69</f>
        <v>12903.359283121597</v>
      </c>
      <c r="H69" s="84">
        <f t="shared" si="55"/>
        <v>9.9979286923429958E-2</v>
      </c>
      <c r="I69" s="84">
        <f t="shared" si="56"/>
        <v>0.16395000420027797</v>
      </c>
      <c r="J69" s="91" t="str">
        <f t="shared" ref="J69:J100" si="64">IF(G69&gt;=$G$131,"A",IF(G69&gt;=$G$127,"B",IF(G69&gt;=$G$132,"C","D")))</f>
        <v>C</v>
      </c>
      <c r="K69" s="88">
        <f>'2018-2019 исходные'!L69</f>
        <v>43812.557341197818</v>
      </c>
      <c r="L69" s="31">
        <f t="shared" si="57"/>
        <v>0.19157432543050529</v>
      </c>
      <c r="M69" s="84">
        <f t="shared" si="58"/>
        <v>0.2403817886398277</v>
      </c>
      <c r="N69" s="102" t="str">
        <f t="shared" si="53"/>
        <v>C</v>
      </c>
      <c r="O69" s="68">
        <f>'2018-2019 исходные'!P69</f>
        <v>2368.7761070780398</v>
      </c>
      <c r="P69" s="84">
        <f t="shared" si="59"/>
        <v>0.13584076789986571</v>
      </c>
      <c r="Q69" s="84">
        <f t="shared" si="60"/>
        <v>0.14609222553409817</v>
      </c>
      <c r="R69" s="71" t="str">
        <f t="shared" ref="R69:R100" si="65">IF(O69&gt;=$O$131,"A",IF(O69&gt;=$O$127,"B",IF(O69&gt;=$O$132,"C","D")))</f>
        <v>C</v>
      </c>
      <c r="S69" s="104">
        <f>'2018-2019 исходные'!S69</f>
        <v>582927.71641791041</v>
      </c>
      <c r="T69" s="112">
        <f t="shared" si="61"/>
        <v>0.67105825941428721</v>
      </c>
      <c r="U69" s="112">
        <f t="shared" si="62"/>
        <v>0.67772616949334896</v>
      </c>
      <c r="V69" s="102" t="str">
        <f t="shared" ref="V69:V100" si="66">IF(S69&gt;=$S$131,"A",IF(S69&gt;=$S$127,"B",IF(S69&gt;=$S$132,"C","D")))</f>
        <v>C</v>
      </c>
      <c r="W69" s="236" t="str">
        <f t="shared" si="15"/>
        <v>C</v>
      </c>
      <c r="X69" s="244">
        <f t="shared" si="16"/>
        <v>2</v>
      </c>
      <c r="Y69" s="226">
        <f t="shared" si="17"/>
        <v>2</v>
      </c>
      <c r="Z69" s="226">
        <f t="shared" si="18"/>
        <v>2</v>
      </c>
      <c r="AA69" s="226">
        <f t="shared" si="19"/>
        <v>2</v>
      </c>
      <c r="AB69" s="226">
        <f t="shared" si="20"/>
        <v>2</v>
      </c>
      <c r="AC69" s="245">
        <f t="shared" si="21"/>
        <v>2</v>
      </c>
    </row>
    <row r="70" spans="1:29" ht="15.75" thickBot="1" x14ac:dyDescent="0.3">
      <c r="A70" s="36">
        <v>19</v>
      </c>
      <c r="B70" s="13">
        <v>40133</v>
      </c>
      <c r="C70" s="54" t="s">
        <v>42</v>
      </c>
      <c r="D70" s="97">
        <f>'2018-2019 исходные'!F70</f>
        <v>0.51871046943821597</v>
      </c>
      <c r="E70" s="84">
        <f t="shared" si="54"/>
        <v>0.54290927319653637</v>
      </c>
      <c r="F70" s="59" t="str">
        <f t="shared" si="63"/>
        <v>C</v>
      </c>
      <c r="G70" s="82">
        <f>'2018-2019 исходные'!I70</f>
        <v>27625.147351778654</v>
      </c>
      <c r="H70" s="84">
        <f t="shared" si="55"/>
        <v>0.21404833212683641</v>
      </c>
      <c r="I70" s="84">
        <f t="shared" si="56"/>
        <v>0.16395000420027797</v>
      </c>
      <c r="J70" s="91" t="str">
        <f t="shared" si="64"/>
        <v>B</v>
      </c>
      <c r="K70" s="88">
        <f>'2018-2019 исходные'!L70</f>
        <v>86598.088498023717</v>
      </c>
      <c r="L70" s="31">
        <f t="shared" si="57"/>
        <v>0.37865788701588099</v>
      </c>
      <c r="M70" s="84">
        <f t="shared" si="58"/>
        <v>0.2403817886398277</v>
      </c>
      <c r="N70" s="102" t="str">
        <f t="shared" si="53"/>
        <v>B</v>
      </c>
      <c r="O70" s="68">
        <f>'2018-2019 исходные'!P70</f>
        <v>7625.1465876152834</v>
      </c>
      <c r="P70" s="84">
        <f t="shared" si="59"/>
        <v>0.43727466041035007</v>
      </c>
      <c r="Q70" s="84">
        <f t="shared" si="60"/>
        <v>0.14609222553409817</v>
      </c>
      <c r="R70" s="71" t="str">
        <f t="shared" si="65"/>
        <v>B</v>
      </c>
      <c r="S70" s="104">
        <f>'2018-2019 исходные'!S70</f>
        <v>812559.33333333337</v>
      </c>
      <c r="T70" s="112">
        <f t="shared" si="61"/>
        <v>0.93540697506752968</v>
      </c>
      <c r="U70" s="112">
        <f t="shared" si="62"/>
        <v>0.67772616949334896</v>
      </c>
      <c r="V70" s="102" t="str">
        <f t="shared" si="66"/>
        <v>A</v>
      </c>
      <c r="W70" s="232" t="str">
        <f t="shared" si="15"/>
        <v>B</v>
      </c>
      <c r="X70" s="240">
        <f t="shared" si="16"/>
        <v>2</v>
      </c>
      <c r="Y70" s="228">
        <f t="shared" si="17"/>
        <v>2.5</v>
      </c>
      <c r="Z70" s="228">
        <f t="shared" si="18"/>
        <v>2.5</v>
      </c>
      <c r="AA70" s="228">
        <f t="shared" si="19"/>
        <v>2.5</v>
      </c>
      <c r="AB70" s="228">
        <f t="shared" si="20"/>
        <v>4.2</v>
      </c>
      <c r="AC70" s="241">
        <f t="shared" si="21"/>
        <v>2.7399999999999998</v>
      </c>
    </row>
    <row r="71" spans="1:29" ht="15.75" thickBot="1" x14ac:dyDescent="0.3">
      <c r="A71" s="32"/>
      <c r="B71" s="161"/>
      <c r="C71" s="162" t="s">
        <v>186</v>
      </c>
      <c r="D71" s="95">
        <f>AVERAGE(D72:D86)</f>
        <v>0.42786019499689837</v>
      </c>
      <c r="E71" s="37"/>
      <c r="F71" s="67" t="str">
        <f t="shared" si="63"/>
        <v>C</v>
      </c>
      <c r="G71" s="86">
        <f>AVERAGE(G72:G86)</f>
        <v>18098.21954020868</v>
      </c>
      <c r="H71" s="287">
        <f>AVERAGE(H72:H86)</f>
        <v>0.14023069841824987</v>
      </c>
      <c r="I71" s="287"/>
      <c r="J71" s="75" t="str">
        <f t="shared" si="64"/>
        <v>C</v>
      </c>
      <c r="K71" s="86">
        <f>AVERAGE(K72:K86)</f>
        <v>53454.032918263845</v>
      </c>
      <c r="L71" s="288">
        <f>AVERAGE(L72:L86)</f>
        <v>0.23373253969421112</v>
      </c>
      <c r="M71" s="287"/>
      <c r="N71" s="75" t="str">
        <f t="shared" si="53"/>
        <v>C</v>
      </c>
      <c r="O71" s="74">
        <f>AVERAGE(O72:O86)</f>
        <v>0</v>
      </c>
      <c r="P71" s="287">
        <f>AVERAGE(P72:P86)</f>
        <v>0</v>
      </c>
      <c r="Q71" s="287"/>
      <c r="R71" s="67" t="str">
        <f t="shared" si="65"/>
        <v>D</v>
      </c>
      <c r="S71" s="86">
        <f>AVERAGE(S72:S86)</f>
        <v>602264.90947446646</v>
      </c>
      <c r="T71" s="287">
        <f>AVERAGE(T72:T86)</f>
        <v>0.69331896644367741</v>
      </c>
      <c r="U71" s="114"/>
      <c r="V71" s="75" t="str">
        <f t="shared" si="66"/>
        <v>B</v>
      </c>
      <c r="W71" s="237" t="str">
        <f t="shared" ref="W71:W126" si="67">IF(AC71&gt;=3.5,"A",IF(AC71&gt;=2.5,"B",IF(AC71&gt;=1.5,"C","D")))</f>
        <v>C</v>
      </c>
      <c r="X71" s="321">
        <f t="shared" ref="X71:X126" si="68">IF(F71="A",4.2,IF(F71="B",2.5,IF(F71="C",2,1)))</f>
        <v>2</v>
      </c>
      <c r="Y71" s="322">
        <f t="shared" ref="Y71:Y126" si="69">IF(J71="A",4.2,IF(J71="B",2.5,IF(J71="C",2,1)))</f>
        <v>2</v>
      </c>
      <c r="Z71" s="322">
        <f t="shared" ref="Z71:Z126" si="70">IF(N71="A",4.2,IF(N71="B",2.5,IF(N71="C",2,1)))</f>
        <v>2</v>
      </c>
      <c r="AA71" s="322">
        <f t="shared" ref="AA71:AA126" si="71">IF(R71="A",4.2,IF(R71="B",2.5,IF(R71="C",2,1)))</f>
        <v>1</v>
      </c>
      <c r="AB71" s="322">
        <f t="shared" ref="AB71:AB126" si="72">IF(V71="A",4.2,IF(V71="B",2.5,IF(V71="C",2,1)))</f>
        <v>2.5</v>
      </c>
      <c r="AC71" s="323">
        <f t="shared" ref="AC71:AC126" si="73">AVERAGE(X71:AB71)</f>
        <v>1.9</v>
      </c>
    </row>
    <row r="72" spans="1:29" x14ac:dyDescent="0.25">
      <c r="A72" s="187">
        <v>1</v>
      </c>
      <c r="B72" s="13">
        <v>50040</v>
      </c>
      <c r="C72" s="54" t="s">
        <v>118</v>
      </c>
      <c r="D72" s="97">
        <f>'2018-2019 исходные'!F72</f>
        <v>0.35361318261826652</v>
      </c>
      <c r="E72" s="84">
        <f t="shared" ref="E72:E86" si="74">$D$127</f>
        <v>0.54290927319653637</v>
      </c>
      <c r="F72" s="59" t="str">
        <f t="shared" si="63"/>
        <v>C</v>
      </c>
      <c r="G72" s="82">
        <f>'2018-2019 исходные'!I72</f>
        <v>22743.832768924305</v>
      </c>
      <c r="H72" s="84">
        <f t="shared" ref="H72:H86" si="75">G72/$G$128</f>
        <v>0.17622637115260453</v>
      </c>
      <c r="I72" s="84">
        <f t="shared" ref="I72:I86" si="76">$H$127</f>
        <v>0.16395000420027797</v>
      </c>
      <c r="J72" s="91" t="str">
        <f t="shared" si="64"/>
        <v>B</v>
      </c>
      <c r="K72" s="88">
        <f>'2018-2019 исходные'!L72</f>
        <v>64488.554023904384</v>
      </c>
      <c r="L72" s="31">
        <f t="shared" ref="L72:L86" si="77">K72/$K$128</f>
        <v>0.28198197012118115</v>
      </c>
      <c r="M72" s="84">
        <f t="shared" ref="M72:M86" si="78">$L$127</f>
        <v>0.2403817886398277</v>
      </c>
      <c r="N72" s="102" t="str">
        <f t="shared" ref="N72:N103" si="79">IF(K72&gt;=$K$131,"A",IF(K72&gt;=$K$127,"B",IF(K72&gt;=$K$132,"C","D")))</f>
        <v>B</v>
      </c>
      <c r="O72" s="68">
        <f>'2018-2019 исходные'!P72</f>
        <v>0</v>
      </c>
      <c r="P72" s="84">
        <f t="shared" ref="P72:P86" si="80">O72/$O$128</f>
        <v>0</v>
      </c>
      <c r="Q72" s="84">
        <f t="shared" ref="Q72:Q86" si="81">$P$127</f>
        <v>0.14609222553409817</v>
      </c>
      <c r="R72" s="71" t="str">
        <f t="shared" si="65"/>
        <v>D</v>
      </c>
      <c r="S72" s="104">
        <f>'2018-2019 исходные'!S72</f>
        <v>617722.61445783137</v>
      </c>
      <c r="T72" s="112">
        <f t="shared" ref="T72:T86" si="82">S72/$S$128</f>
        <v>0.71111366089467831</v>
      </c>
      <c r="U72" s="112">
        <f t="shared" ref="U72:U86" si="83">$T$127</f>
        <v>0.67772616949334896</v>
      </c>
      <c r="V72" s="102" t="str">
        <f t="shared" si="66"/>
        <v>B</v>
      </c>
      <c r="W72" s="225" t="str">
        <f t="shared" si="67"/>
        <v>C</v>
      </c>
      <c r="X72" s="242">
        <f t="shared" si="68"/>
        <v>2</v>
      </c>
      <c r="Y72" s="227">
        <f t="shared" si="69"/>
        <v>2.5</v>
      </c>
      <c r="Z72" s="227">
        <f t="shared" si="70"/>
        <v>2.5</v>
      </c>
      <c r="AA72" s="227">
        <f t="shared" si="71"/>
        <v>1</v>
      </c>
      <c r="AB72" s="227">
        <f t="shared" si="72"/>
        <v>2.5</v>
      </c>
      <c r="AC72" s="243">
        <f t="shared" si="73"/>
        <v>2.1</v>
      </c>
    </row>
    <row r="73" spans="1:29" x14ac:dyDescent="0.25">
      <c r="A73" s="187">
        <v>2</v>
      </c>
      <c r="B73" s="13">
        <v>50003</v>
      </c>
      <c r="C73" s="54" t="s">
        <v>117</v>
      </c>
      <c r="D73" s="97">
        <f>'2018-2019 исходные'!F73</f>
        <v>0.90856008031402968</v>
      </c>
      <c r="E73" s="84">
        <f t="shared" si="74"/>
        <v>0.54290927319653637</v>
      </c>
      <c r="F73" s="59" t="str">
        <f t="shared" si="63"/>
        <v>A</v>
      </c>
      <c r="G73" s="82">
        <f>'2018-2019 исходные'!I73</f>
        <v>21307.422629346904</v>
      </c>
      <c r="H73" s="84">
        <f t="shared" si="75"/>
        <v>0.16509661351868468</v>
      </c>
      <c r="I73" s="84">
        <f t="shared" si="76"/>
        <v>0.16395000420027797</v>
      </c>
      <c r="J73" s="91" t="str">
        <f t="shared" si="64"/>
        <v>B</v>
      </c>
      <c r="K73" s="88">
        <f>'2018-2019 исходные'!L73</f>
        <v>76969.95825275658</v>
      </c>
      <c r="L73" s="31">
        <f t="shared" si="77"/>
        <v>0.33655802640902993</v>
      </c>
      <c r="M73" s="84">
        <f t="shared" si="78"/>
        <v>0.2403817886398277</v>
      </c>
      <c r="N73" s="102" t="str">
        <f t="shared" si="79"/>
        <v>B</v>
      </c>
      <c r="O73" s="68">
        <f>'2018-2019 исходные'!P73</f>
        <v>0</v>
      </c>
      <c r="P73" s="84">
        <f t="shared" si="80"/>
        <v>0</v>
      </c>
      <c r="Q73" s="84">
        <f t="shared" si="81"/>
        <v>0.14609222553409817</v>
      </c>
      <c r="R73" s="71" t="str">
        <f t="shared" si="65"/>
        <v>D</v>
      </c>
      <c r="S73" s="156">
        <f>'2018-2019 исходные'!S73</f>
        <v>606820.10101010103</v>
      </c>
      <c r="T73" s="112">
        <f t="shared" si="82"/>
        <v>0.69856283942673891</v>
      </c>
      <c r="U73" s="112">
        <f t="shared" si="83"/>
        <v>0.67772616949334896</v>
      </c>
      <c r="V73" s="102" t="str">
        <f t="shared" si="66"/>
        <v>B</v>
      </c>
      <c r="W73" s="224" t="str">
        <f t="shared" si="67"/>
        <v>B</v>
      </c>
      <c r="X73" s="244">
        <f t="shared" si="68"/>
        <v>4.2</v>
      </c>
      <c r="Y73" s="226">
        <f t="shared" si="69"/>
        <v>2.5</v>
      </c>
      <c r="Z73" s="226">
        <f t="shared" si="70"/>
        <v>2.5</v>
      </c>
      <c r="AA73" s="226">
        <f t="shared" si="71"/>
        <v>1</v>
      </c>
      <c r="AB73" s="226">
        <f t="shared" si="72"/>
        <v>2.5</v>
      </c>
      <c r="AC73" s="245">
        <f t="shared" si="73"/>
        <v>2.54</v>
      </c>
    </row>
    <row r="74" spans="1:29" x14ac:dyDescent="0.25">
      <c r="A74" s="187">
        <v>3</v>
      </c>
      <c r="B74" s="13">
        <v>50060</v>
      </c>
      <c r="C74" s="54" t="s">
        <v>44</v>
      </c>
      <c r="D74" s="97">
        <f>'2018-2019 исходные'!F74</f>
        <v>0</v>
      </c>
      <c r="E74" s="84">
        <f t="shared" si="74"/>
        <v>0.54290927319653637</v>
      </c>
      <c r="F74" s="59" t="str">
        <f t="shared" si="63"/>
        <v>D</v>
      </c>
      <c r="G74" s="82">
        <f>'2018-2019 исходные'!I74</f>
        <v>13954.83699724518</v>
      </c>
      <c r="H74" s="84">
        <f t="shared" si="75"/>
        <v>0.10812646703112992</v>
      </c>
      <c r="I74" s="84">
        <f t="shared" si="76"/>
        <v>0.16395000420027797</v>
      </c>
      <c r="J74" s="91" t="str">
        <f t="shared" si="64"/>
        <v>C</v>
      </c>
      <c r="K74" s="88">
        <f>'2018-2019 исходные'!L74</f>
        <v>52508.519297520659</v>
      </c>
      <c r="L74" s="31">
        <f t="shared" si="77"/>
        <v>0.22959819682377328</v>
      </c>
      <c r="M74" s="84">
        <f t="shared" si="78"/>
        <v>0.2403817886398277</v>
      </c>
      <c r="N74" s="102" t="str">
        <f t="shared" si="79"/>
        <v>C</v>
      </c>
      <c r="O74" s="68">
        <f>'2018-2019 исходные'!P74</f>
        <v>0</v>
      </c>
      <c r="P74" s="84">
        <f t="shared" si="80"/>
        <v>0</v>
      </c>
      <c r="Q74" s="84">
        <f t="shared" si="81"/>
        <v>0.14609222553409817</v>
      </c>
      <c r="R74" s="71" t="str">
        <f t="shared" si="65"/>
        <v>D</v>
      </c>
      <c r="S74" s="104">
        <f>'2018-2019 исходные'!S74</f>
        <v>555885.89090909087</v>
      </c>
      <c r="T74" s="112">
        <f t="shared" si="82"/>
        <v>0.63992808693107717</v>
      </c>
      <c r="U74" s="112">
        <f t="shared" si="83"/>
        <v>0.67772616949334896</v>
      </c>
      <c r="V74" s="102" t="str">
        <f t="shared" si="66"/>
        <v>C</v>
      </c>
      <c r="W74" s="232" t="str">
        <f t="shared" si="67"/>
        <v>C</v>
      </c>
      <c r="X74" s="244">
        <f t="shared" si="68"/>
        <v>1</v>
      </c>
      <c r="Y74" s="226">
        <f t="shared" si="69"/>
        <v>2</v>
      </c>
      <c r="Z74" s="226">
        <f t="shared" si="70"/>
        <v>2</v>
      </c>
      <c r="AA74" s="226">
        <f t="shared" si="71"/>
        <v>1</v>
      </c>
      <c r="AB74" s="226">
        <f t="shared" si="72"/>
        <v>2</v>
      </c>
      <c r="AC74" s="245">
        <f t="shared" si="73"/>
        <v>1.6</v>
      </c>
    </row>
    <row r="75" spans="1:29" x14ac:dyDescent="0.25">
      <c r="A75" s="187">
        <v>4</v>
      </c>
      <c r="B75" s="13">
        <v>50170</v>
      </c>
      <c r="C75" s="54" t="s">
        <v>3</v>
      </c>
      <c r="D75" s="154">
        <f>'2018-2019 исходные'!F75</f>
        <v>0.52757569623196798</v>
      </c>
      <c r="E75" s="84">
        <f t="shared" si="74"/>
        <v>0.54290927319653637</v>
      </c>
      <c r="F75" s="326" t="str">
        <f t="shared" si="63"/>
        <v>C</v>
      </c>
      <c r="G75" s="82">
        <f>'2018-2019 исходные'!I75</f>
        <v>18870.709422535212</v>
      </c>
      <c r="H75" s="84">
        <f t="shared" si="75"/>
        <v>0.14621619303991767</v>
      </c>
      <c r="I75" s="84">
        <f t="shared" si="76"/>
        <v>0.16395000420027797</v>
      </c>
      <c r="J75" s="91" t="str">
        <f t="shared" si="64"/>
        <v>C</v>
      </c>
      <c r="K75" s="88">
        <f>'2018-2019 исходные'!L75</f>
        <v>56866.578704225358</v>
      </c>
      <c r="L75" s="31">
        <f t="shared" si="77"/>
        <v>0.24865420135059541</v>
      </c>
      <c r="M75" s="84">
        <f t="shared" si="78"/>
        <v>0.2403817886398277</v>
      </c>
      <c r="N75" s="102" t="str">
        <f t="shared" si="79"/>
        <v>B</v>
      </c>
      <c r="O75" s="68">
        <f>'2018-2019 исходные'!P75</f>
        <v>0</v>
      </c>
      <c r="P75" s="84">
        <f t="shared" si="80"/>
        <v>0</v>
      </c>
      <c r="Q75" s="84">
        <f t="shared" si="81"/>
        <v>0.14609222553409817</v>
      </c>
      <c r="R75" s="71" t="str">
        <f t="shared" si="65"/>
        <v>D</v>
      </c>
      <c r="S75" s="104">
        <f>'2018-2019 исходные'!S75</f>
        <v>537902.08333333337</v>
      </c>
      <c r="T75" s="112">
        <f t="shared" si="82"/>
        <v>0.61922537839701008</v>
      </c>
      <c r="U75" s="112">
        <f t="shared" si="83"/>
        <v>0.67772616949334896</v>
      </c>
      <c r="V75" s="102" t="str">
        <f t="shared" si="66"/>
        <v>C</v>
      </c>
      <c r="W75" s="232" t="str">
        <f t="shared" si="67"/>
        <v>C</v>
      </c>
      <c r="X75" s="244">
        <f t="shared" si="68"/>
        <v>2</v>
      </c>
      <c r="Y75" s="226">
        <f t="shared" si="69"/>
        <v>2</v>
      </c>
      <c r="Z75" s="226">
        <f t="shared" si="70"/>
        <v>2.5</v>
      </c>
      <c r="AA75" s="226">
        <f t="shared" si="71"/>
        <v>1</v>
      </c>
      <c r="AB75" s="226">
        <f t="shared" si="72"/>
        <v>2</v>
      </c>
      <c r="AC75" s="245">
        <f t="shared" si="73"/>
        <v>1.9</v>
      </c>
    </row>
    <row r="76" spans="1:29" x14ac:dyDescent="0.25">
      <c r="A76" s="187">
        <v>5</v>
      </c>
      <c r="B76" s="13">
        <v>50230</v>
      </c>
      <c r="C76" s="54" t="s">
        <v>115</v>
      </c>
      <c r="D76" s="97">
        <f>'2018-2019 исходные'!F76</f>
        <v>9.6918211887492278E-2</v>
      </c>
      <c r="E76" s="84">
        <f t="shared" si="74"/>
        <v>0.54290927319653637</v>
      </c>
      <c r="F76" s="59" t="str">
        <f t="shared" ref="F76:F81" si="84">IF(D76&gt;=$D$131,"A",IF(D76&gt;=$D$127,"B",IF(D76&gt;=$D$132,"C","D")))</f>
        <v>D</v>
      </c>
      <c r="G76" s="82">
        <f>'2018-2019 исходные'!I76</f>
        <v>18618.193408018869</v>
      </c>
      <c r="H76" s="84">
        <f t="shared" si="75"/>
        <v>0.1442596195218018</v>
      </c>
      <c r="I76" s="84">
        <f t="shared" si="76"/>
        <v>0.16395000420027797</v>
      </c>
      <c r="J76" s="91" t="str">
        <f t="shared" si="64"/>
        <v>C</v>
      </c>
      <c r="K76" s="88">
        <f>'2018-2019 исходные'!L76</f>
        <v>47573.267334905664</v>
      </c>
      <c r="L76" s="31">
        <f t="shared" si="77"/>
        <v>0.2080183662239625</v>
      </c>
      <c r="M76" s="84">
        <f t="shared" si="78"/>
        <v>0.2403817886398277</v>
      </c>
      <c r="N76" s="102" t="str">
        <f t="shared" si="79"/>
        <v>C</v>
      </c>
      <c r="O76" s="68">
        <f>'2018-2019 исходные'!P76</f>
        <v>0</v>
      </c>
      <c r="P76" s="84">
        <f t="shared" si="80"/>
        <v>0</v>
      </c>
      <c r="Q76" s="84">
        <f t="shared" si="81"/>
        <v>0.14609222553409817</v>
      </c>
      <c r="R76" s="71" t="str">
        <f t="shared" si="65"/>
        <v>D</v>
      </c>
      <c r="S76" s="104">
        <f>'2018-2019 исходные'!S76</f>
        <v>574961.2295081967</v>
      </c>
      <c r="T76" s="112">
        <f t="shared" si="82"/>
        <v>0.66188735076007155</v>
      </c>
      <c r="U76" s="112">
        <f t="shared" si="83"/>
        <v>0.67772616949334896</v>
      </c>
      <c r="V76" s="102" t="str">
        <f t="shared" si="66"/>
        <v>C</v>
      </c>
      <c r="W76" s="234" t="str">
        <f t="shared" si="67"/>
        <v>C</v>
      </c>
      <c r="X76" s="244">
        <f t="shared" si="68"/>
        <v>1</v>
      </c>
      <c r="Y76" s="226">
        <f t="shared" si="69"/>
        <v>2</v>
      </c>
      <c r="Z76" s="226">
        <f t="shared" si="70"/>
        <v>2</v>
      </c>
      <c r="AA76" s="226">
        <f t="shared" si="71"/>
        <v>1</v>
      </c>
      <c r="AB76" s="226">
        <f t="shared" si="72"/>
        <v>2</v>
      </c>
      <c r="AC76" s="245">
        <f t="shared" si="73"/>
        <v>1.6</v>
      </c>
    </row>
    <row r="77" spans="1:29" x14ac:dyDescent="0.25">
      <c r="A77" s="187">
        <v>6</v>
      </c>
      <c r="B77" s="13">
        <v>50340</v>
      </c>
      <c r="C77" s="54" t="s">
        <v>46</v>
      </c>
      <c r="D77" s="97">
        <f>'2018-2019 исходные'!F77</f>
        <v>0.42782678645717892</v>
      </c>
      <c r="E77" s="84">
        <f t="shared" si="74"/>
        <v>0.54290927319653637</v>
      </c>
      <c r="F77" s="59" t="str">
        <f t="shared" si="84"/>
        <v>C</v>
      </c>
      <c r="G77" s="82">
        <f>'2018-2019 исходные'!I77</f>
        <v>19509.560728571429</v>
      </c>
      <c r="H77" s="84">
        <f t="shared" si="75"/>
        <v>0.15116621393185325</v>
      </c>
      <c r="I77" s="84">
        <f t="shared" si="76"/>
        <v>0.16395000420027797</v>
      </c>
      <c r="J77" s="91" t="str">
        <f t="shared" si="64"/>
        <v>C</v>
      </c>
      <c r="K77" s="88">
        <f>'2018-2019 исходные'!L77</f>
        <v>56087.854614285709</v>
      </c>
      <c r="L77" s="31">
        <f t="shared" si="77"/>
        <v>0.24524916062072247</v>
      </c>
      <c r="M77" s="84">
        <f t="shared" si="78"/>
        <v>0.2403817886398277</v>
      </c>
      <c r="N77" s="102" t="str">
        <f t="shared" si="79"/>
        <v>B</v>
      </c>
      <c r="O77" s="68">
        <f>'2018-2019 исходные'!P77</f>
        <v>0</v>
      </c>
      <c r="P77" s="84">
        <f t="shared" si="80"/>
        <v>0</v>
      </c>
      <c r="Q77" s="84">
        <f t="shared" si="81"/>
        <v>0.14609222553409817</v>
      </c>
      <c r="R77" s="71" t="str">
        <f t="shared" si="65"/>
        <v>D</v>
      </c>
      <c r="S77" s="104">
        <f>'2018-2019 исходные'!S77</f>
        <v>620744.84615384613</v>
      </c>
      <c r="T77" s="112">
        <f t="shared" si="82"/>
        <v>0.71459281188433621</v>
      </c>
      <c r="U77" s="112">
        <f t="shared" si="83"/>
        <v>0.67772616949334896</v>
      </c>
      <c r="V77" s="102" t="str">
        <f t="shared" si="66"/>
        <v>B</v>
      </c>
      <c r="W77" s="232" t="str">
        <f t="shared" si="67"/>
        <v>C</v>
      </c>
      <c r="X77" s="244">
        <f t="shared" si="68"/>
        <v>2</v>
      </c>
      <c r="Y77" s="226">
        <f t="shared" si="69"/>
        <v>2</v>
      </c>
      <c r="Z77" s="226">
        <f t="shared" si="70"/>
        <v>2.5</v>
      </c>
      <c r="AA77" s="226">
        <f t="shared" si="71"/>
        <v>1</v>
      </c>
      <c r="AB77" s="226">
        <f t="shared" si="72"/>
        <v>2.5</v>
      </c>
      <c r="AC77" s="245">
        <f t="shared" si="73"/>
        <v>2</v>
      </c>
    </row>
    <row r="78" spans="1:29" x14ac:dyDescent="0.25">
      <c r="A78" s="187">
        <v>7</v>
      </c>
      <c r="B78" s="13">
        <v>50420</v>
      </c>
      <c r="C78" s="54" t="s">
        <v>47</v>
      </c>
      <c r="D78" s="97">
        <f>'2018-2019 исходные'!F78</f>
        <v>0.36857817472902205</v>
      </c>
      <c r="E78" s="84">
        <f t="shared" si="74"/>
        <v>0.54290927319653637</v>
      </c>
      <c r="F78" s="59" t="str">
        <f t="shared" si="84"/>
        <v>C</v>
      </c>
      <c r="G78" s="82">
        <f>'2018-2019 исходные'!I78</f>
        <v>17306.974383886256</v>
      </c>
      <c r="H78" s="84">
        <f t="shared" si="75"/>
        <v>0.13409988203354209</v>
      </c>
      <c r="I78" s="84">
        <f t="shared" si="76"/>
        <v>0.16395000420027797</v>
      </c>
      <c r="J78" s="91" t="str">
        <f t="shared" si="64"/>
        <v>C</v>
      </c>
      <c r="K78" s="88">
        <f>'2018-2019 исходные'!L78</f>
        <v>48527.064395734596</v>
      </c>
      <c r="L78" s="31">
        <f t="shared" si="77"/>
        <v>0.21218892917701987</v>
      </c>
      <c r="M78" s="84">
        <f t="shared" si="78"/>
        <v>0.2403817886398277</v>
      </c>
      <c r="N78" s="102" t="str">
        <f t="shared" si="79"/>
        <v>C</v>
      </c>
      <c r="O78" s="68">
        <f>'2018-2019 исходные'!P78</f>
        <v>0</v>
      </c>
      <c r="P78" s="84">
        <f t="shared" si="80"/>
        <v>0</v>
      </c>
      <c r="Q78" s="84">
        <f t="shared" si="81"/>
        <v>0.14609222553409817</v>
      </c>
      <c r="R78" s="71" t="str">
        <f t="shared" si="65"/>
        <v>D</v>
      </c>
      <c r="S78" s="104">
        <f>'2018-2019 исходные'!S78</f>
        <v>668014.14285714284</v>
      </c>
      <c r="T78" s="112">
        <f t="shared" si="82"/>
        <v>0.7690085671762168</v>
      </c>
      <c r="U78" s="112">
        <f t="shared" si="83"/>
        <v>0.67772616949334896</v>
      </c>
      <c r="V78" s="102" t="str">
        <f t="shared" si="66"/>
        <v>B</v>
      </c>
      <c r="W78" s="232" t="str">
        <f t="shared" si="67"/>
        <v>C</v>
      </c>
      <c r="X78" s="244">
        <f t="shared" si="68"/>
        <v>2</v>
      </c>
      <c r="Y78" s="226">
        <f t="shared" si="69"/>
        <v>2</v>
      </c>
      <c r="Z78" s="226">
        <f t="shared" si="70"/>
        <v>2</v>
      </c>
      <c r="AA78" s="226">
        <f t="shared" si="71"/>
        <v>1</v>
      </c>
      <c r="AB78" s="226">
        <f t="shared" si="72"/>
        <v>2.5</v>
      </c>
      <c r="AC78" s="245">
        <f t="shared" si="73"/>
        <v>1.9</v>
      </c>
    </row>
    <row r="79" spans="1:29" x14ac:dyDescent="0.25">
      <c r="A79" s="187">
        <v>8</v>
      </c>
      <c r="B79" s="13">
        <v>50450</v>
      </c>
      <c r="C79" s="54" t="s">
        <v>48</v>
      </c>
      <c r="D79" s="97">
        <f>'2018-2019 исходные'!F79</f>
        <v>0.56570408022351037</v>
      </c>
      <c r="E79" s="84">
        <f t="shared" si="74"/>
        <v>0.54290927319653637</v>
      </c>
      <c r="F79" s="59" t="str">
        <f t="shared" si="84"/>
        <v>B</v>
      </c>
      <c r="G79" s="82">
        <f>'2018-2019 исходные'!I79</f>
        <v>34604.496411290318</v>
      </c>
      <c r="H79" s="84">
        <f t="shared" si="75"/>
        <v>0.2681265242354946</v>
      </c>
      <c r="I79" s="84">
        <f t="shared" si="76"/>
        <v>0.16395000420027797</v>
      </c>
      <c r="J79" s="91" t="str">
        <f t="shared" si="64"/>
        <v>B</v>
      </c>
      <c r="K79" s="88">
        <f>'2018-2019 исходные'!L79</f>
        <v>44717.630741935485</v>
      </c>
      <c r="L79" s="31">
        <f t="shared" si="77"/>
        <v>0.19553183982212402</v>
      </c>
      <c r="M79" s="84">
        <f t="shared" si="78"/>
        <v>0.2403817886398277</v>
      </c>
      <c r="N79" s="102" t="str">
        <f t="shared" si="79"/>
        <v>C</v>
      </c>
      <c r="O79" s="68">
        <f>'2018-2019 исходные'!P79</f>
        <v>0</v>
      </c>
      <c r="P79" s="84">
        <f t="shared" si="80"/>
        <v>0</v>
      </c>
      <c r="Q79" s="84">
        <f t="shared" si="81"/>
        <v>0.14609222553409817</v>
      </c>
      <c r="R79" s="71" t="str">
        <f t="shared" si="65"/>
        <v>D</v>
      </c>
      <c r="S79" s="104">
        <f>'2018-2019 исходные'!S79</f>
        <v>587188.97297297302</v>
      </c>
      <c r="T79" s="112">
        <f t="shared" si="82"/>
        <v>0.67596375854603208</v>
      </c>
      <c r="U79" s="112">
        <f t="shared" si="83"/>
        <v>0.67772616949334896</v>
      </c>
      <c r="V79" s="102" t="str">
        <f t="shared" si="66"/>
        <v>C</v>
      </c>
      <c r="W79" s="232" t="str">
        <f t="shared" si="67"/>
        <v>C</v>
      </c>
      <c r="X79" s="244">
        <f t="shared" si="68"/>
        <v>2.5</v>
      </c>
      <c r="Y79" s="226">
        <f t="shared" si="69"/>
        <v>2.5</v>
      </c>
      <c r="Z79" s="226">
        <f t="shared" si="70"/>
        <v>2</v>
      </c>
      <c r="AA79" s="226">
        <f t="shared" si="71"/>
        <v>1</v>
      </c>
      <c r="AB79" s="226">
        <f t="shared" si="72"/>
        <v>2</v>
      </c>
      <c r="AC79" s="245">
        <f t="shared" si="73"/>
        <v>2</v>
      </c>
    </row>
    <row r="80" spans="1:29" x14ac:dyDescent="0.25">
      <c r="A80" s="187">
        <v>9</v>
      </c>
      <c r="B80" s="13">
        <v>50620</v>
      </c>
      <c r="C80" s="54" t="s">
        <v>28</v>
      </c>
      <c r="D80" s="97">
        <f>'2018-2019 исходные'!F80</f>
        <v>0.30318132360500522</v>
      </c>
      <c r="E80" s="84">
        <f t="shared" si="74"/>
        <v>0.54290927319653637</v>
      </c>
      <c r="F80" s="59" t="str">
        <f t="shared" si="84"/>
        <v>C</v>
      </c>
      <c r="G80" s="82">
        <f>'2018-2019 исходные'!I80</f>
        <v>14358.161482517484</v>
      </c>
      <c r="H80" s="84">
        <f t="shared" si="75"/>
        <v>0.11125155202268176</v>
      </c>
      <c r="I80" s="84">
        <f t="shared" si="76"/>
        <v>0.16395000420027797</v>
      </c>
      <c r="J80" s="91" t="str">
        <f t="shared" si="64"/>
        <v>C</v>
      </c>
      <c r="K80" s="88">
        <f>'2018-2019 исходные'!L80</f>
        <v>51614.807146853149</v>
      </c>
      <c r="L80" s="31">
        <f t="shared" si="77"/>
        <v>0.22569036051420044</v>
      </c>
      <c r="M80" s="84">
        <f t="shared" si="78"/>
        <v>0.2403817886398277</v>
      </c>
      <c r="N80" s="102" t="str">
        <f t="shared" si="79"/>
        <v>C</v>
      </c>
      <c r="O80" s="68">
        <f>'2018-2019 исходные'!P80</f>
        <v>0</v>
      </c>
      <c r="P80" s="84">
        <f t="shared" si="80"/>
        <v>0</v>
      </c>
      <c r="Q80" s="84">
        <f t="shared" si="81"/>
        <v>0.14609222553409817</v>
      </c>
      <c r="R80" s="71" t="str">
        <f t="shared" si="65"/>
        <v>D</v>
      </c>
      <c r="S80" s="104">
        <f>'2018-2019 исходные'!S80</f>
        <v>745230.45</v>
      </c>
      <c r="T80" s="112">
        <f t="shared" si="82"/>
        <v>0.857898903336758</v>
      </c>
      <c r="U80" s="112">
        <f t="shared" si="83"/>
        <v>0.67772616949334896</v>
      </c>
      <c r="V80" s="102" t="str">
        <f t="shared" si="66"/>
        <v>A</v>
      </c>
      <c r="W80" s="232" t="str">
        <f t="shared" si="67"/>
        <v>C</v>
      </c>
      <c r="X80" s="244">
        <f t="shared" si="68"/>
        <v>2</v>
      </c>
      <c r="Y80" s="226">
        <f t="shared" si="69"/>
        <v>2</v>
      </c>
      <c r="Z80" s="226">
        <f t="shared" si="70"/>
        <v>2</v>
      </c>
      <c r="AA80" s="226">
        <f t="shared" si="71"/>
        <v>1</v>
      </c>
      <c r="AB80" s="226">
        <f t="shared" si="72"/>
        <v>4.2</v>
      </c>
      <c r="AC80" s="245">
        <f t="shared" si="73"/>
        <v>2.2399999999999998</v>
      </c>
    </row>
    <row r="81" spans="1:29" x14ac:dyDescent="0.25">
      <c r="A81" s="187">
        <v>10</v>
      </c>
      <c r="B81" s="13">
        <v>50760</v>
      </c>
      <c r="C81" s="54" t="s">
        <v>49</v>
      </c>
      <c r="D81" s="154">
        <f>'2018-2019 исходные'!F81</f>
        <v>0.51466120879135846</v>
      </c>
      <c r="E81" s="84">
        <f t="shared" si="74"/>
        <v>0.54290927319653637</v>
      </c>
      <c r="F81" s="59" t="str">
        <f t="shared" si="84"/>
        <v>C</v>
      </c>
      <c r="G81" s="82">
        <f>'2018-2019 исходные'!I81</f>
        <v>14661.140402742076</v>
      </c>
      <c r="H81" s="84">
        <f t="shared" si="75"/>
        <v>0.11359912800907693</v>
      </c>
      <c r="I81" s="84">
        <f t="shared" si="76"/>
        <v>0.16395000420027797</v>
      </c>
      <c r="J81" s="91" t="str">
        <f t="shared" si="64"/>
        <v>C</v>
      </c>
      <c r="K81" s="88">
        <f>'2018-2019 исходные'!L81</f>
        <v>48714.853624678661</v>
      </c>
      <c r="L81" s="31">
        <f t="shared" si="77"/>
        <v>0.2130100543758506</v>
      </c>
      <c r="M81" s="84">
        <f t="shared" si="78"/>
        <v>0.2403817886398277</v>
      </c>
      <c r="N81" s="102" t="str">
        <f t="shared" si="79"/>
        <v>C</v>
      </c>
      <c r="O81" s="68">
        <f>'2018-2019 исходные'!P81</f>
        <v>0</v>
      </c>
      <c r="P81" s="84">
        <f t="shared" si="80"/>
        <v>0</v>
      </c>
      <c r="Q81" s="84">
        <f t="shared" si="81"/>
        <v>0.14609222553409817</v>
      </c>
      <c r="R81" s="71" t="str">
        <f t="shared" si="65"/>
        <v>D</v>
      </c>
      <c r="S81" s="104">
        <f>'2018-2019 исходные'!S81</f>
        <v>513844.46666666667</v>
      </c>
      <c r="T81" s="112">
        <f t="shared" si="82"/>
        <v>0.59153058552424242</v>
      </c>
      <c r="U81" s="112">
        <f t="shared" si="83"/>
        <v>0.67772616949334896</v>
      </c>
      <c r="V81" s="102" t="str">
        <f t="shared" si="66"/>
        <v>C</v>
      </c>
      <c r="W81" s="234" t="str">
        <f t="shared" si="67"/>
        <v>C</v>
      </c>
      <c r="X81" s="244">
        <f t="shared" si="68"/>
        <v>2</v>
      </c>
      <c r="Y81" s="226">
        <f t="shared" si="69"/>
        <v>2</v>
      </c>
      <c r="Z81" s="226">
        <f t="shared" si="70"/>
        <v>2</v>
      </c>
      <c r="AA81" s="226">
        <f t="shared" si="71"/>
        <v>1</v>
      </c>
      <c r="AB81" s="226">
        <f t="shared" si="72"/>
        <v>2</v>
      </c>
      <c r="AC81" s="245">
        <f t="shared" si="73"/>
        <v>1.8</v>
      </c>
    </row>
    <row r="82" spans="1:29" x14ac:dyDescent="0.25">
      <c r="A82" s="34">
        <v>11</v>
      </c>
      <c r="B82" s="13">
        <v>50780</v>
      </c>
      <c r="C82" s="54" t="s">
        <v>50</v>
      </c>
      <c r="D82" s="97">
        <f>'2018-2019 исходные'!F82</f>
        <v>0.58811257864587074</v>
      </c>
      <c r="E82" s="84">
        <f t="shared" si="74"/>
        <v>0.54290927319653637</v>
      </c>
      <c r="F82" s="59" t="str">
        <f t="shared" ref="F82:F95" si="85">IF(D82&gt;=$D$131,"A",IF(D82&gt;=$D$127,"B",IF(D82&gt;=$D$132,"C","D")))</f>
        <v>B</v>
      </c>
      <c r="G82" s="82">
        <f>'2018-2019 исходные'!I82</f>
        <v>23478.505421487604</v>
      </c>
      <c r="H82" s="84">
        <f t="shared" si="75"/>
        <v>0.18191884598134955</v>
      </c>
      <c r="I82" s="84">
        <f t="shared" si="76"/>
        <v>0.16395000420027797</v>
      </c>
      <c r="J82" s="91" t="str">
        <f t="shared" si="64"/>
        <v>B</v>
      </c>
      <c r="K82" s="88">
        <f>'2018-2019 исходные'!L82</f>
        <v>53157.963198347104</v>
      </c>
      <c r="L82" s="31">
        <f t="shared" si="77"/>
        <v>0.23243794836433879</v>
      </c>
      <c r="M82" s="84">
        <f t="shared" si="78"/>
        <v>0.2403817886398277</v>
      </c>
      <c r="N82" s="102" t="str">
        <f t="shared" si="79"/>
        <v>C</v>
      </c>
      <c r="O82" s="68">
        <f>'2018-2019 исходные'!P82</f>
        <v>0</v>
      </c>
      <c r="P82" s="84">
        <f t="shared" si="80"/>
        <v>0</v>
      </c>
      <c r="Q82" s="84">
        <f t="shared" si="81"/>
        <v>0.14609222553409817</v>
      </c>
      <c r="R82" s="71" t="str">
        <f t="shared" si="65"/>
        <v>D</v>
      </c>
      <c r="S82" s="104">
        <f>'2018-2019 исходные'!S82</f>
        <v>677074.1643835617</v>
      </c>
      <c r="T82" s="112">
        <f t="shared" si="82"/>
        <v>0.7794383376340962</v>
      </c>
      <c r="U82" s="112">
        <f t="shared" si="83"/>
        <v>0.67772616949334896</v>
      </c>
      <c r="V82" s="102" t="str">
        <f t="shared" si="66"/>
        <v>B</v>
      </c>
      <c r="W82" s="232" t="str">
        <f t="shared" si="67"/>
        <v>C</v>
      </c>
      <c r="X82" s="244">
        <f t="shared" si="68"/>
        <v>2.5</v>
      </c>
      <c r="Y82" s="226">
        <f t="shared" si="69"/>
        <v>2.5</v>
      </c>
      <c r="Z82" s="226">
        <f t="shared" si="70"/>
        <v>2</v>
      </c>
      <c r="AA82" s="226">
        <f t="shared" si="71"/>
        <v>1</v>
      </c>
      <c r="AB82" s="226">
        <f t="shared" si="72"/>
        <v>2.5</v>
      </c>
      <c r="AC82" s="245">
        <f t="shared" si="73"/>
        <v>2.1</v>
      </c>
    </row>
    <row r="83" spans="1:29" s="47" customFormat="1" x14ac:dyDescent="0.25">
      <c r="A83" s="34">
        <v>12</v>
      </c>
      <c r="B83" s="20">
        <v>50001</v>
      </c>
      <c r="C83" s="57" t="s">
        <v>11</v>
      </c>
      <c r="D83" s="96">
        <f>'2018-2019 исходные'!F83</f>
        <v>0.36079304468740153</v>
      </c>
      <c r="E83" s="100">
        <f t="shared" si="74"/>
        <v>0.54290927319653637</v>
      </c>
      <c r="F83" s="60" t="str">
        <f t="shared" si="85"/>
        <v>C</v>
      </c>
      <c r="G83" s="81">
        <f>'2018-2019 исходные'!I83</f>
        <v>13793.746675062972</v>
      </c>
      <c r="H83" s="100">
        <f t="shared" si="75"/>
        <v>0.10687828853833153</v>
      </c>
      <c r="I83" s="100">
        <f t="shared" si="76"/>
        <v>0.16395000420027797</v>
      </c>
      <c r="J83" s="90" t="str">
        <f t="shared" si="64"/>
        <v>C</v>
      </c>
      <c r="K83" s="87">
        <f>'2018-2019 исходные'!L83</f>
        <v>49865.8982115869</v>
      </c>
      <c r="L83" s="28">
        <f t="shared" si="77"/>
        <v>0.21804309977788264</v>
      </c>
      <c r="M83" s="100">
        <f t="shared" si="78"/>
        <v>0.2403817886398277</v>
      </c>
      <c r="N83" s="76" t="str">
        <f t="shared" si="79"/>
        <v>C</v>
      </c>
      <c r="O83" s="70">
        <f>'2018-2019 исходные'!P83</f>
        <v>0</v>
      </c>
      <c r="P83" s="100">
        <f t="shared" si="80"/>
        <v>0</v>
      </c>
      <c r="Q83" s="100">
        <f t="shared" si="81"/>
        <v>0.14609222553409817</v>
      </c>
      <c r="R83" s="73" t="str">
        <f t="shared" si="65"/>
        <v>D</v>
      </c>
      <c r="S83" s="103">
        <f>'2018-2019 исходные'!S83</f>
        <v>601496.84615384613</v>
      </c>
      <c r="T83" s="113">
        <f t="shared" si="82"/>
        <v>0.69243478265803993</v>
      </c>
      <c r="U83" s="113">
        <f t="shared" si="83"/>
        <v>0.67772616949334896</v>
      </c>
      <c r="V83" s="76" t="str">
        <f t="shared" si="66"/>
        <v>B</v>
      </c>
      <c r="W83" s="234" t="str">
        <f t="shared" si="67"/>
        <v>C</v>
      </c>
      <c r="X83" s="244">
        <f t="shared" si="68"/>
        <v>2</v>
      </c>
      <c r="Y83" s="226">
        <f t="shared" si="69"/>
        <v>2</v>
      </c>
      <c r="Z83" s="226">
        <f t="shared" si="70"/>
        <v>2</v>
      </c>
      <c r="AA83" s="226">
        <f t="shared" si="71"/>
        <v>1</v>
      </c>
      <c r="AB83" s="226">
        <f t="shared" si="72"/>
        <v>2.5</v>
      </c>
      <c r="AC83" s="245">
        <f t="shared" si="73"/>
        <v>1.9</v>
      </c>
    </row>
    <row r="84" spans="1:29" x14ac:dyDescent="0.25">
      <c r="A84" s="34">
        <v>13</v>
      </c>
      <c r="B84" s="13">
        <v>50930</v>
      </c>
      <c r="C84" s="54" t="s">
        <v>12</v>
      </c>
      <c r="D84" s="97">
        <f>'2018-2019 исходные'!F84</f>
        <v>0.36554675973437989</v>
      </c>
      <c r="E84" s="84">
        <f t="shared" si="74"/>
        <v>0.54290927319653637</v>
      </c>
      <c r="F84" s="59" t="str">
        <f t="shared" si="85"/>
        <v>C</v>
      </c>
      <c r="G84" s="82">
        <f>'2018-2019 исходные'!I84</f>
        <v>9819.1766666666663</v>
      </c>
      <c r="H84" s="84">
        <f t="shared" si="75"/>
        <v>7.6082069774857694E-2</v>
      </c>
      <c r="I84" s="84">
        <f t="shared" si="76"/>
        <v>0.16395000420027797</v>
      </c>
      <c r="J84" s="91" t="str">
        <f t="shared" si="64"/>
        <v>D</v>
      </c>
      <c r="K84" s="88">
        <f>'2018-2019 исходные'!L84</f>
        <v>49271.927126984127</v>
      </c>
      <c r="L84" s="31">
        <f t="shared" si="77"/>
        <v>0.21544590808756778</v>
      </c>
      <c r="M84" s="84">
        <f t="shared" si="78"/>
        <v>0.2403817886398277</v>
      </c>
      <c r="N84" s="102" t="str">
        <f t="shared" si="79"/>
        <v>C</v>
      </c>
      <c r="O84" s="68">
        <f>'2018-2019 исходные'!P84</f>
        <v>0</v>
      </c>
      <c r="P84" s="84">
        <f t="shared" si="80"/>
        <v>0</v>
      </c>
      <c r="Q84" s="84">
        <f t="shared" si="81"/>
        <v>0.14609222553409817</v>
      </c>
      <c r="R84" s="71" t="str">
        <f t="shared" si="65"/>
        <v>D</v>
      </c>
      <c r="S84" s="104">
        <f>'2018-2019 исходные'!S84</f>
        <v>595397.75</v>
      </c>
      <c r="T84" s="112">
        <f t="shared" si="82"/>
        <v>0.68541358820506226</v>
      </c>
      <c r="U84" s="112">
        <f t="shared" si="83"/>
        <v>0.67772616949334896</v>
      </c>
      <c r="V84" s="102" t="str">
        <f t="shared" si="66"/>
        <v>B</v>
      </c>
      <c r="W84" s="232" t="str">
        <f t="shared" si="67"/>
        <v>C</v>
      </c>
      <c r="X84" s="244">
        <f t="shared" si="68"/>
        <v>2</v>
      </c>
      <c r="Y84" s="226">
        <f t="shared" si="69"/>
        <v>1</v>
      </c>
      <c r="Z84" s="226">
        <f t="shared" si="70"/>
        <v>2</v>
      </c>
      <c r="AA84" s="226">
        <f t="shared" si="71"/>
        <v>1</v>
      </c>
      <c r="AB84" s="226">
        <f t="shared" si="72"/>
        <v>2.5</v>
      </c>
      <c r="AC84" s="245">
        <f t="shared" si="73"/>
        <v>1.7</v>
      </c>
    </row>
    <row r="85" spans="1:29" x14ac:dyDescent="0.25">
      <c r="A85" s="34">
        <v>14</v>
      </c>
      <c r="B85" s="13">
        <v>50970</v>
      </c>
      <c r="C85" s="54" t="s">
        <v>51</v>
      </c>
      <c r="D85" s="97">
        <f>'2018-2019 исходные'!F85</f>
        <v>0.44102645050359979</v>
      </c>
      <c r="E85" s="84">
        <f t="shared" si="74"/>
        <v>0.54290927319653637</v>
      </c>
      <c r="F85" s="59" t="str">
        <f t="shared" si="85"/>
        <v>C</v>
      </c>
      <c r="G85" s="82">
        <f>'2018-2019 исходные'!I85</f>
        <v>15976.405509554141</v>
      </c>
      <c r="H85" s="84">
        <f t="shared" si="75"/>
        <v>0.12379021581877223</v>
      </c>
      <c r="I85" s="84">
        <f t="shared" si="76"/>
        <v>0.16395000420027797</v>
      </c>
      <c r="J85" s="91" t="str">
        <f t="shared" si="64"/>
        <v>C</v>
      </c>
      <c r="K85" s="88">
        <f>'2018-2019 исходные'!L85</f>
        <v>55584.03606687898</v>
      </c>
      <c r="L85" s="31">
        <f t="shared" si="77"/>
        <v>0.24304616896225423</v>
      </c>
      <c r="M85" s="84">
        <f t="shared" si="78"/>
        <v>0.2403817886398277</v>
      </c>
      <c r="N85" s="102" t="str">
        <f t="shared" si="79"/>
        <v>B</v>
      </c>
      <c r="O85" s="68">
        <f>'2018-2019 исходные'!P85</f>
        <v>0</v>
      </c>
      <c r="P85" s="84">
        <f t="shared" si="80"/>
        <v>0</v>
      </c>
      <c r="Q85" s="84">
        <f t="shared" si="81"/>
        <v>0.14609222553409817</v>
      </c>
      <c r="R85" s="71" t="str">
        <f t="shared" si="65"/>
        <v>D</v>
      </c>
      <c r="S85" s="104">
        <f>'2018-2019 исходные'!S85</f>
        <v>544919.01960784313</v>
      </c>
      <c r="T85" s="112">
        <f t="shared" si="82"/>
        <v>0.62730317759950627</v>
      </c>
      <c r="U85" s="112">
        <f t="shared" si="83"/>
        <v>0.67772616949334896</v>
      </c>
      <c r="V85" s="102" t="str">
        <f t="shared" si="66"/>
        <v>C</v>
      </c>
      <c r="W85" s="232" t="str">
        <f t="shared" si="67"/>
        <v>C</v>
      </c>
      <c r="X85" s="244">
        <f t="shared" si="68"/>
        <v>2</v>
      </c>
      <c r="Y85" s="226">
        <f t="shared" si="69"/>
        <v>2</v>
      </c>
      <c r="Z85" s="226">
        <f t="shared" si="70"/>
        <v>2.5</v>
      </c>
      <c r="AA85" s="226">
        <f t="shared" si="71"/>
        <v>1</v>
      </c>
      <c r="AB85" s="226">
        <f t="shared" si="72"/>
        <v>2</v>
      </c>
      <c r="AC85" s="245">
        <f t="shared" si="73"/>
        <v>1.9</v>
      </c>
    </row>
    <row r="86" spans="1:29" ht="15.75" thickBot="1" x14ac:dyDescent="0.3">
      <c r="A86" s="36">
        <v>15</v>
      </c>
      <c r="B86" s="14">
        <v>51370</v>
      </c>
      <c r="C86" s="55" t="s">
        <v>116</v>
      </c>
      <c r="D86" s="98">
        <f>'2018-2019 исходные'!F86</f>
        <v>0.59580534652439232</v>
      </c>
      <c r="E86" s="85">
        <f t="shared" si="74"/>
        <v>0.54290927319653637</v>
      </c>
      <c r="F86" s="64" t="str">
        <f t="shared" si="85"/>
        <v>B</v>
      </c>
      <c r="G86" s="83">
        <f>'2018-2019 исходные'!I86</f>
        <v>12470.130195280715</v>
      </c>
      <c r="H86" s="85">
        <f t="shared" si="75"/>
        <v>9.662249166365007E-2</v>
      </c>
      <c r="I86" s="85">
        <f t="shared" si="76"/>
        <v>0.16395000420027797</v>
      </c>
      <c r="J86" s="92" t="str">
        <f t="shared" si="64"/>
        <v>C</v>
      </c>
      <c r="K86" s="101">
        <f>'2018-2019 исходные'!L86</f>
        <v>45861.58103336046</v>
      </c>
      <c r="L86" s="25">
        <f t="shared" si="77"/>
        <v>0.20053386478266422</v>
      </c>
      <c r="M86" s="85">
        <f t="shared" si="78"/>
        <v>0.2403817886398277</v>
      </c>
      <c r="N86" s="77" t="str">
        <f t="shared" si="79"/>
        <v>C</v>
      </c>
      <c r="O86" s="69">
        <f>'2018-2019 исходные'!P86</f>
        <v>0</v>
      </c>
      <c r="P86" s="85">
        <f t="shared" si="80"/>
        <v>0</v>
      </c>
      <c r="Q86" s="85">
        <f t="shared" si="81"/>
        <v>0.14609222553409817</v>
      </c>
      <c r="R86" s="72" t="str">
        <f t="shared" si="65"/>
        <v>D</v>
      </c>
      <c r="S86" s="105">
        <f>'2018-2019 исходные'!S86</f>
        <v>586771.06410256412</v>
      </c>
      <c r="T86" s="115">
        <f t="shared" si="82"/>
        <v>0.6754826676812955</v>
      </c>
      <c r="U86" s="115">
        <f t="shared" si="83"/>
        <v>0.67772616949334896</v>
      </c>
      <c r="V86" s="77" t="str">
        <f t="shared" si="66"/>
        <v>C</v>
      </c>
      <c r="W86" s="230" t="str">
        <f t="shared" si="67"/>
        <v>C</v>
      </c>
      <c r="X86" s="240">
        <f t="shared" si="68"/>
        <v>2.5</v>
      </c>
      <c r="Y86" s="228">
        <f t="shared" si="69"/>
        <v>2</v>
      </c>
      <c r="Z86" s="228">
        <f t="shared" si="70"/>
        <v>2</v>
      </c>
      <c r="AA86" s="228">
        <f t="shared" si="71"/>
        <v>1</v>
      </c>
      <c r="AB86" s="228">
        <f t="shared" si="72"/>
        <v>2</v>
      </c>
      <c r="AC86" s="241">
        <f t="shared" si="73"/>
        <v>1.9</v>
      </c>
    </row>
    <row r="87" spans="1:29" ht="15.75" thickBot="1" x14ac:dyDescent="0.3">
      <c r="A87" s="26"/>
      <c r="B87" s="161"/>
      <c r="C87" s="163" t="s">
        <v>187</v>
      </c>
      <c r="D87" s="95">
        <f>AVERAGE(D88:D117)</f>
        <v>0.59538399988593116</v>
      </c>
      <c r="E87" s="37"/>
      <c r="F87" s="67" t="str">
        <f t="shared" si="85"/>
        <v>B</v>
      </c>
      <c r="G87" s="86">
        <f>AVERAGE(G88:G117)</f>
        <v>21944.341982339054</v>
      </c>
      <c r="H87" s="287">
        <f>AVERAGE(H88:H117)</f>
        <v>0.17003166503067219</v>
      </c>
      <c r="I87" s="287"/>
      <c r="J87" s="75" t="str">
        <f t="shared" si="64"/>
        <v>B</v>
      </c>
      <c r="K87" s="86">
        <f t="shared" ref="K87:L87" si="86">AVERAGE(K88:K117)</f>
        <v>48537.761287206755</v>
      </c>
      <c r="L87" s="288">
        <f t="shared" si="86"/>
        <v>0.21223570229167785</v>
      </c>
      <c r="M87" s="287"/>
      <c r="N87" s="75" t="str">
        <f t="shared" si="79"/>
        <v>C</v>
      </c>
      <c r="O87" s="74">
        <f t="shared" ref="O87:P87" si="87">AVERAGE(O88:O117)</f>
        <v>2699.2748351469795</v>
      </c>
      <c r="P87" s="287">
        <f t="shared" si="87"/>
        <v>0.15479367817140391</v>
      </c>
      <c r="Q87" s="287"/>
      <c r="R87" s="67" t="str">
        <f t="shared" si="65"/>
        <v>B</v>
      </c>
      <c r="S87" s="86">
        <f t="shared" ref="S87:T87" si="88">AVERAGE(S88:S117)</f>
        <v>592191.60852210748</v>
      </c>
      <c r="T87" s="287">
        <f t="shared" si="88"/>
        <v>0.68172272283874957</v>
      </c>
      <c r="U87" s="114"/>
      <c r="V87" s="75" t="str">
        <f t="shared" si="66"/>
        <v>B</v>
      </c>
      <c r="W87" s="231" t="str">
        <f t="shared" si="67"/>
        <v>C</v>
      </c>
      <c r="X87" s="321">
        <f t="shared" si="68"/>
        <v>2.5</v>
      </c>
      <c r="Y87" s="322">
        <f t="shared" si="69"/>
        <v>2.5</v>
      </c>
      <c r="Z87" s="322">
        <f t="shared" si="70"/>
        <v>2</v>
      </c>
      <c r="AA87" s="322">
        <f t="shared" si="71"/>
        <v>2.5</v>
      </c>
      <c r="AB87" s="322">
        <f t="shared" si="72"/>
        <v>2.5</v>
      </c>
      <c r="AC87" s="323">
        <f t="shared" si="73"/>
        <v>2.4</v>
      </c>
    </row>
    <row r="88" spans="1:29" x14ac:dyDescent="0.25">
      <c r="A88" s="187">
        <v>1</v>
      </c>
      <c r="B88" s="20">
        <v>60010</v>
      </c>
      <c r="C88" s="54" t="s">
        <v>241</v>
      </c>
      <c r="D88" s="97">
        <f>'2018-2019 исходные'!F88</f>
        <v>0.62069532045294273</v>
      </c>
      <c r="E88" s="84">
        <f t="shared" ref="E88:E117" si="89">$D$127</f>
        <v>0.54290927319653637</v>
      </c>
      <c r="F88" s="59" t="str">
        <f t="shared" si="85"/>
        <v>B</v>
      </c>
      <c r="G88" s="82">
        <f>'2018-2019 исходные'!I88</f>
        <v>38241.587839029773</v>
      </c>
      <c r="H88" s="84">
        <f t="shared" ref="H88:H117" si="90">G88/$G$128</f>
        <v>0.29630785279048311</v>
      </c>
      <c r="I88" s="84">
        <f t="shared" ref="I88:I117" si="91">$H$127</f>
        <v>0.16395000420027797</v>
      </c>
      <c r="J88" s="91" t="str">
        <f t="shared" si="64"/>
        <v>B</v>
      </c>
      <c r="K88" s="88">
        <f>'2018-2019 исходные'!L88</f>
        <v>48124.480507166481</v>
      </c>
      <c r="L88" s="31">
        <f t="shared" ref="L88:L117" si="92">K88/$K$128</f>
        <v>0.21042859511843012</v>
      </c>
      <c r="M88" s="84">
        <f t="shared" ref="M88:M117" si="93">$L$127</f>
        <v>0.2403817886398277</v>
      </c>
      <c r="N88" s="102" t="str">
        <f t="shared" si="79"/>
        <v>C</v>
      </c>
      <c r="O88" s="68">
        <f>'2018-2019 исходные'!P88</f>
        <v>1936.9073869900772</v>
      </c>
      <c r="P88" s="84">
        <f t="shared" ref="P88:P117" si="94">O88/$O$128</f>
        <v>0.11107465412770065</v>
      </c>
      <c r="Q88" s="84">
        <f t="shared" ref="Q88:Q117" si="95">$P$127</f>
        <v>0.14609222553409817</v>
      </c>
      <c r="R88" s="71" t="str">
        <f t="shared" si="65"/>
        <v>C</v>
      </c>
      <c r="S88" s="104">
        <f>'2018-2019 исходные'!S88</f>
        <v>547444.50819672132</v>
      </c>
      <c r="T88" s="112">
        <f t="shared" ref="T88:T117" si="96">S88/$S$128</f>
        <v>0.63021048485028763</v>
      </c>
      <c r="U88" s="112">
        <f t="shared" ref="U88:U117" si="97">$T$127</f>
        <v>0.67772616949334896</v>
      </c>
      <c r="V88" s="102" t="str">
        <f t="shared" si="66"/>
        <v>C</v>
      </c>
      <c r="W88" s="232" t="str">
        <f t="shared" si="67"/>
        <v>C</v>
      </c>
      <c r="X88" s="242">
        <f t="shared" si="68"/>
        <v>2.5</v>
      </c>
      <c r="Y88" s="227">
        <f t="shared" si="69"/>
        <v>2.5</v>
      </c>
      <c r="Z88" s="227">
        <f t="shared" si="70"/>
        <v>2</v>
      </c>
      <c r="AA88" s="227">
        <f t="shared" si="71"/>
        <v>2</v>
      </c>
      <c r="AB88" s="227">
        <f t="shared" si="72"/>
        <v>2</v>
      </c>
      <c r="AC88" s="243">
        <f t="shared" si="73"/>
        <v>2.2000000000000002</v>
      </c>
    </row>
    <row r="89" spans="1:29" x14ac:dyDescent="0.25">
      <c r="A89" s="187">
        <v>2</v>
      </c>
      <c r="B89" s="13">
        <v>60020</v>
      </c>
      <c r="C89" s="54" t="s">
        <v>53</v>
      </c>
      <c r="D89" s="97">
        <f>'2018-2019 исходные'!F89</f>
        <v>0.34810325952217341</v>
      </c>
      <c r="E89" s="84">
        <f t="shared" si="89"/>
        <v>0.54290927319653637</v>
      </c>
      <c r="F89" s="59" t="str">
        <f t="shared" si="85"/>
        <v>C</v>
      </c>
      <c r="G89" s="82">
        <f>'2018-2019 исходные'!I89</f>
        <v>17805.744621072088</v>
      </c>
      <c r="H89" s="84">
        <f t="shared" si="90"/>
        <v>0.13796451073668131</v>
      </c>
      <c r="I89" s="84">
        <f t="shared" si="91"/>
        <v>0.16395000420027797</v>
      </c>
      <c r="J89" s="91" t="str">
        <f t="shared" si="64"/>
        <v>C</v>
      </c>
      <c r="K89" s="88">
        <f>'2018-2019 исходные'!L89</f>
        <v>52994.663327171904</v>
      </c>
      <c r="L89" s="31">
        <f t="shared" si="92"/>
        <v>0.23172390507260288</v>
      </c>
      <c r="M89" s="84">
        <f t="shared" si="93"/>
        <v>0.2403817886398277</v>
      </c>
      <c r="N89" s="102" t="str">
        <f t="shared" si="79"/>
        <v>C</v>
      </c>
      <c r="O89" s="68">
        <f>'2018-2019 исходные'!P89</f>
        <v>2679.2791127541591</v>
      </c>
      <c r="P89" s="84">
        <f t="shared" si="94"/>
        <v>0.15364699559704117</v>
      </c>
      <c r="Q89" s="84">
        <f t="shared" si="95"/>
        <v>0.14609222553409817</v>
      </c>
      <c r="R89" s="71" t="str">
        <f t="shared" si="65"/>
        <v>B</v>
      </c>
      <c r="S89" s="104">
        <f>'2018-2019 исходные'!S89</f>
        <v>574400.875</v>
      </c>
      <c r="T89" s="112">
        <f t="shared" si="96"/>
        <v>0.6612422784632247</v>
      </c>
      <c r="U89" s="112">
        <f t="shared" si="97"/>
        <v>0.67772616949334896</v>
      </c>
      <c r="V89" s="102" t="str">
        <f t="shared" si="66"/>
        <v>C</v>
      </c>
      <c r="W89" s="235" t="str">
        <f t="shared" si="67"/>
        <v>C</v>
      </c>
      <c r="X89" s="244">
        <f t="shared" si="68"/>
        <v>2</v>
      </c>
      <c r="Y89" s="226">
        <f t="shared" si="69"/>
        <v>2</v>
      </c>
      <c r="Z89" s="226">
        <f t="shared" si="70"/>
        <v>2</v>
      </c>
      <c r="AA89" s="226">
        <f t="shared" si="71"/>
        <v>2.5</v>
      </c>
      <c r="AB89" s="226">
        <f t="shared" si="72"/>
        <v>2</v>
      </c>
      <c r="AC89" s="245">
        <f t="shared" si="73"/>
        <v>2.1</v>
      </c>
    </row>
    <row r="90" spans="1:29" x14ac:dyDescent="0.25">
      <c r="A90" s="187">
        <v>3</v>
      </c>
      <c r="B90" s="13">
        <v>60050</v>
      </c>
      <c r="C90" s="54" t="s">
        <v>55</v>
      </c>
      <c r="D90" s="97">
        <f>'2018-2019 исходные'!F90</f>
        <v>0.32740646233884357</v>
      </c>
      <c r="E90" s="84">
        <f t="shared" si="89"/>
        <v>0.54290927319653637</v>
      </c>
      <c r="F90" s="59" t="str">
        <f t="shared" si="85"/>
        <v>C</v>
      </c>
      <c r="G90" s="82">
        <f>'2018-2019 исходные'!I90</f>
        <v>14578.377351301115</v>
      </c>
      <c r="H90" s="84">
        <f t="shared" si="90"/>
        <v>0.11295785385053295</v>
      </c>
      <c r="I90" s="84">
        <f t="shared" si="91"/>
        <v>0.16395000420027797</v>
      </c>
      <c r="J90" s="91" t="str">
        <f t="shared" si="64"/>
        <v>C</v>
      </c>
      <c r="K90" s="88">
        <f>'2018-2019 исходные'!L90</f>
        <v>48893.203475836432</v>
      </c>
      <c r="L90" s="31">
        <f t="shared" si="92"/>
        <v>0.21378990505108275</v>
      </c>
      <c r="M90" s="84">
        <f t="shared" si="93"/>
        <v>0.2403817886398277</v>
      </c>
      <c r="N90" s="102" t="str">
        <f t="shared" si="79"/>
        <v>C</v>
      </c>
      <c r="O90" s="68">
        <f>'2018-2019 исходные'!P90</f>
        <v>2625.2034386617102</v>
      </c>
      <c r="P90" s="84">
        <f t="shared" si="94"/>
        <v>0.15054595068550569</v>
      </c>
      <c r="Q90" s="84">
        <f t="shared" si="95"/>
        <v>0.14609222553409817</v>
      </c>
      <c r="R90" s="71" t="str">
        <f t="shared" si="65"/>
        <v>B</v>
      </c>
      <c r="S90" s="104">
        <f>'2018-2019 исходные'!S90</f>
        <v>588877.6</v>
      </c>
      <c r="T90" s="112">
        <f t="shared" si="96"/>
        <v>0.67790768243512067</v>
      </c>
      <c r="U90" s="112">
        <f t="shared" si="97"/>
        <v>0.67772616949334896</v>
      </c>
      <c r="V90" s="102" t="str">
        <f t="shared" si="66"/>
        <v>B</v>
      </c>
      <c r="W90" s="232" t="str">
        <f t="shared" si="67"/>
        <v>C</v>
      </c>
      <c r="X90" s="244">
        <f t="shared" si="68"/>
        <v>2</v>
      </c>
      <c r="Y90" s="226">
        <f t="shared" si="69"/>
        <v>2</v>
      </c>
      <c r="Z90" s="226">
        <f t="shared" si="70"/>
        <v>2</v>
      </c>
      <c r="AA90" s="226">
        <f t="shared" si="71"/>
        <v>2.5</v>
      </c>
      <c r="AB90" s="226">
        <f t="shared" si="72"/>
        <v>2.5</v>
      </c>
      <c r="AC90" s="245">
        <f t="shared" si="73"/>
        <v>2.2000000000000002</v>
      </c>
    </row>
    <row r="91" spans="1:29" x14ac:dyDescent="0.25">
      <c r="A91" s="187">
        <v>4</v>
      </c>
      <c r="B91" s="13">
        <v>60070</v>
      </c>
      <c r="C91" s="54" t="s">
        <v>45</v>
      </c>
      <c r="D91" s="97">
        <f>'2018-2019 исходные'!F91</f>
        <v>0.60377521515505372</v>
      </c>
      <c r="E91" s="84">
        <f t="shared" si="89"/>
        <v>0.54290927319653637</v>
      </c>
      <c r="F91" s="59" t="str">
        <f t="shared" si="85"/>
        <v>B</v>
      </c>
      <c r="G91" s="82">
        <f>'2018-2019 исходные'!I91</f>
        <v>15162.704826974268</v>
      </c>
      <c r="H91" s="84">
        <f t="shared" si="90"/>
        <v>0.11748540695245949</v>
      </c>
      <c r="I91" s="84">
        <f t="shared" si="91"/>
        <v>0.16395000420027797</v>
      </c>
      <c r="J91" s="91" t="str">
        <f t="shared" si="64"/>
        <v>C</v>
      </c>
      <c r="K91" s="88">
        <f>'2018-2019 исходные'!L91</f>
        <v>51268.310133096718</v>
      </c>
      <c r="L91" s="31">
        <f t="shared" si="92"/>
        <v>0.22417527133195692</v>
      </c>
      <c r="M91" s="84">
        <f t="shared" si="93"/>
        <v>0.2403817886398277</v>
      </c>
      <c r="N91" s="102" t="str">
        <f t="shared" si="79"/>
        <v>C</v>
      </c>
      <c r="O91" s="68">
        <f>'2018-2019 исходные'!P91</f>
        <v>3338.1739130434785</v>
      </c>
      <c r="P91" s="84">
        <f t="shared" si="94"/>
        <v>0.19143223640941021</v>
      </c>
      <c r="Q91" s="84">
        <f t="shared" si="95"/>
        <v>0.14609222553409817</v>
      </c>
      <c r="R91" s="71" t="str">
        <f t="shared" si="65"/>
        <v>B</v>
      </c>
      <c r="S91" s="104">
        <f>'2018-2019 исходные'!S91</f>
        <v>560953.1585365854</v>
      </c>
      <c r="T91" s="112">
        <f t="shared" si="96"/>
        <v>0.64576145477124181</v>
      </c>
      <c r="U91" s="112">
        <f t="shared" si="97"/>
        <v>0.67772616949334896</v>
      </c>
      <c r="V91" s="102" t="str">
        <f t="shared" si="66"/>
        <v>C</v>
      </c>
      <c r="W91" s="232" t="str">
        <f t="shared" si="67"/>
        <v>C</v>
      </c>
      <c r="X91" s="244">
        <f t="shared" si="68"/>
        <v>2.5</v>
      </c>
      <c r="Y91" s="226">
        <f t="shared" si="69"/>
        <v>2</v>
      </c>
      <c r="Z91" s="226">
        <f t="shared" si="70"/>
        <v>2</v>
      </c>
      <c r="AA91" s="226">
        <f t="shared" si="71"/>
        <v>2.5</v>
      </c>
      <c r="AB91" s="226">
        <f t="shared" si="72"/>
        <v>2</v>
      </c>
      <c r="AC91" s="245">
        <f t="shared" si="73"/>
        <v>2.2000000000000002</v>
      </c>
    </row>
    <row r="92" spans="1:29" x14ac:dyDescent="0.25">
      <c r="A92" s="187">
        <v>5</v>
      </c>
      <c r="B92" s="13">
        <v>60180</v>
      </c>
      <c r="C92" s="54" t="s">
        <v>4</v>
      </c>
      <c r="D92" s="97">
        <f>'2018-2019 исходные'!F92</f>
        <v>0.78651864819300998</v>
      </c>
      <c r="E92" s="84">
        <f t="shared" si="89"/>
        <v>0.54290927319653637</v>
      </c>
      <c r="F92" s="324" t="str">
        <f t="shared" si="85"/>
        <v>A</v>
      </c>
      <c r="G92" s="82">
        <f>'2018-2019 исходные'!I92</f>
        <v>33554.573938730849</v>
      </c>
      <c r="H92" s="84">
        <f t="shared" si="90"/>
        <v>0.25999139462868837</v>
      </c>
      <c r="I92" s="84">
        <f t="shared" si="91"/>
        <v>0.16395000420027797</v>
      </c>
      <c r="J92" s="91" t="str">
        <f t="shared" si="64"/>
        <v>B</v>
      </c>
      <c r="K92" s="88">
        <f>'2018-2019 исходные'!L92</f>
        <v>45716.22342086069</v>
      </c>
      <c r="L92" s="31">
        <f t="shared" si="92"/>
        <v>0.1998982756216853</v>
      </c>
      <c r="M92" s="84">
        <f t="shared" si="93"/>
        <v>0.2403817886398277</v>
      </c>
      <c r="N92" s="102" t="str">
        <f t="shared" si="79"/>
        <v>C</v>
      </c>
      <c r="O92" s="68">
        <f>'2018-2019 исходные'!P92</f>
        <v>2757.2669584245077</v>
      </c>
      <c r="P92" s="84">
        <f t="shared" si="94"/>
        <v>0.15811931732093101</v>
      </c>
      <c r="Q92" s="84">
        <f t="shared" si="95"/>
        <v>0.14609222553409817</v>
      </c>
      <c r="R92" s="71" t="str">
        <f t="shared" si="65"/>
        <v>B</v>
      </c>
      <c r="S92" s="104">
        <f>'2018-2019 исходные'!S92</f>
        <v>611215.44999999995</v>
      </c>
      <c r="T92" s="112">
        <f t="shared" si="96"/>
        <v>0.70362270389982462</v>
      </c>
      <c r="U92" s="112">
        <f t="shared" si="97"/>
        <v>0.67772616949334896</v>
      </c>
      <c r="V92" s="102" t="str">
        <f t="shared" si="66"/>
        <v>B</v>
      </c>
      <c r="W92" s="232" t="str">
        <f t="shared" si="67"/>
        <v>B</v>
      </c>
      <c r="X92" s="244">
        <f t="shared" si="68"/>
        <v>4.2</v>
      </c>
      <c r="Y92" s="226">
        <f t="shared" si="69"/>
        <v>2.5</v>
      </c>
      <c r="Z92" s="226">
        <f t="shared" si="70"/>
        <v>2</v>
      </c>
      <c r="AA92" s="226">
        <f t="shared" si="71"/>
        <v>2.5</v>
      </c>
      <c r="AB92" s="226">
        <f t="shared" si="72"/>
        <v>2.5</v>
      </c>
      <c r="AC92" s="245">
        <f t="shared" si="73"/>
        <v>2.7399999999999998</v>
      </c>
    </row>
    <row r="93" spans="1:29" x14ac:dyDescent="0.25">
      <c r="A93" s="187">
        <v>6</v>
      </c>
      <c r="B93" s="13">
        <v>60220</v>
      </c>
      <c r="C93" s="54" t="s">
        <v>122</v>
      </c>
      <c r="D93" s="97">
        <f>'2018-2019 исходные'!F93</f>
        <v>0.43475660254701354</v>
      </c>
      <c r="E93" s="84">
        <f t="shared" si="89"/>
        <v>0.54290927319653637</v>
      </c>
      <c r="F93" s="324" t="str">
        <f t="shared" si="85"/>
        <v>C</v>
      </c>
      <c r="G93" s="82">
        <f>'2018-2019 исходные'!I93</f>
        <v>13348.614293785311</v>
      </c>
      <c r="H93" s="84">
        <f t="shared" si="90"/>
        <v>0.10342926281641097</v>
      </c>
      <c r="I93" s="84">
        <f t="shared" si="91"/>
        <v>0.16395000420027797</v>
      </c>
      <c r="J93" s="91" t="str">
        <f t="shared" si="64"/>
        <v>C</v>
      </c>
      <c r="K93" s="88">
        <f>'2018-2019 исходные'!L93</f>
        <v>53587.63662429378</v>
      </c>
      <c r="L93" s="31">
        <f t="shared" si="92"/>
        <v>0.23431673384791857</v>
      </c>
      <c r="M93" s="84">
        <f t="shared" si="93"/>
        <v>0.2403817886398277</v>
      </c>
      <c r="N93" s="102" t="str">
        <f t="shared" si="79"/>
        <v>C</v>
      </c>
      <c r="O93" s="68">
        <f>'2018-2019 исходные'!P93</f>
        <v>2741.2974858757066</v>
      </c>
      <c r="P93" s="84">
        <f t="shared" si="94"/>
        <v>0.15720352565640733</v>
      </c>
      <c r="Q93" s="84">
        <f t="shared" si="95"/>
        <v>0.14609222553409817</v>
      </c>
      <c r="R93" s="71" t="str">
        <f t="shared" si="65"/>
        <v>B</v>
      </c>
      <c r="S93" s="104">
        <f>'2018-2019 исходные'!S93</f>
        <v>608656.02</v>
      </c>
      <c r="T93" s="112">
        <f t="shared" si="96"/>
        <v>0.70067632376980282</v>
      </c>
      <c r="U93" s="112">
        <f t="shared" si="97"/>
        <v>0.67772616949334896</v>
      </c>
      <c r="V93" s="102" t="str">
        <f t="shared" si="66"/>
        <v>B</v>
      </c>
      <c r="W93" s="232" t="str">
        <f t="shared" si="67"/>
        <v>C</v>
      </c>
      <c r="X93" s="244">
        <f t="shared" si="68"/>
        <v>2</v>
      </c>
      <c r="Y93" s="226">
        <f t="shared" si="69"/>
        <v>2</v>
      </c>
      <c r="Z93" s="226">
        <f t="shared" si="70"/>
        <v>2</v>
      </c>
      <c r="AA93" s="226">
        <f t="shared" si="71"/>
        <v>2.5</v>
      </c>
      <c r="AB93" s="226">
        <f t="shared" si="72"/>
        <v>2.5</v>
      </c>
      <c r="AC93" s="245">
        <f t="shared" si="73"/>
        <v>2.2000000000000002</v>
      </c>
    </row>
    <row r="94" spans="1:29" x14ac:dyDescent="0.25">
      <c r="A94" s="187">
        <v>7</v>
      </c>
      <c r="B94" s="13">
        <v>60240</v>
      </c>
      <c r="C94" s="54" t="s">
        <v>240</v>
      </c>
      <c r="D94" s="97">
        <f>'2018-2019 исходные'!F94</f>
        <v>0.80374810587407586</v>
      </c>
      <c r="E94" s="84">
        <f t="shared" si="89"/>
        <v>0.54290927319653637</v>
      </c>
      <c r="F94" s="324" t="str">
        <f t="shared" si="85"/>
        <v>A</v>
      </c>
      <c r="G94" s="82">
        <f>'2018-2019 исходные'!I94</f>
        <v>1428.4158415841584</v>
      </c>
      <c r="H94" s="84">
        <f t="shared" si="90"/>
        <v>1.1067815298185357E-2</v>
      </c>
      <c r="I94" s="84">
        <f t="shared" si="91"/>
        <v>0.16395000420027797</v>
      </c>
      <c r="J94" s="91" t="str">
        <f t="shared" si="64"/>
        <v>D</v>
      </c>
      <c r="K94" s="88">
        <f>'2018-2019 исходные'!L94</f>
        <v>46608.187588817709</v>
      </c>
      <c r="L94" s="31">
        <f t="shared" si="92"/>
        <v>0.20379846872052249</v>
      </c>
      <c r="M94" s="84">
        <f t="shared" si="93"/>
        <v>0.2403817886398277</v>
      </c>
      <c r="N94" s="102" t="str">
        <f t="shared" si="79"/>
        <v>C</v>
      </c>
      <c r="O94" s="68">
        <f>'2018-2019 исходные'!P94</f>
        <v>2475.5875480489226</v>
      </c>
      <c r="P94" s="84">
        <f t="shared" si="94"/>
        <v>0.14196601887593777</v>
      </c>
      <c r="Q94" s="84">
        <f t="shared" si="95"/>
        <v>0.14609222553409817</v>
      </c>
      <c r="R94" s="71" t="str">
        <f t="shared" si="65"/>
        <v>C</v>
      </c>
      <c r="S94" s="104">
        <f>'2018-2019 исходные'!S94</f>
        <v>585170.08256880729</v>
      </c>
      <c r="T94" s="112">
        <f t="shared" si="96"/>
        <v>0.6736396400620237</v>
      </c>
      <c r="U94" s="112">
        <f t="shared" si="97"/>
        <v>0.67772616949334896</v>
      </c>
      <c r="V94" s="102" t="str">
        <f t="shared" si="66"/>
        <v>C</v>
      </c>
      <c r="W94" s="234" t="str">
        <f t="shared" si="67"/>
        <v>C</v>
      </c>
      <c r="X94" s="244">
        <f t="shared" si="68"/>
        <v>4.2</v>
      </c>
      <c r="Y94" s="226">
        <f t="shared" si="69"/>
        <v>1</v>
      </c>
      <c r="Z94" s="226">
        <f t="shared" si="70"/>
        <v>2</v>
      </c>
      <c r="AA94" s="226">
        <f t="shared" si="71"/>
        <v>2</v>
      </c>
      <c r="AB94" s="226">
        <f t="shared" si="72"/>
        <v>2</v>
      </c>
      <c r="AC94" s="245">
        <f t="shared" si="73"/>
        <v>2.2399999999999998</v>
      </c>
    </row>
    <row r="95" spans="1:29" x14ac:dyDescent="0.25">
      <c r="A95" s="187">
        <v>8</v>
      </c>
      <c r="B95" s="13">
        <v>60560</v>
      </c>
      <c r="C95" s="54" t="s">
        <v>27</v>
      </c>
      <c r="D95" s="154">
        <f>'2018-2019 исходные'!F95</f>
        <v>5.1927012809161933E-2</v>
      </c>
      <c r="E95" s="84">
        <f t="shared" si="89"/>
        <v>0.54290927319653637</v>
      </c>
      <c r="F95" s="326" t="str">
        <f t="shared" si="85"/>
        <v>D</v>
      </c>
      <c r="G95" s="82">
        <f>'2018-2019 исходные'!I95</f>
        <v>22404.09459566075</v>
      </c>
      <c r="H95" s="84">
        <f t="shared" si="90"/>
        <v>0.17359397290976944</v>
      </c>
      <c r="I95" s="84">
        <f t="shared" si="91"/>
        <v>0.16395000420027797</v>
      </c>
      <c r="J95" s="91" t="str">
        <f t="shared" si="64"/>
        <v>B</v>
      </c>
      <c r="K95" s="88">
        <f>'2018-2019 исходные'!L95</f>
        <v>55351.777909270211</v>
      </c>
      <c r="L95" s="31">
        <f t="shared" si="92"/>
        <v>0.24203059939567717</v>
      </c>
      <c r="M95" s="84">
        <f t="shared" si="93"/>
        <v>0.2403817886398277</v>
      </c>
      <c r="N95" s="102" t="str">
        <f t="shared" si="79"/>
        <v>B</v>
      </c>
      <c r="O95" s="68">
        <f>'2018-2019 исходные'!P95</f>
        <v>2789.6800788954638</v>
      </c>
      <c r="P95" s="84">
        <f t="shared" si="94"/>
        <v>0.159978092897757</v>
      </c>
      <c r="Q95" s="84">
        <f t="shared" si="95"/>
        <v>0.14609222553409817</v>
      </c>
      <c r="R95" s="71" t="str">
        <f t="shared" si="65"/>
        <v>B</v>
      </c>
      <c r="S95" s="104">
        <f>'2018-2019 исходные'!S95</f>
        <v>472716.19565217389</v>
      </c>
      <c r="T95" s="112">
        <f t="shared" si="96"/>
        <v>0.54418429338136187</v>
      </c>
      <c r="U95" s="112">
        <f t="shared" si="97"/>
        <v>0.67772616949334896</v>
      </c>
      <c r="V95" s="102" t="str">
        <f t="shared" si="66"/>
        <v>C</v>
      </c>
      <c r="W95" s="235" t="str">
        <f t="shared" si="67"/>
        <v>C</v>
      </c>
      <c r="X95" s="244">
        <f t="shared" si="68"/>
        <v>1</v>
      </c>
      <c r="Y95" s="226">
        <f t="shared" si="69"/>
        <v>2.5</v>
      </c>
      <c r="Z95" s="226">
        <f t="shared" si="70"/>
        <v>2.5</v>
      </c>
      <c r="AA95" s="226">
        <f t="shared" si="71"/>
        <v>2.5</v>
      </c>
      <c r="AB95" s="226">
        <f t="shared" si="72"/>
        <v>2</v>
      </c>
      <c r="AC95" s="245">
        <f t="shared" si="73"/>
        <v>2.1</v>
      </c>
    </row>
    <row r="96" spans="1:29" x14ac:dyDescent="0.25">
      <c r="A96" s="187">
        <v>9</v>
      </c>
      <c r="B96" s="13">
        <v>60660</v>
      </c>
      <c r="C96" s="54" t="s">
        <v>57</v>
      </c>
      <c r="D96" s="97">
        <f>'2018-2019 исходные'!F96</f>
        <v>0.31054040813411027</v>
      </c>
      <c r="E96" s="84">
        <f t="shared" si="89"/>
        <v>0.54290927319653637</v>
      </c>
      <c r="F96" s="324" t="str">
        <f t="shared" ref="F96:F126" si="98">IF(D96&gt;=$D$131,"A",IF(D96&gt;=$D$127,"B",IF(D96&gt;=$D$132,"C","D")))</f>
        <v>C</v>
      </c>
      <c r="G96" s="82">
        <f>'2018-2019 исходные'!I96</f>
        <v>65089.78034852547</v>
      </c>
      <c r="H96" s="84">
        <f t="shared" si="90"/>
        <v>0.50433609438130178</v>
      </c>
      <c r="I96" s="84">
        <f t="shared" si="91"/>
        <v>0.16395000420027797</v>
      </c>
      <c r="J96" s="91" t="str">
        <f t="shared" si="64"/>
        <v>B</v>
      </c>
      <c r="K96" s="88">
        <f>'2018-2019 исходные'!L96</f>
        <v>53848.049892761395</v>
      </c>
      <c r="L96" s="31">
        <f t="shared" si="92"/>
        <v>0.23545541415482968</v>
      </c>
      <c r="M96" s="84">
        <f t="shared" si="93"/>
        <v>0.2403817886398277</v>
      </c>
      <c r="N96" s="102" t="str">
        <f t="shared" si="79"/>
        <v>C</v>
      </c>
      <c r="O96" s="68">
        <f>'2018-2019 исходные'!P96</f>
        <v>2774.9623860589813</v>
      </c>
      <c r="P96" s="84">
        <f t="shared" si="94"/>
        <v>0.15913408628579892</v>
      </c>
      <c r="Q96" s="84">
        <f t="shared" si="95"/>
        <v>0.14609222553409817</v>
      </c>
      <c r="R96" s="71" t="str">
        <f t="shared" si="65"/>
        <v>B</v>
      </c>
      <c r="S96" s="104">
        <f>'2018-2019 исходные'!S96</f>
        <v>746396.04761904757</v>
      </c>
      <c r="T96" s="112">
        <f t="shared" si="96"/>
        <v>0.85924072306394828</v>
      </c>
      <c r="U96" s="112">
        <f t="shared" si="97"/>
        <v>0.67772616949334896</v>
      </c>
      <c r="V96" s="102" t="str">
        <f t="shared" si="66"/>
        <v>A</v>
      </c>
      <c r="W96" s="235" t="str">
        <f t="shared" si="67"/>
        <v>B</v>
      </c>
      <c r="X96" s="244">
        <f t="shared" si="68"/>
        <v>2</v>
      </c>
      <c r="Y96" s="226">
        <f t="shared" si="69"/>
        <v>2.5</v>
      </c>
      <c r="Z96" s="226">
        <f t="shared" si="70"/>
        <v>2</v>
      </c>
      <c r="AA96" s="226">
        <f t="shared" si="71"/>
        <v>2.5</v>
      </c>
      <c r="AB96" s="226">
        <f t="shared" si="72"/>
        <v>4.2</v>
      </c>
      <c r="AC96" s="245">
        <f t="shared" si="73"/>
        <v>2.6399999999999997</v>
      </c>
    </row>
    <row r="97" spans="1:29" s="47" customFormat="1" x14ac:dyDescent="0.25">
      <c r="A97" s="187">
        <v>10</v>
      </c>
      <c r="B97" s="29">
        <v>60001</v>
      </c>
      <c r="C97" s="57" t="s">
        <v>58</v>
      </c>
      <c r="D97" s="96">
        <f>'2018-2019 исходные'!F97</f>
        <v>0.62021496694158895</v>
      </c>
      <c r="E97" s="100">
        <f t="shared" si="89"/>
        <v>0.54290927319653637</v>
      </c>
      <c r="F97" s="327" t="str">
        <f t="shared" si="98"/>
        <v>B</v>
      </c>
      <c r="G97" s="81">
        <f>'2018-2019 исходные'!I97</f>
        <v>11484.530686600223</v>
      </c>
      <c r="H97" s="100">
        <f t="shared" si="90"/>
        <v>8.8985756615990466E-2</v>
      </c>
      <c r="I97" s="100">
        <f t="shared" si="91"/>
        <v>0.16395000420027797</v>
      </c>
      <c r="J97" s="90" t="str">
        <f t="shared" si="64"/>
        <v>C</v>
      </c>
      <c r="K97" s="87">
        <f>'2018-2019 исходные'!L97</f>
        <v>48991.896389811736</v>
      </c>
      <c r="L97" s="28">
        <f t="shared" si="92"/>
        <v>0.21422144864422085</v>
      </c>
      <c r="M97" s="100">
        <f t="shared" si="93"/>
        <v>0.2403817886398277</v>
      </c>
      <c r="N97" s="76" t="str">
        <f t="shared" si="79"/>
        <v>C</v>
      </c>
      <c r="O97" s="70">
        <f>'2018-2019 исходные'!P97</f>
        <v>2771.1650055370988</v>
      </c>
      <c r="P97" s="100">
        <f t="shared" si="94"/>
        <v>0.1589163202062783</v>
      </c>
      <c r="Q97" s="100">
        <f t="shared" si="95"/>
        <v>0.14609222553409817</v>
      </c>
      <c r="R97" s="73" t="str">
        <f t="shared" si="65"/>
        <v>B</v>
      </c>
      <c r="S97" s="103">
        <f>'2018-2019 исходные'!S97</f>
        <v>632368.31481481483</v>
      </c>
      <c r="T97" s="113">
        <f t="shared" si="96"/>
        <v>0.72797358694152048</v>
      </c>
      <c r="U97" s="113">
        <f t="shared" si="97"/>
        <v>0.67772616949334896</v>
      </c>
      <c r="V97" s="76" t="str">
        <f t="shared" si="66"/>
        <v>B</v>
      </c>
      <c r="W97" s="232" t="str">
        <f t="shared" si="67"/>
        <v>C</v>
      </c>
      <c r="X97" s="244">
        <f t="shared" si="68"/>
        <v>2.5</v>
      </c>
      <c r="Y97" s="226">
        <f t="shared" si="69"/>
        <v>2</v>
      </c>
      <c r="Z97" s="226">
        <f t="shared" si="70"/>
        <v>2</v>
      </c>
      <c r="AA97" s="226">
        <f t="shared" si="71"/>
        <v>2.5</v>
      </c>
      <c r="AB97" s="226">
        <f t="shared" si="72"/>
        <v>2.5</v>
      </c>
      <c r="AC97" s="245">
        <f t="shared" si="73"/>
        <v>2.2999999999999998</v>
      </c>
    </row>
    <row r="98" spans="1:29" x14ac:dyDescent="0.25">
      <c r="A98" s="34">
        <v>11</v>
      </c>
      <c r="B98" s="13">
        <v>60701</v>
      </c>
      <c r="C98" s="54" t="s">
        <v>59</v>
      </c>
      <c r="D98" s="97">
        <f>'2018-2019 исходные'!F98</f>
        <v>0.29450852586286924</v>
      </c>
      <c r="E98" s="84">
        <f t="shared" si="89"/>
        <v>0.54290927319653637</v>
      </c>
      <c r="F98" s="324" t="str">
        <f t="shared" si="98"/>
        <v>C</v>
      </c>
      <c r="G98" s="82">
        <f>'2018-2019 исходные'!I98</f>
        <v>12601.409332129962</v>
      </c>
      <c r="H98" s="84">
        <f t="shared" si="90"/>
        <v>9.7639683714349584E-2</v>
      </c>
      <c r="I98" s="84">
        <f t="shared" si="91"/>
        <v>0.16395000420027797</v>
      </c>
      <c r="J98" s="91" t="str">
        <f t="shared" si="64"/>
        <v>C</v>
      </c>
      <c r="K98" s="88">
        <f>'2018-2019 исходные'!L98</f>
        <v>52226.114115523465</v>
      </c>
      <c r="L98" s="31">
        <f t="shared" si="92"/>
        <v>0.22836335490806708</v>
      </c>
      <c r="M98" s="84">
        <f t="shared" si="93"/>
        <v>0.2403817886398277</v>
      </c>
      <c r="N98" s="102" t="str">
        <f t="shared" si="79"/>
        <v>C</v>
      </c>
      <c r="O98" s="68">
        <f>'2018-2019 исходные'!P98</f>
        <v>2490.7653429602888</v>
      </c>
      <c r="P98" s="84">
        <f t="shared" si="94"/>
        <v>0.14283641068275563</v>
      </c>
      <c r="Q98" s="84">
        <f t="shared" si="95"/>
        <v>0.14609222553409817</v>
      </c>
      <c r="R98" s="71" t="str">
        <f t="shared" si="65"/>
        <v>C</v>
      </c>
      <c r="S98" s="104">
        <f>'2018-2019 исходные'!S98</f>
        <v>449608.37254901958</v>
      </c>
      <c r="T98" s="112">
        <f t="shared" si="96"/>
        <v>0.51758288961599519</v>
      </c>
      <c r="U98" s="112">
        <f t="shared" si="97"/>
        <v>0.67772616949334896</v>
      </c>
      <c r="V98" s="102" t="str">
        <f t="shared" si="66"/>
        <v>C</v>
      </c>
      <c r="W98" s="232" t="str">
        <f t="shared" si="67"/>
        <v>C</v>
      </c>
      <c r="X98" s="244">
        <f t="shared" si="68"/>
        <v>2</v>
      </c>
      <c r="Y98" s="226">
        <f t="shared" si="69"/>
        <v>2</v>
      </c>
      <c r="Z98" s="226">
        <f t="shared" si="70"/>
        <v>2</v>
      </c>
      <c r="AA98" s="226">
        <f t="shared" si="71"/>
        <v>2</v>
      </c>
      <c r="AB98" s="226">
        <f t="shared" si="72"/>
        <v>2</v>
      </c>
      <c r="AC98" s="245">
        <f t="shared" si="73"/>
        <v>2</v>
      </c>
    </row>
    <row r="99" spans="1:29" x14ac:dyDescent="0.25">
      <c r="A99" s="34">
        <v>12</v>
      </c>
      <c r="B99" s="13">
        <v>60850</v>
      </c>
      <c r="C99" s="54" t="s">
        <v>60</v>
      </c>
      <c r="D99" s="97">
        <f>'2018-2019 исходные'!F99</f>
        <v>0.62461321143518711</v>
      </c>
      <c r="E99" s="84">
        <f t="shared" si="89"/>
        <v>0.54290927319653637</v>
      </c>
      <c r="F99" s="324" t="str">
        <f t="shared" si="98"/>
        <v>B</v>
      </c>
      <c r="G99" s="82">
        <f>'2018-2019 исходные'!I99</f>
        <v>13932.001296482411</v>
      </c>
      <c r="H99" s="84">
        <f t="shared" si="90"/>
        <v>0.10794952883786076</v>
      </c>
      <c r="I99" s="84">
        <f t="shared" si="91"/>
        <v>0.16395000420027797</v>
      </c>
      <c r="J99" s="91" t="str">
        <f t="shared" si="64"/>
        <v>C</v>
      </c>
      <c r="K99" s="88">
        <f>'2018-2019 исходные'!L99</f>
        <v>47737.047497487438</v>
      </c>
      <c r="L99" s="31">
        <f t="shared" si="92"/>
        <v>0.20873450963282938</v>
      </c>
      <c r="M99" s="84">
        <f t="shared" si="93"/>
        <v>0.2403817886398277</v>
      </c>
      <c r="N99" s="102" t="str">
        <f t="shared" si="79"/>
        <v>C</v>
      </c>
      <c r="O99" s="68">
        <f>'2018-2019 исходные'!P99</f>
        <v>2771.2221105527638</v>
      </c>
      <c r="P99" s="84">
        <f t="shared" si="94"/>
        <v>0.15891959497300517</v>
      </c>
      <c r="Q99" s="84">
        <f t="shared" si="95"/>
        <v>0.14609222553409817</v>
      </c>
      <c r="R99" s="71" t="str">
        <f t="shared" si="65"/>
        <v>B</v>
      </c>
      <c r="S99" s="104">
        <f>'2018-2019 исходные'!S99</f>
        <v>650531.19298245618</v>
      </c>
      <c r="T99" s="112">
        <f t="shared" si="96"/>
        <v>0.74888243904419372</v>
      </c>
      <c r="U99" s="112">
        <f t="shared" si="97"/>
        <v>0.67772616949334896</v>
      </c>
      <c r="V99" s="102" t="str">
        <f t="shared" si="66"/>
        <v>B</v>
      </c>
      <c r="W99" s="232" t="str">
        <f t="shared" si="67"/>
        <v>C</v>
      </c>
      <c r="X99" s="244">
        <f t="shared" si="68"/>
        <v>2.5</v>
      </c>
      <c r="Y99" s="226">
        <f t="shared" si="69"/>
        <v>2</v>
      </c>
      <c r="Z99" s="226">
        <f t="shared" si="70"/>
        <v>2</v>
      </c>
      <c r="AA99" s="226">
        <f t="shared" si="71"/>
        <v>2.5</v>
      </c>
      <c r="AB99" s="226">
        <f t="shared" si="72"/>
        <v>2.5</v>
      </c>
      <c r="AC99" s="245">
        <f t="shared" si="73"/>
        <v>2.2999999999999998</v>
      </c>
    </row>
    <row r="100" spans="1:29" x14ac:dyDescent="0.25">
      <c r="A100" s="34">
        <v>13</v>
      </c>
      <c r="B100" s="13">
        <v>60910</v>
      </c>
      <c r="C100" s="54" t="s">
        <v>10</v>
      </c>
      <c r="D100" s="97">
        <f>'2018-2019 исходные'!F100</f>
        <v>0.6008223704837361</v>
      </c>
      <c r="E100" s="84">
        <f t="shared" si="89"/>
        <v>0.54290927319653637</v>
      </c>
      <c r="F100" s="324" t="str">
        <f t="shared" si="98"/>
        <v>B</v>
      </c>
      <c r="G100" s="82">
        <f>'2018-2019 исходные'!I100</f>
        <v>14718.064132712456</v>
      </c>
      <c r="H100" s="84">
        <f t="shared" si="90"/>
        <v>0.11404019097621487</v>
      </c>
      <c r="I100" s="84">
        <f t="shared" si="91"/>
        <v>0.16395000420027797</v>
      </c>
      <c r="J100" s="91" t="str">
        <f t="shared" si="64"/>
        <v>C</v>
      </c>
      <c r="K100" s="88">
        <f>'2018-2019 исходные'!L100</f>
        <v>54280.226146682187</v>
      </c>
      <c r="L100" s="31">
        <f t="shared" si="92"/>
        <v>0.23734514347757127</v>
      </c>
      <c r="M100" s="84">
        <f t="shared" si="93"/>
        <v>0.2403817886398277</v>
      </c>
      <c r="N100" s="102" t="str">
        <f t="shared" si="79"/>
        <v>C</v>
      </c>
      <c r="O100" s="68">
        <f>'2018-2019 исходные'!P100</f>
        <v>2778.2642607683351</v>
      </c>
      <c r="P100" s="84">
        <f t="shared" si="94"/>
        <v>0.15932343689377218</v>
      </c>
      <c r="Q100" s="84">
        <f t="shared" si="95"/>
        <v>0.14609222553409817</v>
      </c>
      <c r="R100" s="71" t="str">
        <f t="shared" si="65"/>
        <v>B</v>
      </c>
      <c r="S100" s="104">
        <f>'2018-2019 исходные'!S100</f>
        <v>607807.21666666667</v>
      </c>
      <c r="T100" s="112">
        <f t="shared" si="96"/>
        <v>0.69969919320728324</v>
      </c>
      <c r="U100" s="112">
        <f t="shared" si="97"/>
        <v>0.67772616949334896</v>
      </c>
      <c r="V100" s="102" t="str">
        <f t="shared" si="66"/>
        <v>B</v>
      </c>
      <c r="W100" s="234" t="str">
        <f t="shared" si="67"/>
        <v>C</v>
      </c>
      <c r="X100" s="244">
        <f t="shared" si="68"/>
        <v>2.5</v>
      </c>
      <c r="Y100" s="226">
        <f t="shared" si="69"/>
        <v>2</v>
      </c>
      <c r="Z100" s="226">
        <f t="shared" si="70"/>
        <v>2</v>
      </c>
      <c r="AA100" s="226">
        <f t="shared" si="71"/>
        <v>2.5</v>
      </c>
      <c r="AB100" s="226">
        <f t="shared" si="72"/>
        <v>2.5</v>
      </c>
      <c r="AC100" s="245">
        <f t="shared" si="73"/>
        <v>2.2999999999999998</v>
      </c>
    </row>
    <row r="101" spans="1:29" x14ac:dyDescent="0.25">
      <c r="A101" s="34">
        <v>14</v>
      </c>
      <c r="B101" s="13">
        <v>60980</v>
      </c>
      <c r="C101" s="54" t="s">
        <v>61</v>
      </c>
      <c r="D101" s="97">
        <f>'2018-2019 исходные'!F101</f>
        <v>0.50286057641163151</v>
      </c>
      <c r="E101" s="84">
        <f t="shared" si="89"/>
        <v>0.54290927319653637</v>
      </c>
      <c r="F101" s="324" t="str">
        <f t="shared" si="98"/>
        <v>C</v>
      </c>
      <c r="G101" s="82">
        <f>'2018-2019 исходные'!I101</f>
        <v>36084.841366538953</v>
      </c>
      <c r="H101" s="84">
        <f t="shared" si="90"/>
        <v>0.27959670264245051</v>
      </c>
      <c r="I101" s="84">
        <f t="shared" si="91"/>
        <v>0.16395000420027797</v>
      </c>
      <c r="J101" s="91" t="str">
        <f t="shared" ref="J101:J126" si="99">IF(G101&gt;=$G$131,"A",IF(G101&gt;=$G$127,"B",IF(G101&gt;=$G$132,"C","D")))</f>
        <v>B</v>
      </c>
      <c r="K101" s="88">
        <f>'2018-2019 исходные'!L101</f>
        <v>49540.805159642397</v>
      </c>
      <c r="L101" s="31">
        <f t="shared" si="92"/>
        <v>0.21662160133296421</v>
      </c>
      <c r="M101" s="84">
        <f t="shared" si="93"/>
        <v>0.2403817886398277</v>
      </c>
      <c r="N101" s="102" t="str">
        <f t="shared" si="79"/>
        <v>C</v>
      </c>
      <c r="O101" s="68">
        <f>'2018-2019 исходные'!P101</f>
        <v>2769.7075351213284</v>
      </c>
      <c r="P101" s="84">
        <f t="shared" si="94"/>
        <v>0.15883273953359336</v>
      </c>
      <c r="Q101" s="84">
        <f t="shared" si="95"/>
        <v>0.14609222553409817</v>
      </c>
      <c r="R101" s="71" t="str">
        <f t="shared" ref="R101:R126" si="100">IF(O101&gt;=$O$131,"A",IF(O101&gt;=$O$127,"B",IF(O101&gt;=$O$132,"C","D")))</f>
        <v>B</v>
      </c>
      <c r="S101" s="104">
        <f>'2018-2019 исходные'!S101</f>
        <v>514340.36666666664</v>
      </c>
      <c r="T101" s="112">
        <f t="shared" si="96"/>
        <v>0.59210145868993858</v>
      </c>
      <c r="U101" s="112">
        <f t="shared" si="97"/>
        <v>0.67772616949334896</v>
      </c>
      <c r="V101" s="102" t="str">
        <f t="shared" ref="V101:V126" si="101">IF(S101&gt;=$S$131,"A",IF(S101&gt;=$S$127,"B",IF(S101&gt;=$S$132,"C","D")))</f>
        <v>C</v>
      </c>
      <c r="W101" s="232" t="str">
        <f t="shared" si="67"/>
        <v>C</v>
      </c>
      <c r="X101" s="244">
        <f t="shared" si="68"/>
        <v>2</v>
      </c>
      <c r="Y101" s="226">
        <f t="shared" si="69"/>
        <v>2.5</v>
      </c>
      <c r="Z101" s="226">
        <f t="shared" si="70"/>
        <v>2</v>
      </c>
      <c r="AA101" s="226">
        <f t="shared" si="71"/>
        <v>2.5</v>
      </c>
      <c r="AB101" s="226">
        <f t="shared" si="72"/>
        <v>2</v>
      </c>
      <c r="AC101" s="245">
        <f t="shared" si="73"/>
        <v>2.2000000000000002</v>
      </c>
    </row>
    <row r="102" spans="1:29" x14ac:dyDescent="0.25">
      <c r="A102" s="34">
        <v>15</v>
      </c>
      <c r="B102" s="13">
        <v>61080</v>
      </c>
      <c r="C102" s="54" t="s">
        <v>62</v>
      </c>
      <c r="D102" s="97">
        <f>'2018-2019 исходные'!F102</f>
        <v>0.54449777022820811</v>
      </c>
      <c r="E102" s="84">
        <f t="shared" si="89"/>
        <v>0.54290927319653637</v>
      </c>
      <c r="F102" s="324" t="str">
        <f t="shared" si="98"/>
        <v>B</v>
      </c>
      <c r="G102" s="82">
        <f>'2018-2019 исходные'!I102</f>
        <v>17529.898157303371</v>
      </c>
      <c r="H102" s="84">
        <f t="shared" si="90"/>
        <v>0.13582716555835855</v>
      </c>
      <c r="I102" s="84">
        <f t="shared" si="91"/>
        <v>0.16395000420027797</v>
      </c>
      <c r="J102" s="91" t="str">
        <f t="shared" si="99"/>
        <v>C</v>
      </c>
      <c r="K102" s="88">
        <f>'2018-2019 исходные'!L102</f>
        <v>50012.461269662919</v>
      </c>
      <c r="L102" s="31">
        <f t="shared" si="92"/>
        <v>0.21868395985745492</v>
      </c>
      <c r="M102" s="84">
        <f t="shared" si="93"/>
        <v>0.2403817886398277</v>
      </c>
      <c r="N102" s="102" t="str">
        <f t="shared" si="79"/>
        <v>C</v>
      </c>
      <c r="O102" s="68">
        <f>'2018-2019 исходные'!P102</f>
        <v>2661.2280898876406</v>
      </c>
      <c r="P102" s="84">
        <f t="shared" si="94"/>
        <v>0.15261183452789706</v>
      </c>
      <c r="Q102" s="84">
        <f t="shared" si="95"/>
        <v>0.14609222553409817</v>
      </c>
      <c r="R102" s="71" t="str">
        <f t="shared" si="100"/>
        <v>B</v>
      </c>
      <c r="S102" s="104">
        <f>'2018-2019 исходные'!S102</f>
        <v>654740.10909090913</v>
      </c>
      <c r="T102" s="112">
        <f t="shared" si="96"/>
        <v>0.75372768458358119</v>
      </c>
      <c r="U102" s="112">
        <f t="shared" si="97"/>
        <v>0.67772616949334896</v>
      </c>
      <c r="V102" s="102" t="str">
        <f t="shared" si="101"/>
        <v>B</v>
      </c>
      <c r="W102" s="232" t="str">
        <f t="shared" si="67"/>
        <v>C</v>
      </c>
      <c r="X102" s="244">
        <f t="shared" si="68"/>
        <v>2.5</v>
      </c>
      <c r="Y102" s="226">
        <f t="shared" si="69"/>
        <v>2</v>
      </c>
      <c r="Z102" s="226">
        <f t="shared" si="70"/>
        <v>2</v>
      </c>
      <c r="AA102" s="226">
        <f t="shared" si="71"/>
        <v>2.5</v>
      </c>
      <c r="AB102" s="226">
        <f t="shared" si="72"/>
        <v>2.5</v>
      </c>
      <c r="AC102" s="245">
        <f t="shared" si="73"/>
        <v>2.2999999999999998</v>
      </c>
    </row>
    <row r="103" spans="1:29" x14ac:dyDescent="0.25">
      <c r="A103" s="34">
        <v>16</v>
      </c>
      <c r="B103" s="13">
        <v>61150</v>
      </c>
      <c r="C103" s="54" t="s">
        <v>63</v>
      </c>
      <c r="D103" s="97">
        <f>'2018-2019 исходные'!F103</f>
        <v>0.66895414928294117</v>
      </c>
      <c r="E103" s="84">
        <f t="shared" si="89"/>
        <v>0.54290927319653637</v>
      </c>
      <c r="F103" s="324" t="str">
        <f t="shared" si="98"/>
        <v>B</v>
      </c>
      <c r="G103" s="82">
        <f>'2018-2019 исходные'!I103</f>
        <v>12987.651268656717</v>
      </c>
      <c r="H103" s="84">
        <f t="shared" si="90"/>
        <v>0.10063240774431456</v>
      </c>
      <c r="I103" s="84">
        <f t="shared" si="91"/>
        <v>0.16395000420027797</v>
      </c>
      <c r="J103" s="91" t="str">
        <f t="shared" si="99"/>
        <v>C</v>
      </c>
      <c r="K103" s="88">
        <f>'2018-2019 исходные'!L103</f>
        <v>52483.950000000004</v>
      </c>
      <c r="L103" s="31">
        <f t="shared" si="92"/>
        <v>0.2294907653729642</v>
      </c>
      <c r="M103" s="84">
        <f t="shared" si="93"/>
        <v>0.2403817886398277</v>
      </c>
      <c r="N103" s="102" t="str">
        <f t="shared" si="79"/>
        <v>C</v>
      </c>
      <c r="O103" s="68">
        <f>'2018-2019 исходные'!P103</f>
        <v>2452.3230277185503</v>
      </c>
      <c r="P103" s="84">
        <f t="shared" si="94"/>
        <v>0.14063188252718925</v>
      </c>
      <c r="Q103" s="84">
        <f t="shared" si="95"/>
        <v>0.14609222553409817</v>
      </c>
      <c r="R103" s="71" t="str">
        <f t="shared" si="100"/>
        <v>C</v>
      </c>
      <c r="S103" s="104">
        <f>'2018-2019 исходные'!S103</f>
        <v>564848.25714285718</v>
      </c>
      <c r="T103" s="112">
        <f t="shared" si="96"/>
        <v>0.65024543797765677</v>
      </c>
      <c r="U103" s="112">
        <f t="shared" si="97"/>
        <v>0.67772616949334896</v>
      </c>
      <c r="V103" s="102" t="str">
        <f t="shared" si="101"/>
        <v>C</v>
      </c>
      <c r="W103" s="232" t="str">
        <f t="shared" si="67"/>
        <v>C</v>
      </c>
      <c r="X103" s="244">
        <f t="shared" si="68"/>
        <v>2.5</v>
      </c>
      <c r="Y103" s="226">
        <f t="shared" si="69"/>
        <v>2</v>
      </c>
      <c r="Z103" s="226">
        <f t="shared" si="70"/>
        <v>2</v>
      </c>
      <c r="AA103" s="226">
        <f t="shared" si="71"/>
        <v>2</v>
      </c>
      <c r="AB103" s="226">
        <f t="shared" si="72"/>
        <v>2</v>
      </c>
      <c r="AC103" s="245">
        <f t="shared" si="73"/>
        <v>2.1</v>
      </c>
    </row>
    <row r="104" spans="1:29" x14ac:dyDescent="0.25">
      <c r="A104" s="34">
        <v>17</v>
      </c>
      <c r="B104" s="13">
        <v>61210</v>
      </c>
      <c r="C104" s="54" t="s">
        <v>64</v>
      </c>
      <c r="D104" s="97">
        <f>'2018-2019 исходные'!F104</f>
        <v>0.68082863854068143</v>
      </c>
      <c r="E104" s="84">
        <f t="shared" si="89"/>
        <v>0.54290927319653637</v>
      </c>
      <c r="F104" s="324" t="str">
        <f t="shared" si="98"/>
        <v>B</v>
      </c>
      <c r="G104" s="82">
        <f>'2018-2019 исходные'!I104</f>
        <v>19410.896393939394</v>
      </c>
      <c r="H104" s="84">
        <f t="shared" si="90"/>
        <v>0.15040173162884643</v>
      </c>
      <c r="I104" s="84">
        <f t="shared" si="91"/>
        <v>0.16395000420027797</v>
      </c>
      <c r="J104" s="91" t="str">
        <f t="shared" si="99"/>
        <v>C</v>
      </c>
      <c r="K104" s="88">
        <f>'2018-2019 исходные'!L104</f>
        <v>53640.319257575757</v>
      </c>
      <c r="L104" s="31">
        <f t="shared" si="92"/>
        <v>0.23454709337371157</v>
      </c>
      <c r="M104" s="84">
        <f t="shared" si="93"/>
        <v>0.2403817886398277</v>
      </c>
      <c r="N104" s="102" t="str">
        <f t="shared" ref="N104:N126" si="102">IF(K104&gt;=$K$131,"A",IF(K104&gt;=$K$127,"B",IF(K104&gt;=$K$132,"C","D")))</f>
        <v>C</v>
      </c>
      <c r="O104" s="68">
        <f>'2018-2019 исходные'!P104</f>
        <v>2625.6272727272726</v>
      </c>
      <c r="P104" s="84">
        <f t="shared" si="94"/>
        <v>0.15057025604081392</v>
      </c>
      <c r="Q104" s="84">
        <f t="shared" si="95"/>
        <v>0.14609222553409817</v>
      </c>
      <c r="R104" s="71" t="str">
        <f t="shared" si="100"/>
        <v>B</v>
      </c>
      <c r="S104" s="104">
        <f>'2018-2019 исходные'!S104</f>
        <v>473657.79661016952</v>
      </c>
      <c r="T104" s="112">
        <f t="shared" si="96"/>
        <v>0.54526825127552103</v>
      </c>
      <c r="U104" s="112">
        <f t="shared" si="97"/>
        <v>0.67772616949334896</v>
      </c>
      <c r="V104" s="102" t="str">
        <f t="shared" si="101"/>
        <v>C</v>
      </c>
      <c r="W104" s="234" t="str">
        <f t="shared" si="67"/>
        <v>C</v>
      </c>
      <c r="X104" s="244">
        <f t="shared" si="68"/>
        <v>2.5</v>
      </c>
      <c r="Y104" s="226">
        <f t="shared" si="69"/>
        <v>2</v>
      </c>
      <c r="Z104" s="226">
        <f t="shared" si="70"/>
        <v>2</v>
      </c>
      <c r="AA104" s="226">
        <f t="shared" si="71"/>
        <v>2.5</v>
      </c>
      <c r="AB104" s="226">
        <f t="shared" si="72"/>
        <v>2</v>
      </c>
      <c r="AC104" s="245">
        <f t="shared" si="73"/>
        <v>2.2000000000000002</v>
      </c>
    </row>
    <row r="105" spans="1:29" x14ac:dyDescent="0.25">
      <c r="A105" s="34">
        <v>18</v>
      </c>
      <c r="B105" s="13">
        <v>61290</v>
      </c>
      <c r="C105" s="54" t="s">
        <v>65</v>
      </c>
      <c r="D105" s="97">
        <f>'2018-2019 исходные'!F105</f>
        <v>0.60691084424912201</v>
      </c>
      <c r="E105" s="84">
        <f t="shared" si="89"/>
        <v>0.54290927319653637</v>
      </c>
      <c r="F105" s="324" t="str">
        <f t="shared" si="98"/>
        <v>B</v>
      </c>
      <c r="G105" s="82">
        <f>'2018-2019 исходные'!I105</f>
        <v>21011.182881806111</v>
      </c>
      <c r="H105" s="84">
        <f t="shared" si="90"/>
        <v>0.16280125476228335</v>
      </c>
      <c r="I105" s="84">
        <f t="shared" si="91"/>
        <v>0.16395000420027797</v>
      </c>
      <c r="J105" s="91" t="str">
        <f t="shared" si="99"/>
        <v>C</v>
      </c>
      <c r="K105" s="88">
        <f>'2018-2019 исходные'!L105</f>
        <v>54970.547078353258</v>
      </c>
      <c r="L105" s="31">
        <f t="shared" si="92"/>
        <v>0.24036363349141687</v>
      </c>
      <c r="M105" s="84">
        <f t="shared" si="93"/>
        <v>0.2403817886398277</v>
      </c>
      <c r="N105" s="102" t="str">
        <f t="shared" si="102"/>
        <v>C</v>
      </c>
      <c r="O105" s="68">
        <f>'2018-2019 исходные'!P105</f>
        <v>2499.9123505976095</v>
      </c>
      <c r="P105" s="84">
        <f t="shared" si="94"/>
        <v>0.14336095858651354</v>
      </c>
      <c r="Q105" s="84">
        <f t="shared" si="95"/>
        <v>0.14609222553409817</v>
      </c>
      <c r="R105" s="71" t="str">
        <f t="shared" si="100"/>
        <v>C</v>
      </c>
      <c r="S105" s="104">
        <f>'2018-2019 исходные'!S105</f>
        <v>595406.48148148146</v>
      </c>
      <c r="T105" s="112">
        <f t="shared" si="96"/>
        <v>0.68542363976480114</v>
      </c>
      <c r="U105" s="112">
        <f t="shared" si="97"/>
        <v>0.67772616949334896</v>
      </c>
      <c r="V105" s="102" t="str">
        <f t="shared" si="101"/>
        <v>B</v>
      </c>
      <c r="W105" s="232" t="str">
        <f t="shared" si="67"/>
        <v>C</v>
      </c>
      <c r="X105" s="244">
        <f t="shared" si="68"/>
        <v>2.5</v>
      </c>
      <c r="Y105" s="226">
        <f t="shared" si="69"/>
        <v>2</v>
      </c>
      <c r="Z105" s="226">
        <f t="shared" si="70"/>
        <v>2</v>
      </c>
      <c r="AA105" s="226">
        <f t="shared" si="71"/>
        <v>2</v>
      </c>
      <c r="AB105" s="226">
        <f t="shared" si="72"/>
        <v>2.5</v>
      </c>
      <c r="AC105" s="245">
        <f t="shared" si="73"/>
        <v>2.2000000000000002</v>
      </c>
    </row>
    <row r="106" spans="1:29" x14ac:dyDescent="0.25">
      <c r="A106" s="34">
        <v>19</v>
      </c>
      <c r="B106" s="13">
        <v>61340</v>
      </c>
      <c r="C106" s="54" t="s">
        <v>66</v>
      </c>
      <c r="D106" s="97">
        <f>'2018-2019 исходные'!F106</f>
        <v>0.47514956372571121</v>
      </c>
      <c r="E106" s="84">
        <f t="shared" si="89"/>
        <v>0.54290927319653637</v>
      </c>
      <c r="F106" s="324" t="str">
        <f t="shared" si="98"/>
        <v>C</v>
      </c>
      <c r="G106" s="82">
        <f>'2018-2019 исходные'!I106</f>
        <v>11718.534813119757</v>
      </c>
      <c r="H106" s="84">
        <f t="shared" si="90"/>
        <v>9.0798894202352654E-2</v>
      </c>
      <c r="I106" s="84">
        <f t="shared" si="91"/>
        <v>0.16395000420027797</v>
      </c>
      <c r="J106" s="91" t="str">
        <f t="shared" si="99"/>
        <v>C</v>
      </c>
      <c r="K106" s="88">
        <f>'2018-2019 исходные'!L106</f>
        <v>48337.769221967967</v>
      </c>
      <c r="L106" s="31">
        <f t="shared" si="92"/>
        <v>0.21136121909976555</v>
      </c>
      <c r="M106" s="84">
        <f t="shared" si="93"/>
        <v>0.2403817886398277</v>
      </c>
      <c r="N106" s="102" t="str">
        <f t="shared" si="102"/>
        <v>C</v>
      </c>
      <c r="O106" s="68">
        <f>'2018-2019 исходные'!P106</f>
        <v>2535.6355682684975</v>
      </c>
      <c r="P106" s="84">
        <f t="shared" si="94"/>
        <v>0.14540955630149699</v>
      </c>
      <c r="Q106" s="84">
        <f t="shared" si="95"/>
        <v>0.14609222553409817</v>
      </c>
      <c r="R106" s="71" t="str">
        <f t="shared" si="100"/>
        <v>C</v>
      </c>
      <c r="S106" s="104">
        <f>'2018-2019 исходные'!S106</f>
        <v>707942.52054794517</v>
      </c>
      <c r="T106" s="112">
        <f t="shared" si="96"/>
        <v>0.81497355885490519</v>
      </c>
      <c r="U106" s="112">
        <f t="shared" si="97"/>
        <v>0.67772616949334896</v>
      </c>
      <c r="V106" s="102" t="str">
        <f t="shared" si="101"/>
        <v>B</v>
      </c>
      <c r="W106" s="232" t="str">
        <f t="shared" si="67"/>
        <v>C</v>
      </c>
      <c r="X106" s="244">
        <f t="shared" si="68"/>
        <v>2</v>
      </c>
      <c r="Y106" s="226">
        <f t="shared" si="69"/>
        <v>2</v>
      </c>
      <c r="Z106" s="226">
        <f t="shared" si="70"/>
        <v>2</v>
      </c>
      <c r="AA106" s="226">
        <f t="shared" si="71"/>
        <v>2</v>
      </c>
      <c r="AB106" s="226">
        <f t="shared" si="72"/>
        <v>2.5</v>
      </c>
      <c r="AC106" s="245">
        <f t="shared" si="73"/>
        <v>2.1</v>
      </c>
    </row>
    <row r="107" spans="1:29" x14ac:dyDescent="0.25">
      <c r="A107" s="34">
        <v>20</v>
      </c>
      <c r="B107" s="13">
        <v>61390</v>
      </c>
      <c r="C107" s="54" t="s">
        <v>67</v>
      </c>
      <c r="D107" s="97">
        <f>'2018-2019 исходные'!F107</f>
        <v>0.16213665538944069</v>
      </c>
      <c r="E107" s="84">
        <f t="shared" si="89"/>
        <v>0.54290927319653637</v>
      </c>
      <c r="F107" s="59" t="str">
        <f t="shared" si="98"/>
        <v>D</v>
      </c>
      <c r="G107" s="82">
        <f>'2018-2019 исходные'!I107</f>
        <v>13855.724335793358</v>
      </c>
      <c r="H107" s="84">
        <f t="shared" si="90"/>
        <v>0.10735851095088667</v>
      </c>
      <c r="I107" s="84">
        <f t="shared" si="91"/>
        <v>0.16395000420027797</v>
      </c>
      <c r="J107" s="91" t="str">
        <f t="shared" si="99"/>
        <v>C</v>
      </c>
      <c r="K107" s="88">
        <f>'2018-2019 исходные'!L107</f>
        <v>44130.086051660517</v>
      </c>
      <c r="L107" s="31">
        <f t="shared" si="92"/>
        <v>0.19296274811576383</v>
      </c>
      <c r="M107" s="84">
        <f t="shared" si="93"/>
        <v>0.2403817886398277</v>
      </c>
      <c r="N107" s="102" t="str">
        <f t="shared" si="102"/>
        <v>C</v>
      </c>
      <c r="O107" s="68">
        <f>'2018-2019 исходные'!P107</f>
        <v>2496.1623616236161</v>
      </c>
      <c r="P107" s="84">
        <f t="shared" si="94"/>
        <v>0.14314591024136974</v>
      </c>
      <c r="Q107" s="84">
        <f t="shared" si="95"/>
        <v>0.14609222553409817</v>
      </c>
      <c r="R107" s="71" t="str">
        <f t="shared" si="100"/>
        <v>C</v>
      </c>
      <c r="S107" s="104">
        <f>'2018-2019 исходные'!S107</f>
        <v>606922.53225806449</v>
      </c>
      <c r="T107" s="112">
        <f t="shared" si="96"/>
        <v>0.69868075685120179</v>
      </c>
      <c r="U107" s="112">
        <f t="shared" si="97"/>
        <v>0.67772616949334896</v>
      </c>
      <c r="V107" s="102" t="str">
        <f t="shared" si="101"/>
        <v>B</v>
      </c>
      <c r="W107" s="232" t="str">
        <f t="shared" si="67"/>
        <v>C</v>
      </c>
      <c r="X107" s="244">
        <f t="shared" si="68"/>
        <v>1</v>
      </c>
      <c r="Y107" s="226">
        <f t="shared" si="69"/>
        <v>2</v>
      </c>
      <c r="Z107" s="226">
        <f t="shared" si="70"/>
        <v>2</v>
      </c>
      <c r="AA107" s="226">
        <f t="shared" si="71"/>
        <v>2</v>
      </c>
      <c r="AB107" s="226">
        <f t="shared" si="72"/>
        <v>2.5</v>
      </c>
      <c r="AC107" s="245">
        <f t="shared" si="73"/>
        <v>1.9</v>
      </c>
    </row>
    <row r="108" spans="1:29" x14ac:dyDescent="0.25">
      <c r="A108" s="34">
        <v>21</v>
      </c>
      <c r="B108" s="13">
        <v>61410</v>
      </c>
      <c r="C108" s="54" t="s">
        <v>68</v>
      </c>
      <c r="D108" s="97">
        <f>'2018-2019 исходные'!F108</f>
        <v>0.55810087661981955</v>
      </c>
      <c r="E108" s="84">
        <f t="shared" si="89"/>
        <v>0.54290927319653637</v>
      </c>
      <c r="F108" s="59" t="str">
        <f t="shared" si="98"/>
        <v>B</v>
      </c>
      <c r="G108" s="82">
        <f>'2018-2019 исходные'!I108</f>
        <v>18908.671371308017</v>
      </c>
      <c r="H108" s="84">
        <f t="shared" si="90"/>
        <v>0.14651033416125292</v>
      </c>
      <c r="I108" s="84">
        <f t="shared" si="91"/>
        <v>0.16395000420027797</v>
      </c>
      <c r="J108" s="91" t="str">
        <f t="shared" si="99"/>
        <v>C</v>
      </c>
      <c r="K108" s="88">
        <f>'2018-2019 исходные'!L108</f>
        <v>52492.874177215192</v>
      </c>
      <c r="L108" s="31">
        <f t="shared" si="92"/>
        <v>0.22952978713598768</v>
      </c>
      <c r="M108" s="84">
        <f t="shared" si="93"/>
        <v>0.2403817886398277</v>
      </c>
      <c r="N108" s="102" t="str">
        <f t="shared" si="102"/>
        <v>C</v>
      </c>
      <c r="O108" s="68">
        <f>'2018-2019 исходные'!P108</f>
        <v>2382.6445147679324</v>
      </c>
      <c r="P108" s="84">
        <f t="shared" si="94"/>
        <v>0.13663607107120143</v>
      </c>
      <c r="Q108" s="84">
        <f t="shared" si="95"/>
        <v>0.14609222553409817</v>
      </c>
      <c r="R108" s="71" t="str">
        <f t="shared" si="100"/>
        <v>C</v>
      </c>
      <c r="S108" s="104">
        <f>'2018-2019 исходные'!S108</f>
        <v>563980.78260869568</v>
      </c>
      <c r="T108" s="112">
        <f t="shared" si="96"/>
        <v>0.64924681338907519</v>
      </c>
      <c r="U108" s="112">
        <f t="shared" si="97"/>
        <v>0.67772616949334896</v>
      </c>
      <c r="V108" s="102" t="str">
        <f t="shared" si="101"/>
        <v>C</v>
      </c>
      <c r="W108" s="232" t="str">
        <f t="shared" si="67"/>
        <v>C</v>
      </c>
      <c r="X108" s="244">
        <f t="shared" si="68"/>
        <v>2.5</v>
      </c>
      <c r="Y108" s="226">
        <f t="shared" si="69"/>
        <v>2</v>
      </c>
      <c r="Z108" s="226">
        <f t="shared" si="70"/>
        <v>2</v>
      </c>
      <c r="AA108" s="226">
        <f t="shared" si="71"/>
        <v>2</v>
      </c>
      <c r="AB108" s="226">
        <f t="shared" si="72"/>
        <v>2</v>
      </c>
      <c r="AC108" s="245">
        <f t="shared" si="73"/>
        <v>2.1</v>
      </c>
    </row>
    <row r="109" spans="1:29" x14ac:dyDescent="0.25">
      <c r="A109" s="34">
        <v>22</v>
      </c>
      <c r="B109" s="13">
        <v>61430</v>
      </c>
      <c r="C109" s="54" t="s">
        <v>69</v>
      </c>
      <c r="D109" s="97">
        <f>'2018-2019 исходные'!F109</f>
        <v>0.62896395065963262</v>
      </c>
      <c r="E109" s="84">
        <f t="shared" si="89"/>
        <v>0.54290927319653637</v>
      </c>
      <c r="F109" s="59" t="str">
        <f t="shared" si="98"/>
        <v>B</v>
      </c>
      <c r="G109" s="155">
        <f>'2018-2019 исходные'!I109</f>
        <v>11943.69572580645</v>
      </c>
      <c r="H109" s="84">
        <f t="shared" si="90"/>
        <v>9.2543511785999316E-2</v>
      </c>
      <c r="I109" s="84">
        <f t="shared" si="91"/>
        <v>0.16395000420027797</v>
      </c>
      <c r="J109" s="91" t="str">
        <f t="shared" si="99"/>
        <v>C</v>
      </c>
      <c r="K109" s="88">
        <f>'2018-2019 исходные'!L109</f>
        <v>4357.3648217317486</v>
      </c>
      <c r="L109" s="31">
        <f t="shared" si="92"/>
        <v>1.9052967391906452E-2</v>
      </c>
      <c r="M109" s="84">
        <f t="shared" si="93"/>
        <v>0.2403817886398277</v>
      </c>
      <c r="N109" s="102" t="str">
        <f t="shared" si="102"/>
        <v>D</v>
      </c>
      <c r="O109" s="68">
        <f>'2018-2019 исходные'!P109</f>
        <v>2809.6743463497451</v>
      </c>
      <c r="P109" s="84">
        <f t="shared" si="94"/>
        <v>0.16112469203664107</v>
      </c>
      <c r="Q109" s="84">
        <f t="shared" si="95"/>
        <v>0.14609222553409817</v>
      </c>
      <c r="R109" s="71" t="str">
        <f t="shared" si="100"/>
        <v>B</v>
      </c>
      <c r="S109" s="104">
        <f>'2018-2019 исходные'!S109</f>
        <v>585160.28368794324</v>
      </c>
      <c r="T109" s="112">
        <f t="shared" si="96"/>
        <v>0.67362835972699819</v>
      </c>
      <c r="U109" s="112">
        <f t="shared" si="97"/>
        <v>0.67772616949334896</v>
      </c>
      <c r="V109" s="102" t="str">
        <f t="shared" si="101"/>
        <v>C</v>
      </c>
      <c r="W109" s="234" t="str">
        <f t="shared" si="67"/>
        <v>C</v>
      </c>
      <c r="X109" s="244">
        <f t="shared" si="68"/>
        <v>2.5</v>
      </c>
      <c r="Y109" s="226">
        <f t="shared" si="69"/>
        <v>2</v>
      </c>
      <c r="Z109" s="226">
        <f t="shared" si="70"/>
        <v>1</v>
      </c>
      <c r="AA109" s="226">
        <f t="shared" si="71"/>
        <v>2.5</v>
      </c>
      <c r="AB109" s="226">
        <f t="shared" si="72"/>
        <v>2</v>
      </c>
      <c r="AC109" s="245">
        <f t="shared" si="73"/>
        <v>2</v>
      </c>
    </row>
    <row r="110" spans="1:29" x14ac:dyDescent="0.25">
      <c r="A110" s="34">
        <v>23</v>
      </c>
      <c r="B110" s="13">
        <v>61440</v>
      </c>
      <c r="C110" s="54" t="s">
        <v>70</v>
      </c>
      <c r="D110" s="97">
        <f>'2018-2019 исходные'!F110</f>
        <v>0.727115181644858</v>
      </c>
      <c r="E110" s="84">
        <f t="shared" si="89"/>
        <v>0.54290927319653637</v>
      </c>
      <c r="F110" s="59" t="str">
        <f t="shared" si="98"/>
        <v>B</v>
      </c>
      <c r="G110" s="82">
        <f>'2018-2019 исходные'!I110</f>
        <v>27113.278616535106</v>
      </c>
      <c r="H110" s="84">
        <f t="shared" si="90"/>
        <v>0.21008221214016057</v>
      </c>
      <c r="I110" s="84">
        <f t="shared" si="91"/>
        <v>0.16395000420027797</v>
      </c>
      <c r="J110" s="91" t="str">
        <f t="shared" si="99"/>
        <v>B</v>
      </c>
      <c r="K110" s="88">
        <f>'2018-2019 исходные'!L110</f>
        <v>41898.709065226423</v>
      </c>
      <c r="L110" s="31">
        <f t="shared" si="92"/>
        <v>0.1832058526753029</v>
      </c>
      <c r="M110" s="84">
        <f t="shared" si="93"/>
        <v>0.2403817886398277</v>
      </c>
      <c r="N110" s="102" t="str">
        <f t="shared" si="102"/>
        <v>C</v>
      </c>
      <c r="O110" s="68">
        <f>'2018-2019 исходные'!P110</f>
        <v>2816.5513086830078</v>
      </c>
      <c r="P110" s="84">
        <f t="shared" si="94"/>
        <v>0.1615190610280276</v>
      </c>
      <c r="Q110" s="84">
        <f t="shared" si="95"/>
        <v>0.14609222553409817</v>
      </c>
      <c r="R110" s="71" t="str">
        <f t="shared" si="100"/>
        <v>B</v>
      </c>
      <c r="S110" s="104">
        <f>'2018-2019 исходные'!S110</f>
        <v>683545.82352459012</v>
      </c>
      <c r="T110" s="112">
        <f t="shared" si="96"/>
        <v>0.78688842140329474</v>
      </c>
      <c r="U110" s="112">
        <f t="shared" si="97"/>
        <v>0.67772616949334896</v>
      </c>
      <c r="V110" s="102" t="str">
        <f t="shared" si="101"/>
        <v>B</v>
      </c>
      <c r="W110" s="235" t="str">
        <f t="shared" si="67"/>
        <v>C</v>
      </c>
      <c r="X110" s="244">
        <f t="shared" si="68"/>
        <v>2.5</v>
      </c>
      <c r="Y110" s="226">
        <f t="shared" si="69"/>
        <v>2.5</v>
      </c>
      <c r="Z110" s="226">
        <f t="shared" si="70"/>
        <v>2</v>
      </c>
      <c r="AA110" s="226">
        <f t="shared" si="71"/>
        <v>2.5</v>
      </c>
      <c r="AB110" s="226">
        <f t="shared" si="72"/>
        <v>2.5</v>
      </c>
      <c r="AC110" s="245">
        <f t="shared" si="73"/>
        <v>2.4</v>
      </c>
    </row>
    <row r="111" spans="1:29" x14ac:dyDescent="0.25">
      <c r="A111" s="34">
        <v>24</v>
      </c>
      <c r="B111" s="13">
        <v>61450</v>
      </c>
      <c r="C111" s="54" t="s">
        <v>71</v>
      </c>
      <c r="D111" s="97">
        <f>'2018-2019 исходные'!F111</f>
        <v>0.70643628353370591</v>
      </c>
      <c r="E111" s="84">
        <f t="shared" si="89"/>
        <v>0.54290927319653637</v>
      </c>
      <c r="F111" s="59" t="str">
        <f t="shared" si="98"/>
        <v>B</v>
      </c>
      <c r="G111" s="82">
        <f>'2018-2019 исходные'!I111</f>
        <v>15453.841400696865</v>
      </c>
      <c r="H111" s="84">
        <f t="shared" si="90"/>
        <v>0.11974122471273765</v>
      </c>
      <c r="I111" s="84">
        <f t="shared" si="91"/>
        <v>0.16395000420027797</v>
      </c>
      <c r="J111" s="91" t="str">
        <f t="shared" si="99"/>
        <v>C</v>
      </c>
      <c r="K111" s="88">
        <f>'2018-2019 исходные'!L111</f>
        <v>48270.002891986063</v>
      </c>
      <c r="L111" s="31">
        <f t="shared" si="92"/>
        <v>0.21106490476111411</v>
      </c>
      <c r="M111" s="84">
        <f t="shared" si="93"/>
        <v>0.2403817886398277</v>
      </c>
      <c r="N111" s="102" t="str">
        <f t="shared" si="102"/>
        <v>C</v>
      </c>
      <c r="O111" s="68">
        <f>'2018-2019 исходные'!P111</f>
        <v>3113.3456445993033</v>
      </c>
      <c r="P111" s="84">
        <f t="shared" si="94"/>
        <v>0.17853914594813947</v>
      </c>
      <c r="Q111" s="84">
        <f t="shared" si="95"/>
        <v>0.14609222553409817</v>
      </c>
      <c r="R111" s="71" t="str">
        <f t="shared" si="100"/>
        <v>B</v>
      </c>
      <c r="S111" s="104">
        <f>'2018-2019 исходные'!S111</f>
        <v>574859.89583333337</v>
      </c>
      <c r="T111" s="112">
        <f t="shared" si="96"/>
        <v>0.66177069684645828</v>
      </c>
      <c r="U111" s="112">
        <f t="shared" si="97"/>
        <v>0.67772616949334896</v>
      </c>
      <c r="V111" s="102" t="str">
        <f t="shared" si="101"/>
        <v>C</v>
      </c>
      <c r="W111" s="232" t="str">
        <f t="shared" si="67"/>
        <v>C</v>
      </c>
      <c r="X111" s="244">
        <f t="shared" si="68"/>
        <v>2.5</v>
      </c>
      <c r="Y111" s="226">
        <f t="shared" si="69"/>
        <v>2</v>
      </c>
      <c r="Z111" s="226">
        <f t="shared" si="70"/>
        <v>2</v>
      </c>
      <c r="AA111" s="226">
        <f t="shared" si="71"/>
        <v>2.5</v>
      </c>
      <c r="AB111" s="226">
        <f t="shared" si="72"/>
        <v>2</v>
      </c>
      <c r="AC111" s="245">
        <f t="shared" si="73"/>
        <v>2.2000000000000002</v>
      </c>
    </row>
    <row r="112" spans="1:29" x14ac:dyDescent="0.25">
      <c r="A112" s="34">
        <v>25</v>
      </c>
      <c r="B112" s="13">
        <v>61470</v>
      </c>
      <c r="C112" s="54" t="s">
        <v>72</v>
      </c>
      <c r="D112" s="97">
        <f>'2018-2019 исходные'!F112</f>
        <v>0.71414436991836339</v>
      </c>
      <c r="E112" s="84">
        <f t="shared" si="89"/>
        <v>0.54290927319653637</v>
      </c>
      <c r="F112" s="59" t="str">
        <f t="shared" si="98"/>
        <v>B</v>
      </c>
      <c r="G112" s="82">
        <f>'2018-2019 исходные'!I112</f>
        <v>15306.259826689775</v>
      </c>
      <c r="H112" s="84">
        <f t="shared" si="90"/>
        <v>0.11859771625044389</v>
      </c>
      <c r="I112" s="84">
        <f t="shared" si="91"/>
        <v>0.16395000420027797</v>
      </c>
      <c r="J112" s="91" t="str">
        <f t="shared" si="99"/>
        <v>C</v>
      </c>
      <c r="K112" s="88">
        <f>'2018-2019 исходные'!L112</f>
        <v>51624.178552859616</v>
      </c>
      <c r="L112" s="31">
        <f t="shared" si="92"/>
        <v>0.22573133782511254</v>
      </c>
      <c r="M112" s="84">
        <f t="shared" si="93"/>
        <v>0.2403817886398277</v>
      </c>
      <c r="N112" s="102" t="str">
        <f t="shared" si="102"/>
        <v>C</v>
      </c>
      <c r="O112" s="68">
        <f>'2018-2019 исходные'!P112</f>
        <v>2692.0857885615251</v>
      </c>
      <c r="P112" s="84">
        <f t="shared" si="94"/>
        <v>0.15438141227353455</v>
      </c>
      <c r="Q112" s="84">
        <f t="shared" si="95"/>
        <v>0.14609222553409817</v>
      </c>
      <c r="R112" s="71" t="str">
        <f t="shared" si="100"/>
        <v>B</v>
      </c>
      <c r="S112" s="104">
        <f>'2018-2019 исходные'!S112</f>
        <v>582064.38461538462</v>
      </c>
      <c r="T112" s="112">
        <f t="shared" si="96"/>
        <v>0.67006440388060284</v>
      </c>
      <c r="U112" s="112">
        <f t="shared" si="97"/>
        <v>0.67772616949334896</v>
      </c>
      <c r="V112" s="102" t="str">
        <f t="shared" si="101"/>
        <v>C</v>
      </c>
      <c r="W112" s="232" t="str">
        <f t="shared" si="67"/>
        <v>C</v>
      </c>
      <c r="X112" s="244">
        <f t="shared" si="68"/>
        <v>2.5</v>
      </c>
      <c r="Y112" s="226">
        <f t="shared" si="69"/>
        <v>2</v>
      </c>
      <c r="Z112" s="226">
        <f t="shared" si="70"/>
        <v>2</v>
      </c>
      <c r="AA112" s="226">
        <f t="shared" si="71"/>
        <v>2.5</v>
      </c>
      <c r="AB112" s="226">
        <f t="shared" si="72"/>
        <v>2</v>
      </c>
      <c r="AC112" s="245">
        <f t="shared" si="73"/>
        <v>2.2000000000000002</v>
      </c>
    </row>
    <row r="113" spans="1:29" x14ac:dyDescent="0.25">
      <c r="A113" s="34">
        <v>26</v>
      </c>
      <c r="B113" s="13">
        <v>61490</v>
      </c>
      <c r="C113" s="54" t="s">
        <v>73</v>
      </c>
      <c r="D113" s="97">
        <f>'2018-2019 исходные'!F113</f>
        <v>0.71472365374509095</v>
      </c>
      <c r="E113" s="84">
        <f t="shared" si="89"/>
        <v>0.54290927319653637</v>
      </c>
      <c r="F113" s="59" t="str">
        <f t="shared" si="98"/>
        <v>B</v>
      </c>
      <c r="G113" s="82">
        <f>'2018-2019 исходные'!I113</f>
        <v>21038.819878202437</v>
      </c>
      <c r="H113" s="84">
        <f t="shared" si="90"/>
        <v>0.16301539490453487</v>
      </c>
      <c r="I113" s="84">
        <f t="shared" si="91"/>
        <v>0.16395000420027797</v>
      </c>
      <c r="J113" s="91" t="str">
        <f t="shared" si="99"/>
        <v>C</v>
      </c>
      <c r="K113" s="88">
        <f>'2018-2019 исходные'!L113</f>
        <v>42311.861381772367</v>
      </c>
      <c r="L113" s="31">
        <f t="shared" si="92"/>
        <v>0.18501239813043235</v>
      </c>
      <c r="M113" s="84">
        <f t="shared" si="93"/>
        <v>0.2403817886398277</v>
      </c>
      <c r="N113" s="102" t="str">
        <f t="shared" si="102"/>
        <v>C</v>
      </c>
      <c r="O113" s="68">
        <f>'2018-2019 исходные'!P113</f>
        <v>2602.7703611927764</v>
      </c>
      <c r="P113" s="84">
        <f t="shared" si="94"/>
        <v>0.14925949458666565</v>
      </c>
      <c r="Q113" s="84">
        <f t="shared" si="95"/>
        <v>0.14609222553409817</v>
      </c>
      <c r="R113" s="71" t="str">
        <f t="shared" si="100"/>
        <v>B</v>
      </c>
      <c r="S113" s="104">
        <f>'2018-2019 исходные'!S113</f>
        <v>575844.72142857139</v>
      </c>
      <c r="T113" s="112">
        <f t="shared" si="96"/>
        <v>0.66290441434033232</v>
      </c>
      <c r="U113" s="112">
        <f t="shared" si="97"/>
        <v>0.67772616949334896</v>
      </c>
      <c r="V113" s="102" t="str">
        <f t="shared" si="101"/>
        <v>C</v>
      </c>
      <c r="W113" s="232" t="str">
        <f t="shared" si="67"/>
        <v>C</v>
      </c>
      <c r="X113" s="244">
        <f t="shared" si="68"/>
        <v>2.5</v>
      </c>
      <c r="Y113" s="226">
        <f t="shared" si="69"/>
        <v>2</v>
      </c>
      <c r="Z113" s="226">
        <f t="shared" si="70"/>
        <v>2</v>
      </c>
      <c r="AA113" s="226">
        <f t="shared" si="71"/>
        <v>2.5</v>
      </c>
      <c r="AB113" s="226">
        <f t="shared" si="72"/>
        <v>2</v>
      </c>
      <c r="AC113" s="245">
        <f t="shared" si="73"/>
        <v>2.2000000000000002</v>
      </c>
    </row>
    <row r="114" spans="1:29" x14ac:dyDescent="0.25">
      <c r="A114" s="34">
        <v>27</v>
      </c>
      <c r="B114" s="13">
        <v>61500</v>
      </c>
      <c r="C114" s="54" t="s">
        <v>74</v>
      </c>
      <c r="D114" s="97">
        <f>'2018-2019 исходные'!F114</f>
        <v>0.90554648090687695</v>
      </c>
      <c r="E114" s="84">
        <f t="shared" si="89"/>
        <v>0.54290927319653637</v>
      </c>
      <c r="F114" s="59" t="str">
        <f t="shared" si="98"/>
        <v>A</v>
      </c>
      <c r="G114" s="82">
        <f>'2018-2019 исходные'!I114</f>
        <v>21324.847881930593</v>
      </c>
      <c r="H114" s="84">
        <f t="shared" si="90"/>
        <v>0.16523162985741879</v>
      </c>
      <c r="I114" s="84">
        <f t="shared" si="91"/>
        <v>0.16395000420027797</v>
      </c>
      <c r="J114" s="91" t="str">
        <f t="shared" si="99"/>
        <v>B</v>
      </c>
      <c r="K114" s="88">
        <f>'2018-2019 исходные'!L114</f>
        <v>42412.581240526524</v>
      </c>
      <c r="L114" s="31">
        <f t="shared" si="92"/>
        <v>0.18545280472089951</v>
      </c>
      <c r="M114" s="84">
        <f t="shared" si="93"/>
        <v>0.2403817886398277</v>
      </c>
      <c r="N114" s="102" t="str">
        <f t="shared" si="102"/>
        <v>C</v>
      </c>
      <c r="O114" s="68">
        <f>'2018-2019 исходные'!P114</f>
        <v>2505.9980055843639</v>
      </c>
      <c r="P114" s="84">
        <f t="shared" si="94"/>
        <v>0.1437099489550436</v>
      </c>
      <c r="Q114" s="84">
        <f t="shared" si="95"/>
        <v>0.14609222553409817</v>
      </c>
      <c r="R114" s="71" t="str">
        <f t="shared" si="100"/>
        <v>C</v>
      </c>
      <c r="S114" s="104">
        <f>'2018-2019 исходные'!S114</f>
        <v>604106.07801418437</v>
      </c>
      <c r="T114" s="112">
        <f t="shared" si="96"/>
        <v>0.69543849399529878</v>
      </c>
      <c r="U114" s="112">
        <f t="shared" si="97"/>
        <v>0.67772616949334896</v>
      </c>
      <c r="V114" s="102" t="str">
        <f t="shared" si="101"/>
        <v>B</v>
      </c>
      <c r="W114" s="232" t="str">
        <f t="shared" si="67"/>
        <v>B</v>
      </c>
      <c r="X114" s="244">
        <f t="shared" si="68"/>
        <v>4.2</v>
      </c>
      <c r="Y114" s="226">
        <f t="shared" si="69"/>
        <v>2.5</v>
      </c>
      <c r="Z114" s="226">
        <f t="shared" si="70"/>
        <v>2</v>
      </c>
      <c r="AA114" s="226">
        <f t="shared" si="71"/>
        <v>2</v>
      </c>
      <c r="AB114" s="226">
        <f t="shared" si="72"/>
        <v>2.5</v>
      </c>
      <c r="AC114" s="245">
        <f t="shared" si="73"/>
        <v>2.6399999999999997</v>
      </c>
    </row>
    <row r="115" spans="1:29" x14ac:dyDescent="0.25">
      <c r="A115" s="34">
        <v>28</v>
      </c>
      <c r="B115" s="13">
        <v>61510</v>
      </c>
      <c r="C115" s="54" t="s">
        <v>76</v>
      </c>
      <c r="D115" s="97">
        <f>'2018-2019 исходные'!F115</f>
        <v>0.92808453944493741</v>
      </c>
      <c r="E115" s="84">
        <f t="shared" si="89"/>
        <v>0.54290927319653637</v>
      </c>
      <c r="F115" s="59" t="str">
        <f t="shared" si="98"/>
        <v>A</v>
      </c>
      <c r="G115" s="82">
        <f>'2018-2019 исходные'!I115</f>
        <v>37413.399634146343</v>
      </c>
      <c r="H115" s="84">
        <f t="shared" si="90"/>
        <v>0.2898907900438113</v>
      </c>
      <c r="I115" s="84">
        <f t="shared" si="91"/>
        <v>0.16395000420027797</v>
      </c>
      <c r="J115" s="91" t="str">
        <f t="shared" si="99"/>
        <v>B</v>
      </c>
      <c r="K115" s="88">
        <f>'2018-2019 исходные'!L115</f>
        <v>57730.073234916556</v>
      </c>
      <c r="L115" s="31">
        <f t="shared" si="92"/>
        <v>0.25242990841425378</v>
      </c>
      <c r="M115" s="84">
        <f t="shared" si="93"/>
        <v>0.2403817886398277</v>
      </c>
      <c r="N115" s="102" t="str">
        <f t="shared" si="102"/>
        <v>B</v>
      </c>
      <c r="O115" s="68">
        <f>'2018-2019 исходные'!P115</f>
        <v>2948.5872913992298</v>
      </c>
      <c r="P115" s="84">
        <f t="shared" si="94"/>
        <v>0.1690908485131308</v>
      </c>
      <c r="Q115" s="84">
        <f t="shared" si="95"/>
        <v>0.14609222553409817</v>
      </c>
      <c r="R115" s="71" t="str">
        <f t="shared" si="100"/>
        <v>B</v>
      </c>
      <c r="S115" s="104">
        <f>'2018-2019 исходные'!S115</f>
        <v>550960.78571428568</v>
      </c>
      <c r="T115" s="112">
        <f t="shared" si="96"/>
        <v>0.63425837450126232</v>
      </c>
      <c r="U115" s="112">
        <f t="shared" si="97"/>
        <v>0.67772616949334896</v>
      </c>
      <c r="V115" s="102" t="str">
        <f t="shared" si="101"/>
        <v>C</v>
      </c>
      <c r="W115" s="234" t="str">
        <f t="shared" si="67"/>
        <v>B</v>
      </c>
      <c r="X115" s="244">
        <f t="shared" si="68"/>
        <v>4.2</v>
      </c>
      <c r="Y115" s="226">
        <f t="shared" si="69"/>
        <v>2.5</v>
      </c>
      <c r="Z115" s="226">
        <f t="shared" si="70"/>
        <v>2.5</v>
      </c>
      <c r="AA115" s="226">
        <f t="shared" si="71"/>
        <v>2.5</v>
      </c>
      <c r="AB115" s="226">
        <f t="shared" si="72"/>
        <v>2</v>
      </c>
      <c r="AC115" s="245">
        <f t="shared" si="73"/>
        <v>2.7399999999999998</v>
      </c>
    </row>
    <row r="116" spans="1:29" x14ac:dyDescent="0.25">
      <c r="A116" s="34">
        <v>29</v>
      </c>
      <c r="B116" s="13">
        <v>61520</v>
      </c>
      <c r="C116" s="54" t="s">
        <v>75</v>
      </c>
      <c r="D116" s="97">
        <f>'2018-2019 исходные'!F116</f>
        <v>0.91610301923677928</v>
      </c>
      <c r="E116" s="84">
        <f t="shared" si="89"/>
        <v>0.54290927319653637</v>
      </c>
      <c r="F116" s="59" t="str">
        <f t="shared" si="98"/>
        <v>A</v>
      </c>
      <c r="G116" s="82">
        <f>'2018-2019 исходные'!I116</f>
        <v>26551.043249394676</v>
      </c>
      <c r="H116" s="84">
        <f t="shared" si="90"/>
        <v>0.20572583564498215</v>
      </c>
      <c r="I116" s="84">
        <f t="shared" si="91"/>
        <v>0.16395000420027797</v>
      </c>
      <c r="J116" s="91" t="str">
        <f t="shared" si="99"/>
        <v>B</v>
      </c>
      <c r="K116" s="88">
        <f>'2018-2019 исходные'!L116</f>
        <v>54293.193128329302</v>
      </c>
      <c r="L116" s="31">
        <f t="shared" si="92"/>
        <v>0.23740184276454898</v>
      </c>
      <c r="M116" s="84">
        <f t="shared" si="93"/>
        <v>0.2403817886398277</v>
      </c>
      <c r="N116" s="102" t="str">
        <f t="shared" si="102"/>
        <v>C</v>
      </c>
      <c r="O116" s="68">
        <f>'2018-2019 исходные'!P116</f>
        <v>3519.4583874092009</v>
      </c>
      <c r="P116" s="84">
        <f t="shared" si="94"/>
        <v>0.20182824729983581</v>
      </c>
      <c r="Q116" s="84">
        <f t="shared" si="95"/>
        <v>0.14609222553409817</v>
      </c>
      <c r="R116" s="71" t="str">
        <f t="shared" si="100"/>
        <v>B</v>
      </c>
      <c r="S116" s="104">
        <f>'2018-2019 исходные'!S116</f>
        <v>634538.05185185187</v>
      </c>
      <c r="T116" s="112">
        <f t="shared" si="96"/>
        <v>0.73047135796604479</v>
      </c>
      <c r="U116" s="112">
        <f t="shared" si="97"/>
        <v>0.67772616949334896</v>
      </c>
      <c r="V116" s="102" t="str">
        <f t="shared" si="101"/>
        <v>B</v>
      </c>
      <c r="W116" s="236" t="str">
        <f t="shared" si="67"/>
        <v>B</v>
      </c>
      <c r="X116" s="244">
        <f t="shared" si="68"/>
        <v>4.2</v>
      </c>
      <c r="Y116" s="226">
        <f t="shared" si="69"/>
        <v>2.5</v>
      </c>
      <c r="Z116" s="226">
        <f t="shared" si="70"/>
        <v>2</v>
      </c>
      <c r="AA116" s="226">
        <f t="shared" si="71"/>
        <v>2.5</v>
      </c>
      <c r="AB116" s="226">
        <f t="shared" si="72"/>
        <v>2.5</v>
      </c>
      <c r="AC116" s="245">
        <f t="shared" si="73"/>
        <v>2.7399999999999998</v>
      </c>
    </row>
    <row r="117" spans="1:29" s="47" customFormat="1" ht="15.75" thickBot="1" x14ac:dyDescent="0.3">
      <c r="A117" s="309">
        <v>30</v>
      </c>
      <c r="B117" s="18">
        <v>61540</v>
      </c>
      <c r="C117" s="317" t="s">
        <v>226</v>
      </c>
      <c r="D117" s="94">
        <f>'2018-2019 исходные'!F117</f>
        <v>0.99333333329036866</v>
      </c>
      <c r="E117" s="109">
        <f t="shared" si="89"/>
        <v>0.54290927319653637</v>
      </c>
      <c r="F117" s="61" t="str">
        <f t="shared" si="98"/>
        <v>A</v>
      </c>
      <c r="G117" s="80">
        <f>'2018-2019 исходные'!I117</f>
        <v>56327.773563714909</v>
      </c>
      <c r="H117" s="109">
        <f t="shared" si="90"/>
        <v>0.43644530942040383</v>
      </c>
      <c r="I117" s="109">
        <f t="shared" si="91"/>
        <v>0.16395000420027797</v>
      </c>
      <c r="J117" s="89" t="str">
        <f t="shared" si="99"/>
        <v>B</v>
      </c>
      <c r="K117" s="110">
        <f>'2018-2019 исходные'!L117</f>
        <v>47998.245053995684</v>
      </c>
      <c r="L117" s="111">
        <f t="shared" si="92"/>
        <v>0.2098766193093424</v>
      </c>
      <c r="M117" s="109">
        <f t="shared" si="93"/>
        <v>0.2403817886398277</v>
      </c>
      <c r="N117" s="269" t="str">
        <f t="shared" si="102"/>
        <v>C</v>
      </c>
      <c r="O117" s="78">
        <f>'2018-2019 исходные'!P117</f>
        <v>2616.7581713462923</v>
      </c>
      <c r="P117" s="109">
        <f t="shared" si="94"/>
        <v>0.15006164505872313</v>
      </c>
      <c r="Q117" s="109">
        <f t="shared" si="95"/>
        <v>0.14609222553409817</v>
      </c>
      <c r="R117" s="79" t="str">
        <f t="shared" si="100"/>
        <v>B</v>
      </c>
      <c r="S117" s="267">
        <f>'2018-2019 исходные'!S117</f>
        <v>656684.35</v>
      </c>
      <c r="T117" s="268">
        <f t="shared" si="96"/>
        <v>0.75596586760969275</v>
      </c>
      <c r="U117" s="268">
        <f t="shared" si="97"/>
        <v>0.67772616949334896</v>
      </c>
      <c r="V117" s="269" t="str">
        <f t="shared" si="101"/>
        <v>B</v>
      </c>
      <c r="W117" s="230" t="str">
        <f t="shared" ref="W117" si="103">IF(AC117&gt;=3.5,"A",IF(AC117&gt;=2.5,"B",IF(AC117&gt;=1.5,"C","D")))</f>
        <v>B</v>
      </c>
      <c r="X117" s="249">
        <f t="shared" ref="X117" si="104">IF(F117="A",4.2,IF(F117="B",2.5,IF(F117="C",2,1)))</f>
        <v>4.2</v>
      </c>
      <c r="Y117" s="250">
        <f t="shared" ref="Y117" si="105">IF(J117="A",4.2,IF(J117="B",2.5,IF(J117="C",2,1)))</f>
        <v>2.5</v>
      </c>
      <c r="Z117" s="250">
        <f t="shared" ref="Z117" si="106">IF(N117="A",4.2,IF(N117="B",2.5,IF(N117="C",2,1)))</f>
        <v>2</v>
      </c>
      <c r="AA117" s="250">
        <f t="shared" ref="AA117" si="107">IF(R117="A",4.2,IF(R117="B",2.5,IF(R117="C",2,1)))</f>
        <v>2.5</v>
      </c>
      <c r="AB117" s="250">
        <f t="shared" ref="AB117" si="108">IF(V117="A",4.2,IF(V117="B",2.5,IF(V117="C",2,1)))</f>
        <v>2.5</v>
      </c>
      <c r="AC117" s="251">
        <f t="shared" ref="AC117" si="109">AVERAGE(X117:AB117)</f>
        <v>2.7399999999999998</v>
      </c>
    </row>
    <row r="118" spans="1:29" ht="15.75" thickBot="1" x14ac:dyDescent="0.3">
      <c r="A118" s="32"/>
      <c r="B118" s="161"/>
      <c r="C118" s="162" t="s">
        <v>188</v>
      </c>
      <c r="D118" s="95">
        <f>AVERAGE(D119:D126)</f>
        <v>0.55335333535022591</v>
      </c>
      <c r="E118" s="37"/>
      <c r="F118" s="325" t="str">
        <f t="shared" si="98"/>
        <v>B</v>
      </c>
      <c r="G118" s="86">
        <f>AVERAGE(G119:G126)</f>
        <v>28356.275985920329</v>
      </c>
      <c r="H118" s="287">
        <f>AVERAGE(H119:H126)</f>
        <v>0.21971334678595719</v>
      </c>
      <c r="I118" s="287"/>
      <c r="J118" s="75" t="str">
        <f t="shared" si="99"/>
        <v>B</v>
      </c>
      <c r="K118" s="86">
        <f>AVERAGE(K119:K126)</f>
        <v>59282.822292501492</v>
      </c>
      <c r="L118" s="288">
        <f>AVERAGE(L119:L126)</f>
        <v>0.25921944254149298</v>
      </c>
      <c r="M118" s="287"/>
      <c r="N118" s="75" t="str">
        <f t="shared" si="102"/>
        <v>B</v>
      </c>
      <c r="O118" s="74">
        <f>AVERAGE(O119:O126)</f>
        <v>2838.1478026080131</v>
      </c>
      <c r="P118" s="287">
        <f>AVERAGE(P119:P126)</f>
        <v>0.16275754207735574</v>
      </c>
      <c r="Q118" s="287"/>
      <c r="R118" s="67" t="str">
        <f t="shared" si="100"/>
        <v>B</v>
      </c>
      <c r="S118" s="86">
        <f>AVERAGE(S119:S126)</f>
        <v>602142.01715235226</v>
      </c>
      <c r="T118" s="287">
        <f>AVERAGE(T119:T126)</f>
        <v>0.69317749451593969</v>
      </c>
      <c r="U118" s="114"/>
      <c r="V118" s="75" t="str">
        <f t="shared" si="101"/>
        <v>B</v>
      </c>
      <c r="W118" s="231" t="str">
        <f t="shared" si="67"/>
        <v>B</v>
      </c>
      <c r="X118" s="321">
        <f t="shared" si="68"/>
        <v>2.5</v>
      </c>
      <c r="Y118" s="322">
        <f t="shared" si="69"/>
        <v>2.5</v>
      </c>
      <c r="Z118" s="322">
        <f t="shared" si="70"/>
        <v>2.5</v>
      </c>
      <c r="AA118" s="322">
        <f t="shared" si="71"/>
        <v>2.5</v>
      </c>
      <c r="AB118" s="322">
        <f t="shared" si="72"/>
        <v>2.5</v>
      </c>
      <c r="AC118" s="323">
        <f t="shared" si="73"/>
        <v>2.5</v>
      </c>
    </row>
    <row r="119" spans="1:29" x14ac:dyDescent="0.25">
      <c r="A119" s="194">
        <v>1</v>
      </c>
      <c r="B119" s="12">
        <v>70020</v>
      </c>
      <c r="C119" s="53" t="s">
        <v>119</v>
      </c>
      <c r="D119" s="195">
        <f>'2018-2019 исходные'!F119</f>
        <v>0.56617243328583966</v>
      </c>
      <c r="E119" s="196">
        <f t="shared" ref="E119:E126" si="110">$D$127</f>
        <v>0.54290927319653637</v>
      </c>
      <c r="F119" s="197" t="str">
        <f t="shared" si="98"/>
        <v>B</v>
      </c>
      <c r="G119" s="198">
        <f>'2018-2019 исходные'!I119</f>
        <v>21761.958215297451</v>
      </c>
      <c r="H119" s="196">
        <f t="shared" ref="H119:H126" si="111">G119/$G$128</f>
        <v>0.16861849822851391</v>
      </c>
      <c r="I119" s="196">
        <f t="shared" ref="I119:I126" si="112">$H$127</f>
        <v>0.16395000420027797</v>
      </c>
      <c r="J119" s="199" t="str">
        <f t="shared" si="99"/>
        <v>B</v>
      </c>
      <c r="K119" s="198">
        <f>'2018-2019 исходные'!L119</f>
        <v>54544.738035882903</v>
      </c>
      <c r="L119" s="200">
        <f t="shared" ref="L119:L126" si="113">K119/$K$128</f>
        <v>0.23850174537020552</v>
      </c>
      <c r="M119" s="196">
        <f t="shared" ref="M119:M126" si="114">$L$127</f>
        <v>0.2403817886398277</v>
      </c>
      <c r="N119" s="201" t="str">
        <f t="shared" si="102"/>
        <v>C</v>
      </c>
      <c r="O119" s="202">
        <f>'2018-2019 исходные'!P119</f>
        <v>2682.1898583569405</v>
      </c>
      <c r="P119" s="196">
        <f t="shared" ref="P119:P126" si="115">O119/$O$128</f>
        <v>0.15381391636116973</v>
      </c>
      <c r="Q119" s="196">
        <f t="shared" ref="Q119:Q126" si="116">$P$127</f>
        <v>0.14609222553409817</v>
      </c>
      <c r="R119" s="203" t="str">
        <f t="shared" si="100"/>
        <v>B</v>
      </c>
      <c r="S119" s="204">
        <f>'2018-2019 исходные'!S119</f>
        <v>547078.26865671645</v>
      </c>
      <c r="T119" s="205">
        <f t="shared" ref="T119:T126" si="117">S119/$S$128</f>
        <v>0.62978887499828995</v>
      </c>
      <c r="U119" s="205">
        <f t="shared" ref="U119:U126" si="118">$T$127</f>
        <v>0.67772616949334896</v>
      </c>
      <c r="V119" s="201" t="str">
        <f t="shared" si="101"/>
        <v>C</v>
      </c>
      <c r="W119" s="238" t="str">
        <f t="shared" si="67"/>
        <v>C</v>
      </c>
      <c r="X119" s="242">
        <f t="shared" si="68"/>
        <v>2.5</v>
      </c>
      <c r="Y119" s="227">
        <f t="shared" si="69"/>
        <v>2.5</v>
      </c>
      <c r="Z119" s="227">
        <f t="shared" si="70"/>
        <v>2</v>
      </c>
      <c r="AA119" s="227">
        <f t="shared" si="71"/>
        <v>2.5</v>
      </c>
      <c r="AB119" s="227">
        <f t="shared" si="72"/>
        <v>2</v>
      </c>
      <c r="AC119" s="243">
        <f t="shared" si="73"/>
        <v>2.2999999999999998</v>
      </c>
    </row>
    <row r="120" spans="1:29" s="47" customFormat="1" x14ac:dyDescent="0.25">
      <c r="A120" s="27">
        <v>2</v>
      </c>
      <c r="B120" s="13">
        <v>70110</v>
      </c>
      <c r="C120" s="54" t="s">
        <v>121</v>
      </c>
      <c r="D120" s="97">
        <f>'2018-2019 исходные'!F120</f>
        <v>0.75202031891345011</v>
      </c>
      <c r="E120" s="84">
        <f t="shared" si="110"/>
        <v>0.54290927319653637</v>
      </c>
      <c r="F120" s="59" t="str">
        <f t="shared" si="98"/>
        <v>B</v>
      </c>
      <c r="G120" s="88">
        <f>'2018-2019 исходные'!I120</f>
        <v>49182.740022271711</v>
      </c>
      <c r="H120" s="84">
        <f t="shared" si="111"/>
        <v>0.3810833418239577</v>
      </c>
      <c r="I120" s="84">
        <f t="shared" si="112"/>
        <v>0.16395000420027797</v>
      </c>
      <c r="J120" s="91" t="str">
        <f t="shared" si="99"/>
        <v>B</v>
      </c>
      <c r="K120" s="88">
        <f>'2018-2019 исходные'!L120</f>
        <v>60233.214454342982</v>
      </c>
      <c r="L120" s="31">
        <f t="shared" si="113"/>
        <v>0.26337511726920437</v>
      </c>
      <c r="M120" s="84">
        <f t="shared" si="114"/>
        <v>0.2403817886398277</v>
      </c>
      <c r="N120" s="102" t="str">
        <f t="shared" si="102"/>
        <v>B</v>
      </c>
      <c r="O120" s="68">
        <f>'2018-2019 исходные'!P120</f>
        <v>2033.5067594654786</v>
      </c>
      <c r="P120" s="84">
        <f t="shared" si="115"/>
        <v>0.11661427980042421</v>
      </c>
      <c r="Q120" s="84">
        <f t="shared" si="116"/>
        <v>0.14609222553409817</v>
      </c>
      <c r="R120" s="71" t="str">
        <f t="shared" si="100"/>
        <v>C</v>
      </c>
      <c r="S120" s="104">
        <f>'2018-2019 исходные'!S120</f>
        <v>564389.13090909086</v>
      </c>
      <c r="T120" s="112">
        <f t="shared" si="117"/>
        <v>0.64971689825891443</v>
      </c>
      <c r="U120" s="112">
        <f t="shared" si="118"/>
        <v>0.67772616949334896</v>
      </c>
      <c r="V120" s="102" t="str">
        <f t="shared" si="101"/>
        <v>C</v>
      </c>
      <c r="W120" s="234" t="str">
        <f t="shared" si="67"/>
        <v>C</v>
      </c>
      <c r="X120" s="244">
        <f t="shared" si="68"/>
        <v>2.5</v>
      </c>
      <c r="Y120" s="226">
        <f t="shared" si="69"/>
        <v>2.5</v>
      </c>
      <c r="Z120" s="226">
        <f t="shared" si="70"/>
        <v>2.5</v>
      </c>
      <c r="AA120" s="226">
        <f t="shared" si="71"/>
        <v>2</v>
      </c>
      <c r="AB120" s="226">
        <f t="shared" si="72"/>
        <v>2</v>
      </c>
      <c r="AC120" s="245">
        <f t="shared" si="73"/>
        <v>2.2999999999999998</v>
      </c>
    </row>
    <row r="121" spans="1:29" x14ac:dyDescent="0.25">
      <c r="A121" s="30">
        <v>3</v>
      </c>
      <c r="B121" s="13">
        <v>70021</v>
      </c>
      <c r="C121" s="54" t="s">
        <v>120</v>
      </c>
      <c r="D121" s="97">
        <f>'2018-2019 исходные'!F121</f>
        <v>0.25103441635251744</v>
      </c>
      <c r="E121" s="84">
        <f t="shared" si="110"/>
        <v>0.54290927319653637</v>
      </c>
      <c r="F121" s="59" t="str">
        <f t="shared" si="98"/>
        <v>D</v>
      </c>
      <c r="G121" s="88">
        <f>'2018-2019 исходные'!I121</f>
        <v>20951.169839449543</v>
      </c>
      <c r="H121" s="84">
        <f t="shared" si="111"/>
        <v>0.1623362548309272</v>
      </c>
      <c r="I121" s="84">
        <f t="shared" si="112"/>
        <v>0.16395000420027797</v>
      </c>
      <c r="J121" s="91" t="str">
        <f t="shared" si="99"/>
        <v>C</v>
      </c>
      <c r="K121" s="88">
        <f>'2018-2019 исходные'!L121</f>
        <v>58634.38798165138</v>
      </c>
      <c r="L121" s="31">
        <f t="shared" si="113"/>
        <v>0.25638410552339347</v>
      </c>
      <c r="M121" s="84">
        <f t="shared" si="114"/>
        <v>0.2403817886398277</v>
      </c>
      <c r="N121" s="102" t="str">
        <f t="shared" si="102"/>
        <v>B</v>
      </c>
      <c r="O121" s="68">
        <f>'2018-2019 исходные'!P121</f>
        <v>3234.0297477064219</v>
      </c>
      <c r="P121" s="84">
        <f t="shared" si="115"/>
        <v>0.18545994407270341</v>
      </c>
      <c r="Q121" s="84">
        <f t="shared" si="116"/>
        <v>0.14609222553409817</v>
      </c>
      <c r="R121" s="71" t="str">
        <f t="shared" si="100"/>
        <v>B</v>
      </c>
      <c r="S121" s="104">
        <f>'2018-2019 исходные'!S121</f>
        <v>619888.30927536241</v>
      </c>
      <c r="T121" s="112">
        <f t="shared" si="117"/>
        <v>0.71360677857246779</v>
      </c>
      <c r="U121" s="112">
        <f t="shared" si="118"/>
        <v>0.67772616949334896</v>
      </c>
      <c r="V121" s="102" t="str">
        <f t="shared" si="101"/>
        <v>B</v>
      </c>
      <c r="W121" s="235" t="str">
        <f t="shared" si="67"/>
        <v>C</v>
      </c>
      <c r="X121" s="244">
        <f t="shared" si="68"/>
        <v>1</v>
      </c>
      <c r="Y121" s="226">
        <f t="shared" si="69"/>
        <v>2</v>
      </c>
      <c r="Z121" s="226">
        <f t="shared" si="70"/>
        <v>2.5</v>
      </c>
      <c r="AA121" s="226">
        <f t="shared" si="71"/>
        <v>2.5</v>
      </c>
      <c r="AB121" s="226">
        <f t="shared" si="72"/>
        <v>2.5</v>
      </c>
      <c r="AC121" s="245">
        <f t="shared" si="73"/>
        <v>2.1</v>
      </c>
    </row>
    <row r="122" spans="1:29" x14ac:dyDescent="0.25">
      <c r="A122" s="30">
        <v>4</v>
      </c>
      <c r="B122" s="13">
        <v>70040</v>
      </c>
      <c r="C122" s="54" t="s">
        <v>54</v>
      </c>
      <c r="D122" s="97">
        <f>'2018-2019 исходные'!F122</f>
        <v>0.41568677436263873</v>
      </c>
      <c r="E122" s="84">
        <f t="shared" si="110"/>
        <v>0.54290927319653637</v>
      </c>
      <c r="F122" s="324" t="str">
        <f t="shared" si="98"/>
        <v>C</v>
      </c>
      <c r="G122" s="88">
        <f>'2018-2019 исходные'!I122</f>
        <v>38007.080324909744</v>
      </c>
      <c r="H122" s="84">
        <f t="shared" si="111"/>
        <v>0.29449081479863431</v>
      </c>
      <c r="I122" s="84">
        <f t="shared" si="112"/>
        <v>0.16395000420027797</v>
      </c>
      <c r="J122" s="91" t="str">
        <f t="shared" si="99"/>
        <v>B</v>
      </c>
      <c r="K122" s="88">
        <f>'2018-2019 исходные'!L122</f>
        <v>56616.267653429604</v>
      </c>
      <c r="L122" s="31">
        <f t="shared" si="113"/>
        <v>0.24755969389396482</v>
      </c>
      <c r="M122" s="84">
        <f t="shared" si="114"/>
        <v>0.2403817886398277</v>
      </c>
      <c r="N122" s="102" t="str">
        <f t="shared" si="102"/>
        <v>B</v>
      </c>
      <c r="O122" s="68">
        <f>'2018-2019 исходные'!P122</f>
        <v>2284.6026534296029</v>
      </c>
      <c r="P122" s="84">
        <f t="shared" si="115"/>
        <v>0.13101372386382473</v>
      </c>
      <c r="Q122" s="84">
        <f t="shared" si="116"/>
        <v>0.14609222553409817</v>
      </c>
      <c r="R122" s="71" t="str">
        <f t="shared" si="100"/>
        <v>C</v>
      </c>
      <c r="S122" s="104">
        <f>'2018-2019 исходные'!S122</f>
        <v>529978.95936170209</v>
      </c>
      <c r="T122" s="112">
        <f t="shared" si="117"/>
        <v>0.61010438855250815</v>
      </c>
      <c r="U122" s="112">
        <f t="shared" si="118"/>
        <v>0.67772616949334896</v>
      </c>
      <c r="V122" s="102" t="str">
        <f t="shared" si="101"/>
        <v>C</v>
      </c>
      <c r="W122" s="232" t="str">
        <f t="shared" si="67"/>
        <v>C</v>
      </c>
      <c r="X122" s="244">
        <f t="shared" si="68"/>
        <v>2</v>
      </c>
      <c r="Y122" s="226">
        <f t="shared" si="69"/>
        <v>2.5</v>
      </c>
      <c r="Z122" s="226">
        <f t="shared" si="70"/>
        <v>2.5</v>
      </c>
      <c r="AA122" s="226">
        <f t="shared" si="71"/>
        <v>2</v>
      </c>
      <c r="AB122" s="226">
        <f t="shared" si="72"/>
        <v>2</v>
      </c>
      <c r="AC122" s="245">
        <f t="shared" si="73"/>
        <v>2.2000000000000002</v>
      </c>
    </row>
    <row r="123" spans="1:29" x14ac:dyDescent="0.25">
      <c r="A123" s="30">
        <v>5</v>
      </c>
      <c r="B123" s="13">
        <v>70100</v>
      </c>
      <c r="C123" s="54" t="s">
        <v>137</v>
      </c>
      <c r="D123" s="97">
        <f>'2018-2019 исходные'!F123</f>
        <v>0.6922409546647792</v>
      </c>
      <c r="E123" s="84">
        <f t="shared" si="110"/>
        <v>0.54290927319653637</v>
      </c>
      <c r="F123" s="59" t="str">
        <f t="shared" si="98"/>
        <v>B</v>
      </c>
      <c r="G123" s="88">
        <f>'2018-2019 исходные'!I123</f>
        <v>27461.617963891673</v>
      </c>
      <c r="H123" s="84">
        <f t="shared" si="111"/>
        <v>0.212781254985665</v>
      </c>
      <c r="I123" s="84">
        <f t="shared" si="112"/>
        <v>0.16395000420027797</v>
      </c>
      <c r="J123" s="91" t="str">
        <f t="shared" si="99"/>
        <v>B</v>
      </c>
      <c r="K123" s="88">
        <f>'2018-2019 исходные'!L123</f>
        <v>55790.862517552661</v>
      </c>
      <c r="L123" s="31">
        <f t="shared" si="113"/>
        <v>0.2439505361157264</v>
      </c>
      <c r="M123" s="84">
        <f t="shared" si="114"/>
        <v>0.2403817886398277</v>
      </c>
      <c r="N123" s="102" t="str">
        <f t="shared" si="102"/>
        <v>B</v>
      </c>
      <c r="O123" s="68">
        <f>'2018-2019 исходные'!P123</f>
        <v>2431.4657973921762</v>
      </c>
      <c r="P123" s="84">
        <f t="shared" si="115"/>
        <v>0.1394357955794473</v>
      </c>
      <c r="Q123" s="84">
        <f t="shared" si="116"/>
        <v>0.14609222553409817</v>
      </c>
      <c r="R123" s="71" t="str">
        <f t="shared" si="100"/>
        <v>C</v>
      </c>
      <c r="S123" s="104">
        <f>'2018-2019 исходные'!S123</f>
        <v>638443.74285714282</v>
      </c>
      <c r="T123" s="112">
        <f t="shared" si="117"/>
        <v>0.7349675349945215</v>
      </c>
      <c r="U123" s="112">
        <f t="shared" si="118"/>
        <v>0.67772616949334896</v>
      </c>
      <c r="V123" s="102" t="str">
        <f t="shared" si="101"/>
        <v>B</v>
      </c>
      <c r="W123" s="232" t="str">
        <f t="shared" si="67"/>
        <v>C</v>
      </c>
      <c r="X123" s="244">
        <f t="shared" si="68"/>
        <v>2.5</v>
      </c>
      <c r="Y123" s="226">
        <f t="shared" si="69"/>
        <v>2.5</v>
      </c>
      <c r="Z123" s="226">
        <f t="shared" si="70"/>
        <v>2.5</v>
      </c>
      <c r="AA123" s="226">
        <f t="shared" si="71"/>
        <v>2</v>
      </c>
      <c r="AB123" s="226">
        <f t="shared" si="72"/>
        <v>2.5</v>
      </c>
      <c r="AC123" s="245">
        <f t="shared" si="73"/>
        <v>2.4</v>
      </c>
    </row>
    <row r="124" spans="1:29" x14ac:dyDescent="0.25">
      <c r="A124" s="30">
        <v>6</v>
      </c>
      <c r="B124" s="13">
        <v>70270</v>
      </c>
      <c r="C124" s="54" t="s">
        <v>56</v>
      </c>
      <c r="D124" s="97">
        <f>'2018-2019 исходные'!F124</f>
        <v>0.60606053502749913</v>
      </c>
      <c r="E124" s="84">
        <f t="shared" si="110"/>
        <v>0.54290927319653637</v>
      </c>
      <c r="F124" s="59" t="str">
        <f t="shared" si="98"/>
        <v>B</v>
      </c>
      <c r="G124" s="88">
        <f>'2018-2019 исходные'!I124</f>
        <v>20608.072591093118</v>
      </c>
      <c r="H124" s="84">
        <f t="shared" si="111"/>
        <v>0.15967782941755937</v>
      </c>
      <c r="I124" s="84">
        <f t="shared" si="112"/>
        <v>0.16395000420027797</v>
      </c>
      <c r="J124" s="91" t="str">
        <f t="shared" si="99"/>
        <v>C</v>
      </c>
      <c r="K124" s="88">
        <f>'2018-2019 исходные'!L124</f>
        <v>55589.166977058027</v>
      </c>
      <c r="L124" s="31">
        <f t="shared" si="113"/>
        <v>0.24306860432590444</v>
      </c>
      <c r="M124" s="84">
        <f t="shared" si="114"/>
        <v>0.2403817886398277</v>
      </c>
      <c r="N124" s="102" t="str">
        <f t="shared" si="102"/>
        <v>B</v>
      </c>
      <c r="O124" s="68">
        <f>'2018-2019 исходные'!P124</f>
        <v>2345.2813495276655</v>
      </c>
      <c r="P124" s="84">
        <f t="shared" si="115"/>
        <v>0.13449342827678887</v>
      </c>
      <c r="Q124" s="84">
        <f t="shared" si="116"/>
        <v>0.14609222553409817</v>
      </c>
      <c r="R124" s="71" t="str">
        <f t="shared" si="100"/>
        <v>C</v>
      </c>
      <c r="S124" s="104">
        <f>'2018-2019 исходные'!S124</f>
        <v>655720.20408163266</v>
      </c>
      <c r="T124" s="112">
        <f t="shared" si="117"/>
        <v>0.75485595627149671</v>
      </c>
      <c r="U124" s="112">
        <f t="shared" si="118"/>
        <v>0.67772616949334896</v>
      </c>
      <c r="V124" s="102" t="str">
        <f t="shared" si="101"/>
        <v>B</v>
      </c>
      <c r="W124" s="232" t="str">
        <f t="shared" si="67"/>
        <v>C</v>
      </c>
      <c r="X124" s="244">
        <f t="shared" si="68"/>
        <v>2.5</v>
      </c>
      <c r="Y124" s="226">
        <f t="shared" si="69"/>
        <v>2</v>
      </c>
      <c r="Z124" s="226">
        <f t="shared" si="70"/>
        <v>2.5</v>
      </c>
      <c r="AA124" s="226">
        <f t="shared" si="71"/>
        <v>2</v>
      </c>
      <c r="AB124" s="226">
        <f t="shared" si="72"/>
        <v>2.5</v>
      </c>
      <c r="AC124" s="245">
        <f t="shared" si="73"/>
        <v>2.2999999999999998</v>
      </c>
    </row>
    <row r="125" spans="1:29" s="47" customFormat="1" x14ac:dyDescent="0.25">
      <c r="A125" s="30">
        <v>7</v>
      </c>
      <c r="B125" s="13">
        <v>70510</v>
      </c>
      <c r="C125" s="54" t="s">
        <v>25</v>
      </c>
      <c r="D125" s="97">
        <f>'2018-2019 исходные'!F125</f>
        <v>0.24242658905184566</v>
      </c>
      <c r="E125" s="84">
        <f t="shared" si="110"/>
        <v>0.54290927319653637</v>
      </c>
      <c r="F125" s="59" t="str">
        <f t="shared" si="98"/>
        <v>D</v>
      </c>
      <c r="G125" s="88">
        <f>'2018-2019 исходные'!I125</f>
        <v>19162.333966480448</v>
      </c>
      <c r="H125" s="84">
        <f t="shared" si="111"/>
        <v>0.14847579174698874</v>
      </c>
      <c r="I125" s="84">
        <f t="shared" si="112"/>
        <v>0.16395000420027797</v>
      </c>
      <c r="J125" s="91" t="str">
        <f t="shared" si="99"/>
        <v>C</v>
      </c>
      <c r="K125" s="88">
        <f>'2018-2019 исходные'!L125</f>
        <v>57876.239217877097</v>
      </c>
      <c r="L125" s="88">
        <f t="shared" si="113"/>
        <v>0.25306903224737048</v>
      </c>
      <c r="M125" s="84">
        <f t="shared" si="114"/>
        <v>0.2403817886398277</v>
      </c>
      <c r="N125" s="102" t="str">
        <f t="shared" si="102"/>
        <v>B</v>
      </c>
      <c r="O125" s="68">
        <f>'2018-2019 исходные'!P125</f>
        <v>2282.1956424581008</v>
      </c>
      <c r="P125" s="84">
        <f t="shared" si="115"/>
        <v>0.13087569046432562</v>
      </c>
      <c r="Q125" s="84">
        <f t="shared" si="116"/>
        <v>0.14609222553409817</v>
      </c>
      <c r="R125" s="71" t="str">
        <f t="shared" si="100"/>
        <v>C</v>
      </c>
      <c r="S125" s="104">
        <f>'2018-2019 исходные'!S125</f>
        <v>634839.24600000004</v>
      </c>
      <c r="T125" s="112">
        <f t="shared" si="117"/>
        <v>0.73081808846986107</v>
      </c>
      <c r="U125" s="112">
        <f t="shared" si="118"/>
        <v>0.67772616949334896</v>
      </c>
      <c r="V125" s="102" t="str">
        <f t="shared" si="101"/>
        <v>B</v>
      </c>
      <c r="W125" s="235" t="str">
        <f t="shared" si="67"/>
        <v>C</v>
      </c>
      <c r="X125" s="244">
        <f t="shared" si="68"/>
        <v>1</v>
      </c>
      <c r="Y125" s="226">
        <f t="shared" si="69"/>
        <v>2</v>
      </c>
      <c r="Z125" s="226">
        <f t="shared" si="70"/>
        <v>2.5</v>
      </c>
      <c r="AA125" s="226">
        <f t="shared" si="71"/>
        <v>2</v>
      </c>
      <c r="AB125" s="226">
        <f t="shared" si="72"/>
        <v>2.5</v>
      </c>
      <c r="AC125" s="245">
        <f t="shared" si="73"/>
        <v>2</v>
      </c>
    </row>
    <row r="126" spans="1:29" ht="15.75" thickBot="1" x14ac:dyDescent="0.3">
      <c r="A126" s="206">
        <v>8</v>
      </c>
      <c r="B126" s="207">
        <v>10880</v>
      </c>
      <c r="C126" s="208" t="s">
        <v>189</v>
      </c>
      <c r="D126" s="209">
        <f>'2018-2019 исходные'!F126</f>
        <v>0.90118466114323748</v>
      </c>
      <c r="E126" s="210">
        <f t="shared" si="110"/>
        <v>0.54290927319653637</v>
      </c>
      <c r="F126" s="99" t="str">
        <f t="shared" si="98"/>
        <v>A</v>
      </c>
      <c r="G126" s="211">
        <f>'2018-2019 исходные'!I126</f>
        <v>29715.234963968956</v>
      </c>
      <c r="H126" s="210">
        <f t="shared" si="111"/>
        <v>0.2302429884554113</v>
      </c>
      <c r="I126" s="210">
        <f t="shared" si="112"/>
        <v>0.16395000420027797</v>
      </c>
      <c r="J126" s="212" t="str">
        <f t="shared" si="99"/>
        <v>B</v>
      </c>
      <c r="K126" s="213">
        <f>'2018-2019 исходные'!L126</f>
        <v>74977.701502217285</v>
      </c>
      <c r="L126" s="214">
        <f t="shared" si="113"/>
        <v>0.32784670558617424</v>
      </c>
      <c r="M126" s="210">
        <f t="shared" si="114"/>
        <v>0.2403817886398277</v>
      </c>
      <c r="N126" s="215" t="str">
        <f t="shared" si="102"/>
        <v>B</v>
      </c>
      <c r="O126" s="216">
        <f>'2018-2019 исходные'!P126</f>
        <v>5411.9106125277167</v>
      </c>
      <c r="P126" s="210">
        <f t="shared" si="115"/>
        <v>0.31035355820016203</v>
      </c>
      <c r="Q126" s="210">
        <f t="shared" si="116"/>
        <v>0.14609222553409817</v>
      </c>
      <c r="R126" s="217" t="str">
        <f t="shared" si="100"/>
        <v>B</v>
      </c>
      <c r="S126" s="218">
        <f>'2018-2019 исходные'!S126</f>
        <v>626798.27607717051</v>
      </c>
      <c r="T126" s="219">
        <f t="shared" si="117"/>
        <v>0.72156143600945866</v>
      </c>
      <c r="U126" s="219">
        <f t="shared" si="118"/>
        <v>0.67772616949334896</v>
      </c>
      <c r="V126" s="215" t="str">
        <f t="shared" si="101"/>
        <v>B</v>
      </c>
      <c r="W126" s="239" t="str">
        <f t="shared" si="67"/>
        <v>B</v>
      </c>
      <c r="X126" s="246">
        <f t="shared" si="68"/>
        <v>4.2</v>
      </c>
      <c r="Y126" s="247">
        <f t="shared" si="69"/>
        <v>2.5</v>
      </c>
      <c r="Z126" s="247">
        <f t="shared" si="70"/>
        <v>2.5</v>
      </c>
      <c r="AA126" s="247">
        <f t="shared" si="71"/>
        <v>2.5</v>
      </c>
      <c r="AB126" s="247">
        <f t="shared" si="72"/>
        <v>2.5</v>
      </c>
      <c r="AC126" s="248">
        <f t="shared" si="73"/>
        <v>2.84</v>
      </c>
    </row>
    <row r="127" spans="1:29" ht="16.5" thickBot="1" x14ac:dyDescent="0.3">
      <c r="A127" s="192">
        <f>A6+A16+A30+A50+A70+A86+A116+A126</f>
        <v>113</v>
      </c>
      <c r="B127" s="193"/>
      <c r="C127" s="221" t="s">
        <v>179</v>
      </c>
      <c r="D127" s="348">
        <f>'2018-2019 исходные'!F127</f>
        <v>0.54290927319653637</v>
      </c>
      <c r="E127" s="62"/>
      <c r="F127" s="62"/>
      <c r="G127" s="222">
        <f>'2018-2019 исходные'!I127</f>
        <v>21159.440857841477</v>
      </c>
      <c r="H127" s="222">
        <f>AVERAGE(H6,H8:H16,H18:H30,H32:H50,H52:H70,H72:H86,H88:H117,H119:H126)</f>
        <v>0.16395000420027797</v>
      </c>
      <c r="I127" s="63"/>
      <c r="J127" s="63"/>
      <c r="K127" s="222">
        <f>'2018-2019 исходные'!L127</f>
        <v>54974.699114274517</v>
      </c>
      <c r="L127" s="222">
        <f>AVERAGE(L6,L8:L16,L18:L30,L32:L50,L52:L70,L72:L86,L88:L117,L119:L126)</f>
        <v>0.2403817886398277</v>
      </c>
      <c r="M127" s="63"/>
      <c r="N127" s="63"/>
      <c r="O127" s="222">
        <f>'2018-2019 исходные'!P127</f>
        <v>2547.5398779409434</v>
      </c>
      <c r="P127" s="222">
        <f>AVERAGE(P6,P8:P16,P18:P30,P32:P50,P52:P70,P72:P86,P88:P117,P119:P126)</f>
        <v>0.14609222553409817</v>
      </c>
      <c r="Q127" s="63"/>
      <c r="R127" s="63"/>
      <c r="S127" s="223">
        <f>'2018-2019 исходные'!S127</f>
        <v>588719.92527777911</v>
      </c>
      <c r="T127" s="223">
        <f>AVERAGE(T6,T8:T16,T18:T30,T32:T50,T52:T70,T72:T86,T88:T117,T119:T126)</f>
        <v>0.67772616949334896</v>
      </c>
      <c r="U127" s="65"/>
      <c r="V127" s="65"/>
      <c r="W127" s="65"/>
      <c r="X127" s="158"/>
    </row>
    <row r="128" spans="1:29" ht="18" customHeight="1" x14ac:dyDescent="0.25">
      <c r="A128" s="1"/>
      <c r="B128" s="1"/>
      <c r="C128" s="46" t="s">
        <v>124</v>
      </c>
      <c r="D128" s="50">
        <f>MAX(D6,D8:D16,D18:D30,D32:D50,D52:D70,D72:D86,D88:D117,D119:D126)</f>
        <v>0.99333333329036866</v>
      </c>
      <c r="E128" s="58"/>
      <c r="F128" s="58"/>
      <c r="G128" s="347">
        <f t="shared" ref="E128:S128" si="119">MAX(G6,G8:G16,G18:G30,G32:G50,G52:G70,G72:G86,G88:G117,G119:G126)</f>
        <v>129060.3251951952</v>
      </c>
      <c r="H128" s="58"/>
      <c r="I128" s="58"/>
      <c r="J128" s="58"/>
      <c r="K128" s="347">
        <f t="shared" si="119"/>
        <v>228697.43762762763</v>
      </c>
      <c r="L128" s="58"/>
      <c r="M128" s="58"/>
      <c r="N128" s="58"/>
      <c r="O128" s="347">
        <f t="shared" si="119"/>
        <v>17437.888078078078</v>
      </c>
      <c r="P128" s="58"/>
      <c r="Q128" s="58"/>
      <c r="R128" s="58"/>
      <c r="S128" s="347">
        <f t="shared" si="119"/>
        <v>868669.31185185187</v>
      </c>
      <c r="T128" s="58"/>
      <c r="U128" s="58"/>
      <c r="V128" s="58"/>
      <c r="W128" s="58"/>
      <c r="X128" s="159"/>
    </row>
    <row r="129" spans="1:24" s="47" customFormat="1" ht="18" customHeight="1" x14ac:dyDescent="0.25">
      <c r="A129" s="1"/>
      <c r="B129" s="1"/>
      <c r="C129" s="46" t="s">
        <v>123</v>
      </c>
      <c r="D129" s="50">
        <f>D127</f>
        <v>0.54290927319653637</v>
      </c>
      <c r="E129" s="58"/>
      <c r="F129" s="58"/>
      <c r="G129" s="347">
        <f>G127</f>
        <v>21159.440857841477</v>
      </c>
      <c r="H129" s="58"/>
      <c r="I129" s="58"/>
      <c r="J129" s="58"/>
      <c r="K129" s="347">
        <f>K127</f>
        <v>54974.699114274517</v>
      </c>
      <c r="L129" s="58"/>
      <c r="M129" s="58"/>
      <c r="N129" s="58"/>
      <c r="O129" s="347">
        <f>O127</f>
        <v>2547.5398779409434</v>
      </c>
      <c r="P129" s="58"/>
      <c r="Q129" s="58"/>
      <c r="R129" s="58"/>
      <c r="S129" s="347">
        <f>S127</f>
        <v>588719.92527777911</v>
      </c>
      <c r="T129" s="58"/>
      <c r="U129" s="58"/>
      <c r="V129" s="58"/>
      <c r="W129" s="58"/>
      <c r="X129" s="159"/>
    </row>
    <row r="130" spans="1:24" ht="15" customHeight="1" x14ac:dyDescent="0.25">
      <c r="A130" s="1"/>
      <c r="B130" s="1"/>
      <c r="C130" s="46" t="s">
        <v>125</v>
      </c>
      <c r="D130" s="49">
        <f>MIN(D6,D11:D126,D18:D30,D32:D50,D52:D69,D73:D86,D88:D117,D119:D126)</f>
        <v>0</v>
      </c>
      <c r="E130" s="58"/>
      <c r="F130" s="58"/>
      <c r="G130" s="347">
        <f>MIN(G6,G11:G126,G18:G30,G32:G50,G52:G69,G73:G86,G88:G117,G119:G126)</f>
        <v>0</v>
      </c>
      <c r="H130" s="58"/>
      <c r="I130" s="58"/>
      <c r="J130" s="58"/>
      <c r="K130" s="347">
        <f>MIN(K6,K11:K126,K18:K30,K32:K50,K52:K69,K73:K86,K88:K117,K119:K126)</f>
        <v>0</v>
      </c>
      <c r="L130" s="58"/>
      <c r="M130" s="58"/>
      <c r="N130" s="58"/>
      <c r="O130" s="347">
        <f>MIN(O6,O11:O126,O18:O30,O32:O50,O52:O69,O73:O86,O88:O117,O119:O126)</f>
        <v>0</v>
      </c>
      <c r="P130" s="58"/>
      <c r="Q130" s="58"/>
      <c r="R130" s="58"/>
      <c r="S130" s="347">
        <f>MIN(S6,S11:S126,S18:S30,S32:S50,S52:S69,S73:S86,S88:S117,S119:S126)</f>
        <v>0</v>
      </c>
      <c r="T130" s="58"/>
      <c r="U130" s="58"/>
      <c r="V130" s="58"/>
      <c r="W130" s="58"/>
      <c r="X130" s="159"/>
    </row>
    <row r="131" spans="1:24" x14ac:dyDescent="0.25">
      <c r="A131" s="1"/>
      <c r="B131" s="1"/>
      <c r="C131" s="52" t="s">
        <v>131</v>
      </c>
      <c r="D131" s="263">
        <f>(D128-D127)/2+D127</f>
        <v>0.76812130324345251</v>
      </c>
      <c r="E131" s="264"/>
      <c r="F131" s="264"/>
      <c r="G131" s="347">
        <f t="shared" ref="G131:S131" si="120">(G128-G127)/2+G127</f>
        <v>75109.883026518335</v>
      </c>
      <c r="H131" s="264"/>
      <c r="I131" s="264"/>
      <c r="J131" s="264"/>
      <c r="K131" s="347">
        <f t="shared" si="120"/>
        <v>141836.06837095108</v>
      </c>
      <c r="L131" s="264"/>
      <c r="M131" s="264"/>
      <c r="N131" s="264"/>
      <c r="O131" s="347">
        <f t="shared" si="120"/>
        <v>9992.7139780095094</v>
      </c>
      <c r="P131" s="264"/>
      <c r="Q131" s="264"/>
      <c r="R131" s="264"/>
      <c r="S131" s="347">
        <f t="shared" si="120"/>
        <v>728694.61856481549</v>
      </c>
      <c r="T131" s="58"/>
      <c r="U131" s="58"/>
      <c r="V131" s="58"/>
      <c r="W131" s="58"/>
      <c r="X131" s="159"/>
    </row>
    <row r="132" spans="1:24" x14ac:dyDescent="0.25">
      <c r="C132" s="52" t="s">
        <v>130</v>
      </c>
      <c r="D132" s="263">
        <f>(D127-D130)/2+D130</f>
        <v>0.27145463659826818</v>
      </c>
      <c r="E132" s="264"/>
      <c r="F132" s="264"/>
      <c r="G132" s="347">
        <f>(G127-G130)/2+G130</f>
        <v>10579.720428920738</v>
      </c>
      <c r="H132" s="264"/>
      <c r="I132" s="264"/>
      <c r="J132" s="264"/>
      <c r="K132" s="347">
        <f>(K127-K130)/2+K130</f>
        <v>27487.349557137259</v>
      </c>
      <c r="L132" s="264"/>
      <c r="M132" s="264"/>
      <c r="N132" s="264"/>
      <c r="O132" s="347">
        <f>(O127-O130)/2+O130</f>
        <v>1273.7699389704717</v>
      </c>
      <c r="P132" s="264"/>
      <c r="Q132" s="264"/>
      <c r="R132" s="264"/>
      <c r="S132" s="347">
        <f>(S127-S130)/2+S130</f>
        <v>294359.96263888956</v>
      </c>
      <c r="T132" s="58"/>
      <c r="U132" s="58"/>
      <c r="V132" s="58"/>
      <c r="W132" s="58"/>
      <c r="X132" s="159"/>
    </row>
    <row r="133" spans="1:24" x14ac:dyDescent="0.25">
      <c r="N133" s="48"/>
    </row>
    <row r="134" spans="1:24" x14ac:dyDescent="0.25">
      <c r="D134" s="153" t="s">
        <v>126</v>
      </c>
      <c r="E134" s="51" t="s">
        <v>158</v>
      </c>
      <c r="H134" s="66"/>
      <c r="I134" s="66"/>
      <c r="J134" s="51"/>
    </row>
    <row r="135" spans="1:24" x14ac:dyDescent="0.25">
      <c r="D135" s="152" t="s">
        <v>127</v>
      </c>
      <c r="E135" s="51" t="s">
        <v>159</v>
      </c>
      <c r="H135" s="66"/>
      <c r="I135" s="66"/>
      <c r="J135" s="51"/>
    </row>
    <row r="136" spans="1:24" x14ac:dyDescent="0.25">
      <c r="D136" s="150" t="s">
        <v>128</v>
      </c>
      <c r="E136" s="51" t="s">
        <v>160</v>
      </c>
      <c r="H136" s="66"/>
      <c r="I136" s="66"/>
      <c r="J136" s="51"/>
    </row>
    <row r="137" spans="1:24" x14ac:dyDescent="0.25">
      <c r="D137" s="151" t="s">
        <v>129</v>
      </c>
      <c r="E137" s="51" t="s">
        <v>161</v>
      </c>
      <c r="H137" s="66"/>
      <c r="I137" s="66"/>
      <c r="J137" s="51"/>
    </row>
  </sheetData>
  <mergeCells count="1">
    <mergeCell ref="X3:AC3"/>
  </mergeCells>
  <conditionalFormatting sqref="D5:D126">
    <cfRule type="cellIs" dxfId="35" priority="68" stopIfTrue="1" operator="between">
      <formula>$D$128</formula>
      <formula>$D$131</formula>
    </cfRule>
    <cfRule type="cellIs" dxfId="34" priority="67" stopIfTrue="1" operator="between">
      <formula>$D$131</formula>
      <formula>$D$129</formula>
    </cfRule>
    <cfRule type="cellIs" dxfId="33" priority="66" stopIfTrue="1" operator="between">
      <formula>$D$129</formula>
      <formula>$D$132</formula>
    </cfRule>
    <cfRule type="cellIs" dxfId="32" priority="65" stopIfTrue="1" operator="between">
      <formula>$D$132</formula>
      <formula>$D$130</formula>
    </cfRule>
  </conditionalFormatting>
  <conditionalFormatting sqref="G5:G126">
    <cfRule type="cellIs" dxfId="31" priority="61" stopIfTrue="1" operator="between">
      <formula>$G$132</formula>
      <formula>$G$130</formula>
    </cfRule>
    <cfRule type="cellIs" dxfId="30" priority="62" stopIfTrue="1" operator="between">
      <formula>$G$129</formula>
      <formula>$G$132</formula>
    </cfRule>
    <cfRule type="cellIs" dxfId="29" priority="63" stopIfTrue="1" operator="between">
      <formula>$G$131</formula>
      <formula>$G$129</formula>
    </cfRule>
    <cfRule type="cellIs" dxfId="28" priority="64" stopIfTrue="1" operator="between">
      <formula>$G$128</formula>
      <formula>$G$131</formula>
    </cfRule>
  </conditionalFormatting>
  <conditionalFormatting sqref="K5:K126">
    <cfRule type="cellIs" dxfId="27" priority="57" stopIfTrue="1" operator="between">
      <formula>$K$132</formula>
      <formula>$K$130</formula>
    </cfRule>
    <cfRule type="cellIs" dxfId="26" priority="58" stopIfTrue="1" operator="between">
      <formula>$K$129</formula>
      <formula>$K$132</formula>
    </cfRule>
    <cfRule type="cellIs" dxfId="25" priority="59" stopIfTrue="1" operator="between">
      <formula>$K$131</formula>
      <formula>$K$129</formula>
    </cfRule>
    <cfRule type="cellIs" dxfId="24" priority="60" stopIfTrue="1" operator="between">
      <formula>$K$128</formula>
      <formula>$K$131</formula>
    </cfRule>
  </conditionalFormatting>
  <conditionalFormatting sqref="O5:O126">
    <cfRule type="cellIs" dxfId="23" priority="53" stopIfTrue="1" operator="between">
      <formula>$O$132</formula>
      <formula>$O$130</formula>
    </cfRule>
    <cfRule type="cellIs" dxfId="22" priority="54" stopIfTrue="1" operator="between">
      <formula>$O$129</formula>
      <formula>$O$132</formula>
    </cfRule>
    <cfRule type="cellIs" dxfId="21" priority="55" stopIfTrue="1" operator="between">
      <formula>$O$131</formula>
      <formula>$O$129</formula>
    </cfRule>
    <cfRule type="cellIs" dxfId="20" priority="56" stopIfTrue="1" operator="between">
      <formula>$O$128</formula>
      <formula>$O$131</formula>
    </cfRule>
  </conditionalFormatting>
  <conditionalFormatting sqref="S5:S126">
    <cfRule type="cellIs" dxfId="19" priority="49" stopIfTrue="1" operator="between">
      <formula>$S$132</formula>
      <formula>$S$130</formula>
    </cfRule>
    <cfRule type="cellIs" dxfId="18" priority="50" stopIfTrue="1" operator="between">
      <formula>$S$129</formula>
      <formula>$S$132</formula>
    </cfRule>
    <cfRule type="cellIs" dxfId="17" priority="51" stopIfTrue="1" operator="between">
      <formula>$S$131</formula>
      <formula>$S$129</formula>
    </cfRule>
    <cfRule type="cellIs" dxfId="16" priority="52" stopIfTrue="1" operator="between">
      <formula>$S$128</formula>
      <formula>$S$131</formula>
    </cfRule>
  </conditionalFormatting>
  <conditionalFormatting sqref="W5:W126">
    <cfRule type="cellIs" dxfId="15" priority="8" stopIfTrue="1" operator="equal">
      <formula>"A"</formula>
    </cfRule>
    <cfRule type="cellIs" dxfId="14" priority="7" stopIfTrue="1" operator="equal">
      <formula>"B"</formula>
    </cfRule>
    <cfRule type="cellIs" dxfId="13" priority="6" stopIfTrue="1" operator="equal">
      <formula>"C"</formula>
    </cfRule>
    <cfRule type="cellIs" dxfId="12" priority="5" stopIfTrue="1" operator="equal">
      <formula>"D"</formula>
    </cfRule>
  </conditionalFormatting>
  <conditionalFormatting sqref="F5:F126 J5:J126 N5:N126 R5:R126 V5:V126">
    <cfRule type="cellIs" dxfId="11" priority="1" stopIfTrue="1" operator="equal">
      <formula>"D"</formula>
    </cfRule>
    <cfRule type="cellIs" dxfId="10" priority="2" stopIfTrue="1" operator="equal">
      <formula>"C"</formula>
    </cfRule>
    <cfRule type="cellIs" dxfId="9" priority="3" stopIfTrue="1" operator="equal">
      <formula>"B"</formula>
    </cfRule>
    <cfRule type="cellIs" dxfId="8" priority="4" stopIfTrue="1" operator="equal">
      <formula>"A"</formula>
    </cfRule>
  </conditionalFormatting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zoomScale="90" zoomScaleNormal="90" workbookViewId="0">
      <pane ySplit="1" topLeftCell="A104" activePane="bottomLeft" state="frozen"/>
      <selection pane="bottomLeft" sqref="A1:AB1"/>
    </sheetView>
  </sheetViews>
  <sheetFormatPr defaultRowHeight="15" x14ac:dyDescent="0.25"/>
  <sheetData>
    <row r="1" spans="1:28" s="47" customFormat="1" ht="24.75" customHeight="1" x14ac:dyDescent="0.3">
      <c r="A1" s="332" t="s">
        <v>138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</row>
  </sheetData>
  <mergeCells count="1">
    <mergeCell ref="A1:AB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17" sqref="A117"/>
    </sheetView>
  </sheetViews>
  <sheetFormatPr defaultRowHeight="15" x14ac:dyDescent="0.25"/>
  <cols>
    <col min="1" max="1" width="3" customWidth="1"/>
    <col min="2" max="2" width="8.7109375" customWidth="1"/>
    <col min="3" max="3" width="30.7109375" customWidth="1"/>
    <col min="4" max="5" width="16.7109375" customWidth="1"/>
    <col min="6" max="6" width="13" customWidth="1"/>
    <col min="7" max="7" width="15.7109375" customWidth="1"/>
    <col min="8" max="8" width="11.7109375" customWidth="1"/>
    <col min="9" max="9" width="16.7109375" customWidth="1"/>
    <col min="10" max="10" width="16.42578125" customWidth="1"/>
    <col min="11" max="11" width="11.7109375" customWidth="1"/>
    <col min="12" max="12" width="16.28515625" customWidth="1"/>
    <col min="13" max="13" width="15" customWidth="1"/>
    <col min="14" max="14" width="14.28515625" customWidth="1"/>
    <col min="15" max="15" width="11.7109375" customWidth="1"/>
    <col min="16" max="16" width="16.140625" customWidth="1"/>
    <col min="17" max="17" width="16.28515625" customWidth="1"/>
    <col min="18" max="18" width="11.7109375" customWidth="1"/>
    <col min="19" max="19" width="15" customWidth="1"/>
    <col min="20" max="20" width="69.7109375" customWidth="1"/>
  </cols>
  <sheetData>
    <row r="1" spans="1:20" s="47" customFormat="1" ht="15.75" x14ac:dyDescent="0.25">
      <c r="B1" s="265" t="s">
        <v>138</v>
      </c>
    </row>
    <row r="2" spans="1:20" s="47" customFormat="1" x14ac:dyDescent="0.25">
      <c r="C2" s="266" t="s">
        <v>180</v>
      </c>
    </row>
    <row r="3" spans="1:20" ht="11.25" customHeight="1" thickBot="1" x14ac:dyDescent="0.3">
      <c r="B3" s="106"/>
      <c r="C3" s="106"/>
      <c r="D3" s="93"/>
      <c r="E3" s="93"/>
      <c r="F3" s="93"/>
      <c r="G3" s="93"/>
      <c r="H3" s="93"/>
      <c r="I3" s="93"/>
      <c r="J3" s="93"/>
      <c r="K3" s="93"/>
      <c r="L3" s="93"/>
      <c r="M3" s="23"/>
      <c r="N3" s="23"/>
      <c r="O3" s="23"/>
      <c r="P3" s="23"/>
      <c r="Q3" s="23"/>
      <c r="R3" s="23"/>
      <c r="S3" s="23"/>
      <c r="T3" s="23"/>
    </row>
    <row r="4" spans="1:20" ht="82.5" customHeight="1" thickBot="1" x14ac:dyDescent="0.3">
      <c r="A4" s="3" t="s">
        <v>78</v>
      </c>
      <c r="B4" s="4" t="s">
        <v>85</v>
      </c>
      <c r="C4" s="5" t="s">
        <v>84</v>
      </c>
      <c r="D4" s="3" t="s">
        <v>79</v>
      </c>
      <c r="E4" s="4" t="s">
        <v>81</v>
      </c>
      <c r="F4" s="8" t="s">
        <v>246</v>
      </c>
      <c r="G4" s="3" t="s">
        <v>80</v>
      </c>
      <c r="H4" s="372" t="s">
        <v>248</v>
      </c>
      <c r="I4" s="336" t="s">
        <v>252</v>
      </c>
      <c r="J4" s="7" t="s">
        <v>86</v>
      </c>
      <c r="K4" s="372" t="s">
        <v>248</v>
      </c>
      <c r="L4" s="9" t="s">
        <v>253</v>
      </c>
      <c r="M4" s="7" t="s">
        <v>87</v>
      </c>
      <c r="N4" s="6" t="s">
        <v>82</v>
      </c>
      <c r="O4" s="372" t="s">
        <v>248</v>
      </c>
      <c r="P4" s="9" t="s">
        <v>251</v>
      </c>
      <c r="Q4" s="7" t="s">
        <v>88</v>
      </c>
      <c r="R4" s="372" t="s">
        <v>249</v>
      </c>
      <c r="S4" s="9" t="s">
        <v>250</v>
      </c>
      <c r="T4" s="11" t="s">
        <v>83</v>
      </c>
    </row>
    <row r="5" spans="1:20" s="47" customFormat="1" ht="18" customHeight="1" thickBot="1" x14ac:dyDescent="0.3">
      <c r="A5" s="190"/>
      <c r="B5" s="166"/>
      <c r="C5" s="191" t="s">
        <v>146</v>
      </c>
      <c r="D5" s="299">
        <f>D6+D7+D17+D31+D51+D71+D87+D118</f>
        <v>9167899969.6199989</v>
      </c>
      <c r="E5" s="297">
        <f>E6+E7+E17+E31+E51+E71+E87+E118</f>
        <v>7090003241.5899992</v>
      </c>
      <c r="F5" s="298"/>
      <c r="G5" s="299">
        <f>G6+G7+G17+G31+G51+G71+G87+G118</f>
        <v>2379727992.4100003</v>
      </c>
      <c r="H5" s="304">
        <f>H6+H7+H17+H31+H51+H71+H87+H118</f>
        <v>112743</v>
      </c>
      <c r="I5" s="301"/>
      <c r="J5" s="302">
        <f>J6+J7+J17+J31+J51+J71+J87+J118</f>
        <v>5956214643.7199993</v>
      </c>
      <c r="K5" s="304">
        <f>K6+K7+K17+K31+K51+K71+K87+K118</f>
        <v>112743</v>
      </c>
      <c r="L5" s="303"/>
      <c r="M5" s="302">
        <f>M6+M7+M17+M31+M51+M71+M87+M118</f>
        <v>111787265.54000001</v>
      </c>
      <c r="N5" s="300">
        <f>N6+N7+N17+N31+N51+N71+N87+N118</f>
        <v>198149313.72999999</v>
      </c>
      <c r="O5" s="304">
        <f>O6+O7+O17+O31+O51+O71+O87+O118</f>
        <v>112743</v>
      </c>
      <c r="P5" s="303"/>
      <c r="Q5" s="302">
        <f>Q6+Q7+Q17+Q31+Q51+Q71+Q87+Q118</f>
        <v>4759155712.6300001</v>
      </c>
      <c r="R5" s="304">
        <f>R6+R7+R17+R31+R51+R71+R87+R118</f>
        <v>8057</v>
      </c>
      <c r="S5" s="9"/>
      <c r="T5" s="11"/>
    </row>
    <row r="6" spans="1:20" ht="15" customHeight="1" thickBot="1" x14ac:dyDescent="0.3">
      <c r="A6" s="164">
        <v>1</v>
      </c>
      <c r="B6" s="165">
        <v>50050</v>
      </c>
      <c r="C6" s="337" t="s">
        <v>92</v>
      </c>
      <c r="D6" s="293">
        <v>75669031.310000002</v>
      </c>
      <c r="E6" s="338"/>
      <c r="F6" s="294">
        <f>E6/D6</f>
        <v>0</v>
      </c>
      <c r="G6" s="339"/>
      <c r="H6" s="292">
        <v>824</v>
      </c>
      <c r="I6" s="294">
        <f>G6/H6</f>
        <v>0</v>
      </c>
      <c r="J6" s="339"/>
      <c r="K6" s="292">
        <v>824</v>
      </c>
      <c r="L6" s="357">
        <f>J6/K6</f>
        <v>0</v>
      </c>
      <c r="M6" s="340"/>
      <c r="N6" s="338"/>
      <c r="O6" s="292">
        <v>824</v>
      </c>
      <c r="P6" s="357">
        <f>(N6+M6)/O6</f>
        <v>0</v>
      </c>
      <c r="Q6" s="340"/>
      <c r="R6" s="291">
        <v>55</v>
      </c>
      <c r="S6" s="365">
        <f>Q6/R6</f>
        <v>0</v>
      </c>
      <c r="T6" s="290" t="s">
        <v>247</v>
      </c>
    </row>
    <row r="7" spans="1:20" ht="15" customHeight="1" thickBot="1" x14ac:dyDescent="0.3">
      <c r="A7" s="122"/>
      <c r="B7" s="161"/>
      <c r="C7" s="162" t="s">
        <v>0</v>
      </c>
      <c r="D7" s="171">
        <f>SUM(D8:D16)</f>
        <v>472872890.6500001</v>
      </c>
      <c r="E7" s="172">
        <f>SUM(E8:E16)</f>
        <v>343085666.49999994</v>
      </c>
      <c r="F7" s="255"/>
      <c r="G7" s="261">
        <f>SUM(G8:G16)</f>
        <v>167146719.40000004</v>
      </c>
      <c r="H7" s="256">
        <f>SUM(H8:H16)</f>
        <v>8507</v>
      </c>
      <c r="I7" s="257"/>
      <c r="J7" s="261">
        <f t="shared" ref="J7:K7" si="0">SUM(J8:J16)</f>
        <v>472802633.81999999</v>
      </c>
      <c r="K7" s="256">
        <f t="shared" si="0"/>
        <v>8507</v>
      </c>
      <c r="L7" s="354"/>
      <c r="M7" s="171">
        <f t="shared" ref="M7:O7" si="1">SUM(M8:M16)</f>
        <v>5247678.3699999992</v>
      </c>
      <c r="N7" s="172">
        <f t="shared" si="1"/>
        <v>17315909.319999997</v>
      </c>
      <c r="O7" s="256">
        <f t="shared" si="1"/>
        <v>8507</v>
      </c>
      <c r="P7" s="354"/>
      <c r="Q7" s="171">
        <f t="shared" ref="Q7:R7" si="2">SUM(Q8:Q16)</f>
        <v>379399854.81</v>
      </c>
      <c r="R7" s="256">
        <f t="shared" si="2"/>
        <v>640</v>
      </c>
      <c r="S7" s="354"/>
      <c r="T7" s="38"/>
    </row>
    <row r="8" spans="1:20" ht="15" customHeight="1" x14ac:dyDescent="0.25">
      <c r="A8" s="125">
        <v>1</v>
      </c>
      <c r="B8" s="13">
        <v>10003</v>
      </c>
      <c r="C8" s="16" t="s">
        <v>93</v>
      </c>
      <c r="D8" s="132">
        <v>36278744.200000003</v>
      </c>
      <c r="E8" s="133">
        <v>23153289.420000002</v>
      </c>
      <c r="F8" s="134">
        <f>E8/D8</f>
        <v>0.63820537150787049</v>
      </c>
      <c r="G8" s="132">
        <v>2749099.19</v>
      </c>
      <c r="H8" s="135">
        <v>246</v>
      </c>
      <c r="I8" s="349">
        <f>G8/H8</f>
        <v>11175.199959349593</v>
      </c>
      <c r="J8" s="132">
        <v>29160256.690000001</v>
      </c>
      <c r="K8" s="135">
        <v>246</v>
      </c>
      <c r="L8" s="358">
        <f>J8/K8</f>
        <v>118537.62882113822</v>
      </c>
      <c r="M8" s="132">
        <v>172717.19</v>
      </c>
      <c r="N8" s="133">
        <v>588271.27</v>
      </c>
      <c r="O8" s="135">
        <v>246</v>
      </c>
      <c r="P8" s="358">
        <f>(N8+M8)/O8</f>
        <v>3093.4490243902437</v>
      </c>
      <c r="Q8" s="132">
        <v>23454071.420000002</v>
      </c>
      <c r="R8" s="136">
        <v>27</v>
      </c>
      <c r="S8" s="366">
        <f>Q8/R8</f>
        <v>868669.31185185187</v>
      </c>
      <c r="T8" s="41" t="s">
        <v>190</v>
      </c>
    </row>
    <row r="9" spans="1:20" ht="15" customHeight="1" x14ac:dyDescent="0.25">
      <c r="A9" s="131">
        <v>2</v>
      </c>
      <c r="B9" s="13">
        <v>10002</v>
      </c>
      <c r="C9" s="16" t="s">
        <v>90</v>
      </c>
      <c r="D9" s="132">
        <v>59135481.170000002</v>
      </c>
      <c r="E9" s="133">
        <v>41988211.729999997</v>
      </c>
      <c r="F9" s="134">
        <f t="shared" ref="F9:F68" si="3">E9/D9</f>
        <v>0.71003416052867119</v>
      </c>
      <c r="G9" s="132">
        <v>17098847.82</v>
      </c>
      <c r="H9" s="135">
        <v>1157</v>
      </c>
      <c r="I9" s="349">
        <f t="shared" ref="I9:I68" si="4">G9/H9</f>
        <v>14778.606585998272</v>
      </c>
      <c r="J9" s="132">
        <v>59890151.590000004</v>
      </c>
      <c r="K9" s="135">
        <v>1157</v>
      </c>
      <c r="L9" s="358">
        <f t="shared" ref="L9:L68" si="5">J9/K9</f>
        <v>51763.311659464132</v>
      </c>
      <c r="M9" s="132">
        <v>681491.28</v>
      </c>
      <c r="N9" s="133">
        <v>2000579.41</v>
      </c>
      <c r="O9" s="135">
        <v>1157</v>
      </c>
      <c r="P9" s="358">
        <f t="shared" ref="P9:P68" si="6">(N9+M9)/O9</f>
        <v>2318.1250561797751</v>
      </c>
      <c r="Q9" s="132">
        <v>47982651.990000002</v>
      </c>
      <c r="R9" s="136">
        <v>84</v>
      </c>
      <c r="S9" s="366">
        <f t="shared" ref="S9:S68" si="7">Q9/R9</f>
        <v>571222.04749999999</v>
      </c>
      <c r="T9" s="41" t="s">
        <v>191</v>
      </c>
    </row>
    <row r="10" spans="1:20" ht="15" customHeight="1" x14ac:dyDescent="0.25">
      <c r="A10" s="131">
        <v>3</v>
      </c>
      <c r="B10" s="13">
        <v>10090</v>
      </c>
      <c r="C10" s="16" t="s">
        <v>95</v>
      </c>
      <c r="D10" s="132">
        <v>211160039.22999999</v>
      </c>
      <c r="E10" s="133">
        <v>190220256.96000001</v>
      </c>
      <c r="F10" s="134">
        <f>E10/D10</f>
        <v>0.90083454072864644</v>
      </c>
      <c r="G10" s="132">
        <v>47637855.609999999</v>
      </c>
      <c r="H10" s="135">
        <v>1561</v>
      </c>
      <c r="I10" s="349">
        <f>G10/H10</f>
        <v>30517.524413837284</v>
      </c>
      <c r="J10" s="132">
        <v>74741532.189999998</v>
      </c>
      <c r="K10" s="135">
        <v>1561</v>
      </c>
      <c r="L10" s="358">
        <f>J10/K10</f>
        <v>47880.545925688661</v>
      </c>
      <c r="M10" s="132">
        <v>682656.56</v>
      </c>
      <c r="N10" s="133">
        <v>3225528.19</v>
      </c>
      <c r="O10" s="135">
        <v>1561</v>
      </c>
      <c r="P10" s="358">
        <f>(N10+M10)/O10</f>
        <v>2503.6417360666242</v>
      </c>
      <c r="Q10" s="132">
        <v>59521581.030000001</v>
      </c>
      <c r="R10" s="136">
        <v>104</v>
      </c>
      <c r="S10" s="366">
        <f>Q10/R10</f>
        <v>572322.89451923082</v>
      </c>
      <c r="T10" s="41" t="s">
        <v>192</v>
      </c>
    </row>
    <row r="11" spans="1:20" s="47" customFormat="1" ht="15" customHeight="1" x14ac:dyDescent="0.25">
      <c r="A11" s="131">
        <v>4</v>
      </c>
      <c r="B11" s="13">
        <v>10004</v>
      </c>
      <c r="C11" s="43" t="s">
        <v>94</v>
      </c>
      <c r="D11" s="132">
        <v>36146353.609999999</v>
      </c>
      <c r="E11" s="133">
        <v>21904943.84</v>
      </c>
      <c r="F11" s="134">
        <f>E11/D11</f>
        <v>0.60600701460354023</v>
      </c>
      <c r="G11" s="132">
        <v>31511503.09</v>
      </c>
      <c r="H11" s="135">
        <v>1295</v>
      </c>
      <c r="I11" s="349">
        <f>G11/H11</f>
        <v>24333.20701930502</v>
      </c>
      <c r="J11" s="132">
        <v>77743626.980000004</v>
      </c>
      <c r="K11" s="135">
        <v>1295</v>
      </c>
      <c r="L11" s="358">
        <f>J11/K11</f>
        <v>60033.688787644795</v>
      </c>
      <c r="M11" s="132">
        <v>1537350.17</v>
      </c>
      <c r="N11" s="133">
        <v>3204804.76</v>
      </c>
      <c r="O11" s="135">
        <v>1295</v>
      </c>
      <c r="P11" s="358">
        <f>(N11+M11)/O11</f>
        <v>3661.8956988416985</v>
      </c>
      <c r="Q11" s="132">
        <v>64099879.909999996</v>
      </c>
      <c r="R11" s="136">
        <v>105</v>
      </c>
      <c r="S11" s="366">
        <f>Q11/R11</f>
        <v>610475.04676190473</v>
      </c>
      <c r="T11" s="41" t="s">
        <v>201</v>
      </c>
    </row>
    <row r="12" spans="1:20" ht="15" customHeight="1" x14ac:dyDescent="0.25">
      <c r="A12" s="131">
        <v>5</v>
      </c>
      <c r="B12" s="186">
        <v>10001</v>
      </c>
      <c r="C12" s="318" t="s">
        <v>89</v>
      </c>
      <c r="D12" s="181">
        <v>9712877.6600000001</v>
      </c>
      <c r="E12" s="182">
        <v>458193.69</v>
      </c>
      <c r="F12" s="183">
        <f>E12/D12</f>
        <v>4.7173835194790251E-2</v>
      </c>
      <c r="G12" s="181">
        <v>10542088.99</v>
      </c>
      <c r="H12" s="184">
        <v>684</v>
      </c>
      <c r="I12" s="350">
        <f>G12/H12</f>
        <v>15412.410804093568</v>
      </c>
      <c r="J12" s="181">
        <v>34699493.689999998</v>
      </c>
      <c r="K12" s="184">
        <v>684</v>
      </c>
      <c r="L12" s="359">
        <f>J12/K12</f>
        <v>50730.253932748536</v>
      </c>
      <c r="M12" s="182">
        <v>581084.39</v>
      </c>
      <c r="N12" s="182">
        <v>1364879.21</v>
      </c>
      <c r="O12" s="184">
        <v>684</v>
      </c>
      <c r="P12" s="359">
        <f>(N12+M12)/O12</f>
        <v>2844.9760233918132</v>
      </c>
      <c r="Q12" s="182">
        <v>28836002.620000001</v>
      </c>
      <c r="R12" s="185">
        <v>43</v>
      </c>
      <c r="S12" s="367">
        <f>Q12/R12</f>
        <v>670604.71209302323</v>
      </c>
      <c r="T12" s="295" t="s">
        <v>227</v>
      </c>
    </row>
    <row r="13" spans="1:20" ht="15" customHeight="1" x14ac:dyDescent="0.25">
      <c r="A13" s="131">
        <v>6</v>
      </c>
      <c r="B13" s="13">
        <v>10120</v>
      </c>
      <c r="C13" s="16" t="s">
        <v>96</v>
      </c>
      <c r="D13" s="132">
        <v>30083486.710000001</v>
      </c>
      <c r="E13" s="133">
        <v>14436142.539999999</v>
      </c>
      <c r="F13" s="134">
        <f t="shared" si="3"/>
        <v>0.47986932762023576</v>
      </c>
      <c r="G13" s="132">
        <v>14620765.57</v>
      </c>
      <c r="H13" s="135">
        <v>774</v>
      </c>
      <c r="I13" s="349">
        <f t="shared" si="4"/>
        <v>18889.877997416021</v>
      </c>
      <c r="J13" s="132">
        <v>44368164.07</v>
      </c>
      <c r="K13" s="135">
        <v>774</v>
      </c>
      <c r="L13" s="358">
        <f t="shared" si="5"/>
        <v>57323.20939276486</v>
      </c>
      <c r="M13" s="132">
        <v>511604.58</v>
      </c>
      <c r="N13" s="133">
        <v>1352807.95</v>
      </c>
      <c r="O13" s="135">
        <v>774</v>
      </c>
      <c r="P13" s="358">
        <f t="shared" si="6"/>
        <v>2408.8017183462534</v>
      </c>
      <c r="Q13" s="132">
        <v>34244640</v>
      </c>
      <c r="R13" s="136">
        <v>63</v>
      </c>
      <c r="S13" s="366">
        <f t="shared" si="7"/>
        <v>543565.71428571432</v>
      </c>
      <c r="T13" s="41" t="s">
        <v>221</v>
      </c>
    </row>
    <row r="14" spans="1:20" ht="15" customHeight="1" x14ac:dyDescent="0.25">
      <c r="A14" s="131">
        <v>7</v>
      </c>
      <c r="B14" s="13">
        <v>10190</v>
      </c>
      <c r="C14" s="16" t="s">
        <v>5</v>
      </c>
      <c r="D14" s="132">
        <v>40202797.420000002</v>
      </c>
      <c r="E14" s="133">
        <v>23840147.219999999</v>
      </c>
      <c r="F14" s="134">
        <f t="shared" si="3"/>
        <v>0.59299722282857992</v>
      </c>
      <c r="G14" s="132">
        <v>12455052.029999999</v>
      </c>
      <c r="H14" s="135">
        <v>1123</v>
      </c>
      <c r="I14" s="349">
        <f t="shared" si="4"/>
        <v>11090.874470169188</v>
      </c>
      <c r="J14" s="132">
        <v>61736745.799999997</v>
      </c>
      <c r="K14" s="135">
        <v>1123</v>
      </c>
      <c r="L14" s="358">
        <f t="shared" si="5"/>
        <v>54974.840427426534</v>
      </c>
      <c r="M14" s="132">
        <v>480658</v>
      </c>
      <c r="N14" s="133">
        <v>2213034.54</v>
      </c>
      <c r="O14" s="135">
        <v>1123</v>
      </c>
      <c r="P14" s="358">
        <f t="shared" si="6"/>
        <v>2398.6576491540518</v>
      </c>
      <c r="Q14" s="132">
        <v>47631263.840000004</v>
      </c>
      <c r="R14" s="136">
        <v>90</v>
      </c>
      <c r="S14" s="366">
        <f t="shared" si="7"/>
        <v>529236.26488888892</v>
      </c>
      <c r="T14" s="41" t="s">
        <v>223</v>
      </c>
    </row>
    <row r="15" spans="1:20" ht="15" customHeight="1" x14ac:dyDescent="0.25">
      <c r="A15" s="131">
        <v>8</v>
      </c>
      <c r="B15" s="13">
        <v>10320</v>
      </c>
      <c r="C15" s="16" t="s">
        <v>91</v>
      </c>
      <c r="D15" s="132">
        <v>33548991.359999999</v>
      </c>
      <c r="E15" s="133">
        <v>20015274.449999999</v>
      </c>
      <c r="F15" s="134">
        <f t="shared" si="3"/>
        <v>0.59659839651286617</v>
      </c>
      <c r="G15" s="132">
        <v>14894023.460000001</v>
      </c>
      <c r="H15" s="135">
        <v>814</v>
      </c>
      <c r="I15" s="349">
        <f t="shared" si="4"/>
        <v>18297.326117936118</v>
      </c>
      <c r="J15" s="132">
        <v>46658106.229999997</v>
      </c>
      <c r="K15" s="135">
        <v>814</v>
      </c>
      <c r="L15" s="358">
        <f t="shared" si="5"/>
        <v>57319.54082309582</v>
      </c>
      <c r="M15" s="132">
        <v>235159.1</v>
      </c>
      <c r="N15" s="133">
        <v>1645738.67</v>
      </c>
      <c r="O15" s="135">
        <v>814</v>
      </c>
      <c r="P15" s="358">
        <f t="shared" si="6"/>
        <v>2310.6852211302212</v>
      </c>
      <c r="Q15" s="132">
        <v>37682536</v>
      </c>
      <c r="R15" s="136">
        <v>66</v>
      </c>
      <c r="S15" s="366">
        <f t="shared" si="7"/>
        <v>570947.51515151514</v>
      </c>
      <c r="T15" s="41" t="s">
        <v>222</v>
      </c>
    </row>
    <row r="16" spans="1:20" ht="15" customHeight="1" thickBot="1" x14ac:dyDescent="0.3">
      <c r="A16" s="117">
        <v>9</v>
      </c>
      <c r="B16" s="13">
        <v>10860</v>
      </c>
      <c r="C16" s="16" t="s">
        <v>133</v>
      </c>
      <c r="D16" s="132">
        <v>16604119.289999999</v>
      </c>
      <c r="E16" s="133">
        <v>7069206.6500000004</v>
      </c>
      <c r="F16" s="134">
        <f t="shared" si="3"/>
        <v>0.42575017238387963</v>
      </c>
      <c r="G16" s="308">
        <v>15637483.640000001</v>
      </c>
      <c r="H16" s="135">
        <v>853</v>
      </c>
      <c r="I16" s="349">
        <f t="shared" si="4"/>
        <v>18332.337209847596</v>
      </c>
      <c r="J16" s="132">
        <v>43804556.579999998</v>
      </c>
      <c r="K16" s="135">
        <v>853</v>
      </c>
      <c r="L16" s="358">
        <f t="shared" si="5"/>
        <v>51353.524712778424</v>
      </c>
      <c r="M16" s="132">
        <v>364957.1</v>
      </c>
      <c r="N16" s="133">
        <v>1720265.32</v>
      </c>
      <c r="O16" s="135">
        <v>853</v>
      </c>
      <c r="P16" s="358">
        <f t="shared" si="6"/>
        <v>2444.5749355216881</v>
      </c>
      <c r="Q16" s="132">
        <v>35947228</v>
      </c>
      <c r="R16" s="136">
        <v>58</v>
      </c>
      <c r="S16" s="366">
        <f t="shared" si="7"/>
        <v>619779.79310344823</v>
      </c>
      <c r="T16" s="41" t="s">
        <v>221</v>
      </c>
    </row>
    <row r="17" spans="1:20" ht="15" customHeight="1" thickBot="1" x14ac:dyDescent="0.3">
      <c r="A17" s="138"/>
      <c r="B17" s="161"/>
      <c r="C17" s="162" t="s">
        <v>6</v>
      </c>
      <c r="D17" s="171">
        <f>SUM(D18:D30)</f>
        <v>1502339045.8099999</v>
      </c>
      <c r="E17" s="172">
        <f>SUM(E18:E30)</f>
        <v>1210396461.1799998</v>
      </c>
      <c r="F17" s="257"/>
      <c r="G17" s="171">
        <f>SUM(G18:G30)</f>
        <v>243482736.83000004</v>
      </c>
      <c r="H17" s="258">
        <f>SUM(H18:H30)</f>
        <v>11469</v>
      </c>
      <c r="I17" s="351"/>
      <c r="J17" s="171">
        <f>SUM(J18:J30)</f>
        <v>664917094.99000001</v>
      </c>
      <c r="K17" s="256">
        <f>SUM(K18:K30)</f>
        <v>11469</v>
      </c>
      <c r="L17" s="354"/>
      <c r="M17" s="171">
        <f>SUM(M18:M30)</f>
        <v>15825626.27</v>
      </c>
      <c r="N17" s="172">
        <f>SUM(N18:N30)</f>
        <v>20972730.400000002</v>
      </c>
      <c r="O17" s="256">
        <f>SUM(O18:O30)</f>
        <v>11469</v>
      </c>
      <c r="P17" s="354"/>
      <c r="Q17" s="171">
        <f>SUM(Q18:Q30)</f>
        <v>518819988</v>
      </c>
      <c r="R17" s="256">
        <f>SUM(R18:R30)</f>
        <v>879</v>
      </c>
      <c r="S17" s="354"/>
      <c r="T17" s="38"/>
    </row>
    <row r="18" spans="1:20" ht="15" customHeight="1" x14ac:dyDescent="0.25">
      <c r="A18" s="125">
        <v>1</v>
      </c>
      <c r="B18" s="12">
        <v>20040</v>
      </c>
      <c r="C18" s="15" t="s">
        <v>97</v>
      </c>
      <c r="D18" s="126">
        <v>146944004</v>
      </c>
      <c r="E18" s="127">
        <v>128686385</v>
      </c>
      <c r="F18" s="128">
        <f t="shared" si="3"/>
        <v>0.87575118070145963</v>
      </c>
      <c r="G18" s="126">
        <v>17175006</v>
      </c>
      <c r="H18" s="129">
        <v>1041</v>
      </c>
      <c r="I18" s="352">
        <f t="shared" si="4"/>
        <v>16498.564841498559</v>
      </c>
      <c r="J18" s="126">
        <v>59177749.670000002</v>
      </c>
      <c r="K18" s="129">
        <v>1041</v>
      </c>
      <c r="L18" s="360">
        <f t="shared" si="5"/>
        <v>56847.021777137372</v>
      </c>
      <c r="M18" s="126">
        <v>510192.19</v>
      </c>
      <c r="N18" s="127">
        <v>2064158.76</v>
      </c>
      <c r="O18" s="129">
        <v>1041</v>
      </c>
      <c r="P18" s="360">
        <f t="shared" si="6"/>
        <v>2472.9596061479347</v>
      </c>
      <c r="Q18" s="126">
        <v>47761901</v>
      </c>
      <c r="R18" s="130">
        <v>82</v>
      </c>
      <c r="S18" s="368">
        <f t="shared" si="7"/>
        <v>582462.20731707313</v>
      </c>
      <c r="T18" s="41" t="s">
        <v>193</v>
      </c>
    </row>
    <row r="19" spans="1:20" s="47" customFormat="1" ht="15" customHeight="1" x14ac:dyDescent="0.25">
      <c r="A19" s="125">
        <v>2</v>
      </c>
      <c r="B19" s="13">
        <v>20061</v>
      </c>
      <c r="C19" s="16" t="s">
        <v>98</v>
      </c>
      <c r="D19" s="132">
        <v>103260183.03</v>
      </c>
      <c r="E19" s="133">
        <v>90216219.260000005</v>
      </c>
      <c r="F19" s="134">
        <f>E19/D19</f>
        <v>0.87367866889979895</v>
      </c>
      <c r="G19" s="132">
        <v>15160925.99</v>
      </c>
      <c r="H19" s="135">
        <v>662</v>
      </c>
      <c r="I19" s="349">
        <f>G19/H19</f>
        <v>22901.70089123867</v>
      </c>
      <c r="J19" s="132">
        <v>35795761.649999999</v>
      </c>
      <c r="K19" s="135">
        <v>662</v>
      </c>
      <c r="L19" s="358">
        <f>J19/K19</f>
        <v>54072.147507552865</v>
      </c>
      <c r="M19" s="132">
        <v>308243.07</v>
      </c>
      <c r="N19" s="133">
        <v>1230471.6399999999</v>
      </c>
      <c r="O19" s="135">
        <v>662</v>
      </c>
      <c r="P19" s="358">
        <f>(N19+M19)/O19</f>
        <v>2324.3424622356497</v>
      </c>
      <c r="Q19" s="132">
        <v>28885956</v>
      </c>
      <c r="R19" s="136">
        <v>51</v>
      </c>
      <c r="S19" s="366">
        <f>Q19/R19</f>
        <v>566391.29411764711</v>
      </c>
      <c r="T19" s="41" t="s">
        <v>194</v>
      </c>
    </row>
    <row r="20" spans="1:20" s="47" customFormat="1" ht="15" customHeight="1" x14ac:dyDescent="0.25">
      <c r="A20" s="125">
        <v>3</v>
      </c>
      <c r="B20" s="13">
        <v>21020</v>
      </c>
      <c r="C20" s="16" t="s">
        <v>102</v>
      </c>
      <c r="D20" s="132">
        <v>137760057.81999999</v>
      </c>
      <c r="E20" s="133">
        <v>112918118.18000001</v>
      </c>
      <c r="F20" s="134">
        <f>E20/D20</f>
        <v>0.81967240698708943</v>
      </c>
      <c r="G20" s="132">
        <v>18325986.809999999</v>
      </c>
      <c r="H20" s="135">
        <v>977</v>
      </c>
      <c r="I20" s="349">
        <f>G20/H20</f>
        <v>18757.407175025586</v>
      </c>
      <c r="J20" s="132">
        <v>54322666.579999998</v>
      </c>
      <c r="K20" s="135">
        <v>977</v>
      </c>
      <c r="L20" s="358">
        <f>J20/K20</f>
        <v>55601.501105424766</v>
      </c>
      <c r="M20" s="132">
        <v>327321.32</v>
      </c>
      <c r="N20" s="133">
        <v>1948317.31</v>
      </c>
      <c r="O20" s="135">
        <v>977</v>
      </c>
      <c r="P20" s="358">
        <f>(N20+M20)/O20</f>
        <v>2329.2104708290685</v>
      </c>
      <c r="Q20" s="132">
        <v>42472958</v>
      </c>
      <c r="R20" s="136">
        <v>75</v>
      </c>
      <c r="S20" s="366">
        <f>Q20/R20</f>
        <v>566306.10666666669</v>
      </c>
      <c r="T20" s="41" t="s">
        <v>193</v>
      </c>
    </row>
    <row r="21" spans="1:20" ht="15" customHeight="1" x14ac:dyDescent="0.25">
      <c r="A21" s="131">
        <v>4</v>
      </c>
      <c r="B21" s="13">
        <v>20060</v>
      </c>
      <c r="C21" s="16" t="s">
        <v>108</v>
      </c>
      <c r="D21" s="132">
        <v>179649685.49000001</v>
      </c>
      <c r="E21" s="133">
        <v>146333464.77000001</v>
      </c>
      <c r="F21" s="134">
        <f t="shared" si="3"/>
        <v>0.81454896161310286</v>
      </c>
      <c r="G21" s="132">
        <v>45060850.469999999</v>
      </c>
      <c r="H21" s="135">
        <v>1569</v>
      </c>
      <c r="I21" s="349">
        <f t="shared" si="4"/>
        <v>28719.471300191202</v>
      </c>
      <c r="J21" s="132">
        <v>105800216.47</v>
      </c>
      <c r="K21" s="135">
        <v>1569</v>
      </c>
      <c r="L21" s="358">
        <f t="shared" si="5"/>
        <v>67431.622989165073</v>
      </c>
      <c r="M21" s="132">
        <v>3824334.46</v>
      </c>
      <c r="N21" s="133">
        <v>3075810.05</v>
      </c>
      <c r="O21" s="135">
        <v>1569</v>
      </c>
      <c r="P21" s="358">
        <f t="shared" si="6"/>
        <v>4397.7976481835567</v>
      </c>
      <c r="Q21" s="132">
        <v>80376626</v>
      </c>
      <c r="R21" s="136">
        <v>131</v>
      </c>
      <c r="S21" s="366">
        <f t="shared" si="7"/>
        <v>613562.03053435113</v>
      </c>
      <c r="T21" s="41" t="s">
        <v>202</v>
      </c>
    </row>
    <row r="22" spans="1:20" ht="15" customHeight="1" x14ac:dyDescent="0.25">
      <c r="A22" s="131">
        <v>5</v>
      </c>
      <c r="B22" s="13">
        <v>20400</v>
      </c>
      <c r="C22" s="16" t="s">
        <v>100</v>
      </c>
      <c r="D22" s="132">
        <v>100086648</v>
      </c>
      <c r="E22" s="133">
        <v>74372533</v>
      </c>
      <c r="F22" s="134">
        <f>E22/D22</f>
        <v>0.743081464772404</v>
      </c>
      <c r="G22" s="132">
        <v>32081420</v>
      </c>
      <c r="H22" s="135">
        <v>1377</v>
      </c>
      <c r="I22" s="349">
        <f>G22/H22</f>
        <v>23298.053740014526</v>
      </c>
      <c r="J22" s="132">
        <v>78664685.349999994</v>
      </c>
      <c r="K22" s="135">
        <v>1377</v>
      </c>
      <c r="L22" s="358">
        <f>J22/K22</f>
        <v>57127.58558460421</v>
      </c>
      <c r="M22" s="132">
        <v>1020939.03</v>
      </c>
      <c r="N22" s="133">
        <v>1144434.3999999999</v>
      </c>
      <c r="O22" s="135">
        <v>1377</v>
      </c>
      <c r="P22" s="358">
        <f>(N22+M22)/O22</f>
        <v>1572.5297240377631</v>
      </c>
      <c r="Q22" s="132">
        <v>61661823</v>
      </c>
      <c r="R22" s="136">
        <v>107</v>
      </c>
      <c r="S22" s="366">
        <f>Q22/R22</f>
        <v>576278.71962616825</v>
      </c>
      <c r="T22" s="41" t="s">
        <v>203</v>
      </c>
    </row>
    <row r="23" spans="1:20" ht="15" customHeight="1" x14ac:dyDescent="0.25">
      <c r="A23" s="131">
        <v>6</v>
      </c>
      <c r="B23" s="13">
        <v>20080</v>
      </c>
      <c r="C23" s="16" t="s">
        <v>99</v>
      </c>
      <c r="D23" s="132">
        <v>166934370.49000001</v>
      </c>
      <c r="E23" s="133">
        <v>152599675.02000001</v>
      </c>
      <c r="F23" s="134">
        <f t="shared" si="3"/>
        <v>0.91412975393908646</v>
      </c>
      <c r="G23" s="132">
        <v>22594546.219999999</v>
      </c>
      <c r="H23" s="135">
        <v>839</v>
      </c>
      <c r="I23" s="349">
        <f t="shared" si="4"/>
        <v>26930.329225268175</v>
      </c>
      <c r="J23" s="132">
        <v>45631816.240000002</v>
      </c>
      <c r="K23" s="135">
        <v>839</v>
      </c>
      <c r="L23" s="358">
        <f t="shared" si="5"/>
        <v>54388.338784266984</v>
      </c>
      <c r="M23" s="132">
        <v>570506.4</v>
      </c>
      <c r="N23" s="133">
        <v>1609293.57</v>
      </c>
      <c r="O23" s="135">
        <v>839</v>
      </c>
      <c r="P23" s="358">
        <f t="shared" si="6"/>
        <v>2598.0929320619789</v>
      </c>
      <c r="Q23" s="132">
        <v>34543149</v>
      </c>
      <c r="R23" s="136">
        <v>49</v>
      </c>
      <c r="S23" s="366">
        <f t="shared" si="7"/>
        <v>704962.22448979598</v>
      </c>
      <c r="T23" s="41" t="s">
        <v>220</v>
      </c>
    </row>
    <row r="24" spans="1:20" ht="15" customHeight="1" x14ac:dyDescent="0.25">
      <c r="A24" s="131">
        <v>7</v>
      </c>
      <c r="B24" s="13">
        <v>20460</v>
      </c>
      <c r="C24" s="16" t="s">
        <v>15</v>
      </c>
      <c r="D24" s="132">
        <v>149070147.34</v>
      </c>
      <c r="E24" s="133">
        <v>132312644.88</v>
      </c>
      <c r="F24" s="134">
        <f t="shared" si="3"/>
        <v>0.88758646342664838</v>
      </c>
      <c r="G24" s="132">
        <v>14169354.4</v>
      </c>
      <c r="H24" s="135">
        <v>982</v>
      </c>
      <c r="I24" s="349">
        <f t="shared" si="4"/>
        <v>14429.077800407333</v>
      </c>
      <c r="J24" s="132">
        <v>46559377.899999999</v>
      </c>
      <c r="K24" s="135">
        <v>982</v>
      </c>
      <c r="L24" s="358">
        <f t="shared" si="5"/>
        <v>47412.808452138488</v>
      </c>
      <c r="M24" s="132">
        <v>444397.69</v>
      </c>
      <c r="N24" s="133">
        <v>1936886.55</v>
      </c>
      <c r="O24" s="135">
        <v>982</v>
      </c>
      <c r="P24" s="358">
        <f t="shared" si="6"/>
        <v>2424.9330346232182</v>
      </c>
      <c r="Q24" s="132">
        <v>35399319</v>
      </c>
      <c r="R24" s="136">
        <v>61</v>
      </c>
      <c r="S24" s="366">
        <f t="shared" si="7"/>
        <v>580316.70491803274</v>
      </c>
      <c r="T24" s="41" t="s">
        <v>193</v>
      </c>
    </row>
    <row r="25" spans="1:20" ht="15" customHeight="1" x14ac:dyDescent="0.25">
      <c r="A25" s="131">
        <v>8</v>
      </c>
      <c r="B25" s="13">
        <v>20490</v>
      </c>
      <c r="C25" s="16" t="s">
        <v>16</v>
      </c>
      <c r="D25" s="132">
        <v>28784620.379999999</v>
      </c>
      <c r="E25" s="133">
        <v>18424558.350000001</v>
      </c>
      <c r="F25" s="134">
        <f t="shared" si="3"/>
        <v>0.64008342325756951</v>
      </c>
      <c r="G25" s="132">
        <v>8704492.8900000006</v>
      </c>
      <c r="H25" s="135">
        <v>464</v>
      </c>
      <c r="I25" s="349">
        <f t="shared" si="4"/>
        <v>18759.682952586209</v>
      </c>
      <c r="J25" s="132">
        <v>21498574.059999999</v>
      </c>
      <c r="K25" s="135">
        <v>464</v>
      </c>
      <c r="L25" s="358">
        <f t="shared" si="5"/>
        <v>46333.133749999994</v>
      </c>
      <c r="M25" s="132">
        <v>237623.07</v>
      </c>
      <c r="N25" s="133">
        <v>869779.08</v>
      </c>
      <c r="O25" s="135">
        <v>464</v>
      </c>
      <c r="P25" s="358">
        <f t="shared" si="6"/>
        <v>2386.642564655172</v>
      </c>
      <c r="Q25" s="132">
        <v>17332075</v>
      </c>
      <c r="R25" s="136">
        <v>33</v>
      </c>
      <c r="S25" s="366">
        <f t="shared" si="7"/>
        <v>525214.39393939392</v>
      </c>
      <c r="T25" s="41" t="s">
        <v>225</v>
      </c>
    </row>
    <row r="26" spans="1:20" ht="15" customHeight="1" x14ac:dyDescent="0.25">
      <c r="A26" s="131">
        <v>9</v>
      </c>
      <c r="B26" s="13">
        <v>20550</v>
      </c>
      <c r="C26" s="16" t="s">
        <v>101</v>
      </c>
      <c r="D26" s="132">
        <v>101289116.95</v>
      </c>
      <c r="E26" s="133">
        <v>30202132.789999999</v>
      </c>
      <c r="F26" s="134">
        <f t="shared" si="3"/>
        <v>0.29817747157287267</v>
      </c>
      <c r="G26" s="132">
        <v>21622180.370000001</v>
      </c>
      <c r="H26" s="135">
        <v>628</v>
      </c>
      <c r="I26" s="349">
        <f t="shared" si="4"/>
        <v>34430.22351910828</v>
      </c>
      <c r="J26" s="132">
        <v>50148983.82</v>
      </c>
      <c r="K26" s="135">
        <v>628</v>
      </c>
      <c r="L26" s="358">
        <f t="shared" si="5"/>
        <v>79855.069777070064</v>
      </c>
      <c r="M26" s="132">
        <v>3844323.3</v>
      </c>
      <c r="N26" s="133">
        <v>1301590.6399999999</v>
      </c>
      <c r="O26" s="135">
        <v>628</v>
      </c>
      <c r="P26" s="358">
        <f t="shared" si="6"/>
        <v>8194.1304777070054</v>
      </c>
      <c r="Q26" s="132">
        <v>39495460</v>
      </c>
      <c r="R26" s="136">
        <v>68</v>
      </c>
      <c r="S26" s="366">
        <f t="shared" si="7"/>
        <v>580815.5882352941</v>
      </c>
      <c r="T26" s="41" t="s">
        <v>194</v>
      </c>
    </row>
    <row r="27" spans="1:20" ht="15" customHeight="1" x14ac:dyDescent="0.25">
      <c r="A27" s="131">
        <v>10</v>
      </c>
      <c r="B27" s="13">
        <v>20630</v>
      </c>
      <c r="C27" s="16" t="s">
        <v>17</v>
      </c>
      <c r="D27" s="132">
        <v>77520347.760000005</v>
      </c>
      <c r="E27" s="133">
        <v>63648086.420000002</v>
      </c>
      <c r="F27" s="134">
        <f t="shared" si="3"/>
        <v>0.82105006310152284</v>
      </c>
      <c r="G27" s="132">
        <v>12501647.939999999</v>
      </c>
      <c r="H27" s="135">
        <v>765</v>
      </c>
      <c r="I27" s="349">
        <f t="shared" si="4"/>
        <v>16342.023450980392</v>
      </c>
      <c r="J27" s="132">
        <v>44370227.740000002</v>
      </c>
      <c r="K27" s="135">
        <v>765</v>
      </c>
      <c r="L27" s="358">
        <f t="shared" si="5"/>
        <v>58000.297699346411</v>
      </c>
      <c r="M27" s="132">
        <v>731029.16</v>
      </c>
      <c r="N27" s="133">
        <v>1667883.6</v>
      </c>
      <c r="O27" s="135">
        <v>765</v>
      </c>
      <c r="P27" s="358">
        <f t="shared" si="6"/>
        <v>3135.8336732026146</v>
      </c>
      <c r="Q27" s="132">
        <v>35852192</v>
      </c>
      <c r="R27" s="136">
        <v>69</v>
      </c>
      <c r="S27" s="366">
        <f t="shared" si="7"/>
        <v>519596.9855072464</v>
      </c>
      <c r="T27" s="41" t="s">
        <v>224</v>
      </c>
    </row>
    <row r="28" spans="1:20" ht="15" customHeight="1" x14ac:dyDescent="0.25">
      <c r="A28" s="131">
        <v>11</v>
      </c>
      <c r="B28" s="13">
        <v>20810</v>
      </c>
      <c r="C28" s="16" t="s">
        <v>18</v>
      </c>
      <c r="D28" s="132">
        <v>88737685.730000004</v>
      </c>
      <c r="E28" s="133">
        <v>73976613.769999996</v>
      </c>
      <c r="F28" s="134">
        <f t="shared" si="3"/>
        <v>0.83365498166232144</v>
      </c>
      <c r="G28" s="132">
        <v>14749205.43</v>
      </c>
      <c r="H28" s="135">
        <v>831</v>
      </c>
      <c r="I28" s="349">
        <f t="shared" si="4"/>
        <v>17748.74299638989</v>
      </c>
      <c r="J28" s="132">
        <v>55525887.479999997</v>
      </c>
      <c r="K28" s="135">
        <v>831</v>
      </c>
      <c r="L28" s="358">
        <f t="shared" si="5"/>
        <v>66818.155812274359</v>
      </c>
      <c r="M28" s="132">
        <v>3280957.13</v>
      </c>
      <c r="N28" s="133">
        <v>1522333.48</v>
      </c>
      <c r="O28" s="135">
        <v>831</v>
      </c>
      <c r="P28" s="358">
        <f t="shared" si="6"/>
        <v>5780.13310469314</v>
      </c>
      <c r="Q28" s="132">
        <v>43175631</v>
      </c>
      <c r="R28" s="136">
        <v>75</v>
      </c>
      <c r="S28" s="366">
        <f t="shared" si="7"/>
        <v>575675.07999999996</v>
      </c>
      <c r="T28" s="41" t="s">
        <v>193</v>
      </c>
    </row>
    <row r="29" spans="1:20" ht="15" customHeight="1" x14ac:dyDescent="0.25">
      <c r="A29" s="188">
        <v>12</v>
      </c>
      <c r="B29" s="13">
        <v>20900</v>
      </c>
      <c r="C29" s="16" t="s">
        <v>9</v>
      </c>
      <c r="D29" s="132">
        <v>110493730.31</v>
      </c>
      <c r="E29" s="133">
        <v>100485750.44</v>
      </c>
      <c r="F29" s="134">
        <f t="shared" si="3"/>
        <v>0.90942490726015202</v>
      </c>
      <c r="G29" s="132">
        <v>9994656.25</v>
      </c>
      <c r="H29" s="135">
        <v>699</v>
      </c>
      <c r="I29" s="349">
        <f t="shared" si="4"/>
        <v>14298.506795422032</v>
      </c>
      <c r="J29" s="132">
        <v>32893509.690000001</v>
      </c>
      <c r="K29" s="135">
        <v>699</v>
      </c>
      <c r="L29" s="358">
        <f t="shared" si="5"/>
        <v>47057.953776824033</v>
      </c>
      <c r="M29" s="132">
        <v>369787.02</v>
      </c>
      <c r="N29" s="133">
        <v>1334300.04</v>
      </c>
      <c r="O29" s="135">
        <v>699</v>
      </c>
      <c r="P29" s="358">
        <f t="shared" si="6"/>
        <v>2437.892789699571</v>
      </c>
      <c r="Q29" s="132">
        <v>26103948</v>
      </c>
      <c r="R29" s="136">
        <v>44</v>
      </c>
      <c r="S29" s="366">
        <f t="shared" si="7"/>
        <v>593271.54545454541</v>
      </c>
      <c r="T29" s="41" t="s">
        <v>193</v>
      </c>
    </row>
    <row r="30" spans="1:20" ht="15" customHeight="1" thickBot="1" x14ac:dyDescent="0.3">
      <c r="A30" s="117">
        <v>13</v>
      </c>
      <c r="B30" s="18">
        <v>21350</v>
      </c>
      <c r="C30" s="19" t="s">
        <v>19</v>
      </c>
      <c r="D30" s="118">
        <v>111808448.51000001</v>
      </c>
      <c r="E30" s="119">
        <v>86220279.299999997</v>
      </c>
      <c r="F30" s="120">
        <f t="shared" si="3"/>
        <v>0.77114279331305247</v>
      </c>
      <c r="G30" s="118">
        <v>11342464.060000001</v>
      </c>
      <c r="H30" s="137">
        <v>635</v>
      </c>
      <c r="I30" s="353">
        <f t="shared" si="4"/>
        <v>17862.148125984251</v>
      </c>
      <c r="J30" s="118">
        <v>34527638.340000004</v>
      </c>
      <c r="K30" s="137">
        <v>635</v>
      </c>
      <c r="L30" s="361">
        <f t="shared" si="5"/>
        <v>54374.233606299218</v>
      </c>
      <c r="M30" s="118">
        <v>355972.43</v>
      </c>
      <c r="N30" s="119">
        <v>1267471.28</v>
      </c>
      <c r="O30" s="137">
        <v>635</v>
      </c>
      <c r="P30" s="361">
        <f t="shared" si="6"/>
        <v>2556.6042677165356</v>
      </c>
      <c r="Q30" s="118">
        <v>25758950</v>
      </c>
      <c r="R30" s="121">
        <v>34</v>
      </c>
      <c r="S30" s="369">
        <f t="shared" si="7"/>
        <v>757616.17647058819</v>
      </c>
      <c r="T30" s="41" t="s">
        <v>194</v>
      </c>
    </row>
    <row r="31" spans="1:20" ht="15" customHeight="1" thickBot="1" x14ac:dyDescent="0.3">
      <c r="A31" s="122"/>
      <c r="B31" s="161"/>
      <c r="C31" s="162" t="s">
        <v>20</v>
      </c>
      <c r="D31" s="171">
        <f>SUM(D32:D50)</f>
        <v>718484385.12</v>
      </c>
      <c r="E31" s="172">
        <f>SUM(E32:E50)</f>
        <v>395293622.25999999</v>
      </c>
      <c r="F31" s="257"/>
      <c r="G31" s="171">
        <f>SUM(G32:G50)</f>
        <v>294356359.31999999</v>
      </c>
      <c r="H31" s="258">
        <f>SUM(H32:H50)</f>
        <v>15712</v>
      </c>
      <c r="I31" s="351"/>
      <c r="J31" s="171">
        <f>SUM(J32:J50)</f>
        <v>813733138.83000016</v>
      </c>
      <c r="K31" s="256">
        <f>SUM(K32:K50)</f>
        <v>15712</v>
      </c>
      <c r="L31" s="354"/>
      <c r="M31" s="171">
        <f>SUM(M32:M50)</f>
        <v>8030196.2699999986</v>
      </c>
      <c r="N31" s="172">
        <f>SUM(N32:N50)</f>
        <v>31279784.549999997</v>
      </c>
      <c r="O31" s="256">
        <f>SUM(O32:O50)</f>
        <v>15712</v>
      </c>
      <c r="P31" s="354"/>
      <c r="Q31" s="171">
        <f>SUM(Q32:Q50)</f>
        <v>639446644.13999999</v>
      </c>
      <c r="R31" s="256">
        <f>SUM(R32:R50)</f>
        <v>1157</v>
      </c>
      <c r="S31" s="354"/>
      <c r="T31" s="38"/>
    </row>
    <row r="32" spans="1:20" ht="15" customHeight="1" x14ac:dyDescent="0.25">
      <c r="A32" s="131">
        <v>1</v>
      </c>
      <c r="B32" s="13">
        <v>30070</v>
      </c>
      <c r="C32" s="16" t="s">
        <v>104</v>
      </c>
      <c r="D32" s="132">
        <v>28856523.640000001</v>
      </c>
      <c r="E32" s="133">
        <v>10761205.98</v>
      </c>
      <c r="F32" s="134">
        <f t="shared" si="3"/>
        <v>0.37292108066278495</v>
      </c>
      <c r="G32" s="132">
        <v>34877203.409999996</v>
      </c>
      <c r="H32" s="135">
        <v>1049</v>
      </c>
      <c r="I32" s="349">
        <f t="shared" si="4"/>
        <v>33248.049008579597</v>
      </c>
      <c r="J32" s="132">
        <v>50994694</v>
      </c>
      <c r="K32" s="135">
        <v>1049</v>
      </c>
      <c r="L32" s="358">
        <f t="shared" si="5"/>
        <v>48612.673021925642</v>
      </c>
      <c r="M32" s="132">
        <v>259863.2</v>
      </c>
      <c r="N32" s="133">
        <v>2281694</v>
      </c>
      <c r="O32" s="135">
        <v>1049</v>
      </c>
      <c r="P32" s="358">
        <f t="shared" si="6"/>
        <v>2422.8381315538609</v>
      </c>
      <c r="Q32" s="132">
        <v>40469484</v>
      </c>
      <c r="R32" s="136">
        <v>77</v>
      </c>
      <c r="S32" s="366">
        <f t="shared" si="7"/>
        <v>525577.71428571432</v>
      </c>
      <c r="T32" s="41" t="s">
        <v>195</v>
      </c>
    </row>
    <row r="33" spans="1:20" s="47" customFormat="1" ht="15" customHeight="1" x14ac:dyDescent="0.25">
      <c r="A33" s="131">
        <v>2</v>
      </c>
      <c r="B33" s="13">
        <v>30480</v>
      </c>
      <c r="C33" s="16" t="s">
        <v>170</v>
      </c>
      <c r="D33" s="132">
        <v>54018179.82</v>
      </c>
      <c r="E33" s="133">
        <v>35577858.07</v>
      </c>
      <c r="F33" s="134">
        <f>E33/D33</f>
        <v>0.65862748779305313</v>
      </c>
      <c r="G33" s="132">
        <v>28590221.68</v>
      </c>
      <c r="H33" s="135">
        <v>1239</v>
      </c>
      <c r="I33" s="349">
        <f>G33/H33</f>
        <v>23075.239451170299</v>
      </c>
      <c r="J33" s="132">
        <v>63201283.799999997</v>
      </c>
      <c r="K33" s="135">
        <v>1239</v>
      </c>
      <c r="L33" s="358">
        <f>J33/K33</f>
        <v>51009.91428571428</v>
      </c>
      <c r="M33" s="132">
        <v>591882.25</v>
      </c>
      <c r="N33" s="133">
        <v>3106381.51</v>
      </c>
      <c r="O33" s="135">
        <v>1239</v>
      </c>
      <c r="P33" s="358">
        <f>(N33+M33)/O33</f>
        <v>2984.8779338175946</v>
      </c>
      <c r="Q33" s="132">
        <v>49642921</v>
      </c>
      <c r="R33" s="136">
        <v>99</v>
      </c>
      <c r="S33" s="366">
        <f>Q33/R33</f>
        <v>501443.64646464644</v>
      </c>
      <c r="T33" s="41" t="s">
        <v>195</v>
      </c>
    </row>
    <row r="34" spans="1:20" s="47" customFormat="1" ht="15" customHeight="1" x14ac:dyDescent="0.25">
      <c r="A34" s="131">
        <v>3</v>
      </c>
      <c r="B34" s="13">
        <v>30460</v>
      </c>
      <c r="C34" s="16" t="s">
        <v>105</v>
      </c>
      <c r="D34" s="132">
        <v>53550709.039999999</v>
      </c>
      <c r="E34" s="133">
        <v>38143086.450000003</v>
      </c>
      <c r="F34" s="134">
        <f>E34/D34</f>
        <v>0.712279764988897</v>
      </c>
      <c r="G34" s="132">
        <v>21017084.25</v>
      </c>
      <c r="H34" s="135">
        <v>1143</v>
      </c>
      <c r="I34" s="349">
        <f>G34/H34</f>
        <v>18387.650262467192</v>
      </c>
      <c r="J34" s="132">
        <v>55559225.18</v>
      </c>
      <c r="K34" s="135">
        <v>1143</v>
      </c>
      <c r="L34" s="358">
        <f>J34/K34</f>
        <v>48608.24600174978</v>
      </c>
      <c r="M34" s="132">
        <v>475873.99</v>
      </c>
      <c r="N34" s="133">
        <v>2535513</v>
      </c>
      <c r="O34" s="135">
        <v>1143</v>
      </c>
      <c r="P34" s="358">
        <f>(N34+M34)/O34</f>
        <v>2634.6342869641298</v>
      </c>
      <c r="Q34" s="132">
        <v>42615903</v>
      </c>
      <c r="R34" s="136">
        <v>83</v>
      </c>
      <c r="S34" s="366">
        <f>Q34/R34</f>
        <v>513444.61445783131</v>
      </c>
      <c r="T34" s="41" t="s">
        <v>195</v>
      </c>
    </row>
    <row r="35" spans="1:20" s="47" customFormat="1" ht="15" customHeight="1" x14ac:dyDescent="0.25">
      <c r="A35" s="131">
        <v>4</v>
      </c>
      <c r="B35" s="20">
        <v>30030</v>
      </c>
      <c r="C35" s="21" t="s">
        <v>103</v>
      </c>
      <c r="D35" s="126">
        <v>24322470.420000002</v>
      </c>
      <c r="E35" s="127">
        <v>11095023.949999999</v>
      </c>
      <c r="F35" s="128">
        <f>E35/D35</f>
        <v>0.45616352937885485</v>
      </c>
      <c r="G35" s="126">
        <v>15267272.529999999</v>
      </c>
      <c r="H35" s="129">
        <v>898</v>
      </c>
      <c r="I35" s="352">
        <f>G35/H35</f>
        <v>17001.417071269487</v>
      </c>
      <c r="J35" s="126">
        <v>43928528.009999998</v>
      </c>
      <c r="K35" s="129">
        <v>898</v>
      </c>
      <c r="L35" s="360">
        <f>J35/K35</f>
        <v>48918.182639198218</v>
      </c>
      <c r="M35" s="126">
        <v>497388.93</v>
      </c>
      <c r="N35" s="127">
        <v>1943165.49</v>
      </c>
      <c r="O35" s="129">
        <v>898</v>
      </c>
      <c r="P35" s="360">
        <f>(N35+M35)/O35</f>
        <v>2717.766614699332</v>
      </c>
      <c r="Q35" s="126">
        <v>35577682</v>
      </c>
      <c r="R35" s="130">
        <v>74</v>
      </c>
      <c r="S35" s="368">
        <f>Q35/R35</f>
        <v>480779.48648648651</v>
      </c>
      <c r="T35" s="41" t="s">
        <v>204</v>
      </c>
    </row>
    <row r="36" spans="1:20" s="47" customFormat="1" ht="15" customHeight="1" x14ac:dyDescent="0.25">
      <c r="A36" s="131">
        <v>5</v>
      </c>
      <c r="B36" s="13">
        <v>31000</v>
      </c>
      <c r="C36" s="16" t="s">
        <v>106</v>
      </c>
      <c r="D36" s="132">
        <v>41974060.640000001</v>
      </c>
      <c r="E36" s="133">
        <v>22874956.449999999</v>
      </c>
      <c r="F36" s="134">
        <f>E36/D36</f>
        <v>0.54497840097464534</v>
      </c>
      <c r="G36" s="132">
        <v>14357468.130000001</v>
      </c>
      <c r="H36" s="135">
        <v>1061</v>
      </c>
      <c r="I36" s="349">
        <f>G36/H36</f>
        <v>13532.015202639021</v>
      </c>
      <c r="J36" s="132">
        <v>49582183.189999998</v>
      </c>
      <c r="K36" s="135">
        <v>1061</v>
      </c>
      <c r="L36" s="358">
        <f>J36/K36</f>
        <v>46731.558143261071</v>
      </c>
      <c r="M36" s="132">
        <v>438543.8</v>
      </c>
      <c r="N36" s="133">
        <v>2116460</v>
      </c>
      <c r="O36" s="135">
        <v>1061</v>
      </c>
      <c r="P36" s="358">
        <f>(N36+M36)/O36</f>
        <v>2408.1091423185671</v>
      </c>
      <c r="Q36" s="132">
        <v>39779438</v>
      </c>
      <c r="R36" s="136">
        <v>72</v>
      </c>
      <c r="S36" s="366">
        <f>Q36/R36</f>
        <v>552492.1944444445</v>
      </c>
      <c r="T36" s="41" t="s">
        <v>195</v>
      </c>
    </row>
    <row r="37" spans="1:20" ht="15" customHeight="1" x14ac:dyDescent="0.25">
      <c r="A37" s="131">
        <v>6</v>
      </c>
      <c r="B37" s="13">
        <v>30130</v>
      </c>
      <c r="C37" s="16" t="s">
        <v>1</v>
      </c>
      <c r="D37" s="132">
        <v>21488807.239999998</v>
      </c>
      <c r="E37" s="133">
        <v>11051270.699999999</v>
      </c>
      <c r="F37" s="134">
        <f t="shared" si="3"/>
        <v>0.51428032168434124</v>
      </c>
      <c r="G37" s="132">
        <v>13908237.300000001</v>
      </c>
      <c r="H37" s="135">
        <v>463</v>
      </c>
      <c r="I37" s="349">
        <f t="shared" si="4"/>
        <v>30039.389416846654</v>
      </c>
      <c r="J37" s="132">
        <v>32494619.77</v>
      </c>
      <c r="K37" s="135">
        <v>463</v>
      </c>
      <c r="L37" s="358">
        <f t="shared" si="5"/>
        <v>70182.764082073438</v>
      </c>
      <c r="M37" s="132">
        <v>1353290.12</v>
      </c>
      <c r="N37" s="133">
        <v>890113.4</v>
      </c>
      <c r="O37" s="135">
        <v>463</v>
      </c>
      <c r="P37" s="358">
        <f t="shared" si="6"/>
        <v>4845.3639740820736</v>
      </c>
      <c r="Q37" s="132">
        <v>24280114</v>
      </c>
      <c r="R37" s="136">
        <v>44</v>
      </c>
      <c r="S37" s="366">
        <f t="shared" si="7"/>
        <v>551820.77272727271</v>
      </c>
      <c r="T37" s="41" t="s">
        <v>195</v>
      </c>
    </row>
    <row r="38" spans="1:20" ht="15" customHeight="1" x14ac:dyDescent="0.25">
      <c r="A38" s="131">
        <v>7</v>
      </c>
      <c r="B38" s="13">
        <v>30160</v>
      </c>
      <c r="C38" s="16" t="s">
        <v>2</v>
      </c>
      <c r="D38" s="132">
        <v>40506249.619999997</v>
      </c>
      <c r="E38" s="133">
        <v>11678358.24</v>
      </c>
      <c r="F38" s="134">
        <f t="shared" si="3"/>
        <v>0.28831003486024537</v>
      </c>
      <c r="G38" s="132">
        <v>12471665.380000001</v>
      </c>
      <c r="H38" s="135">
        <v>860</v>
      </c>
      <c r="I38" s="349">
        <f t="shared" si="4"/>
        <v>14501.936488372094</v>
      </c>
      <c r="J38" s="132">
        <v>37674067.630000003</v>
      </c>
      <c r="K38" s="135">
        <v>860</v>
      </c>
      <c r="L38" s="358">
        <f t="shared" si="5"/>
        <v>43807.05538372093</v>
      </c>
      <c r="M38" s="132">
        <v>538366.88</v>
      </c>
      <c r="N38" s="133">
        <v>1493969</v>
      </c>
      <c r="O38" s="135">
        <v>860</v>
      </c>
      <c r="P38" s="358">
        <f t="shared" si="6"/>
        <v>2363.1812558139532</v>
      </c>
      <c r="Q38" s="132">
        <v>30612370</v>
      </c>
      <c r="R38" s="136">
        <v>53</v>
      </c>
      <c r="S38" s="366">
        <f t="shared" si="7"/>
        <v>577591.88679245277</v>
      </c>
      <c r="T38" s="41" t="s">
        <v>195</v>
      </c>
    </row>
    <row r="39" spans="1:20" ht="15" customHeight="1" x14ac:dyDescent="0.25">
      <c r="A39" s="131">
        <v>8</v>
      </c>
      <c r="B39" s="13">
        <v>30310</v>
      </c>
      <c r="C39" s="16" t="s">
        <v>21</v>
      </c>
      <c r="D39" s="132">
        <v>38352929.100000001</v>
      </c>
      <c r="E39" s="133">
        <v>21917812.34</v>
      </c>
      <c r="F39" s="134">
        <f t="shared" si="3"/>
        <v>0.57147688206166236</v>
      </c>
      <c r="G39" s="132">
        <v>8111452.1699999999</v>
      </c>
      <c r="H39" s="135">
        <v>561</v>
      </c>
      <c r="I39" s="349">
        <f t="shared" si="4"/>
        <v>14458.916524064171</v>
      </c>
      <c r="J39" s="132">
        <v>29723759.350000001</v>
      </c>
      <c r="K39" s="135">
        <v>561</v>
      </c>
      <c r="L39" s="358">
        <f t="shared" si="5"/>
        <v>52983.528253119432</v>
      </c>
      <c r="M39" s="132">
        <v>187773.2</v>
      </c>
      <c r="N39" s="133">
        <v>987977</v>
      </c>
      <c r="O39" s="135">
        <v>561</v>
      </c>
      <c r="P39" s="358">
        <f t="shared" si="6"/>
        <v>2095.8114081996432</v>
      </c>
      <c r="Q39" s="132">
        <v>21783403</v>
      </c>
      <c r="R39" s="136">
        <v>37</v>
      </c>
      <c r="S39" s="366">
        <f t="shared" si="7"/>
        <v>588740.62162162166</v>
      </c>
      <c r="T39" s="41" t="s">
        <v>195</v>
      </c>
    </row>
    <row r="40" spans="1:20" ht="15" customHeight="1" x14ac:dyDescent="0.25">
      <c r="A40" s="189">
        <v>9</v>
      </c>
      <c r="B40" s="13">
        <v>30440</v>
      </c>
      <c r="C40" s="16" t="s">
        <v>22</v>
      </c>
      <c r="D40" s="132">
        <v>55459011.530000001</v>
      </c>
      <c r="E40" s="133">
        <v>35389995.759999998</v>
      </c>
      <c r="F40" s="134">
        <f t="shared" si="3"/>
        <v>0.63812885920002616</v>
      </c>
      <c r="G40" s="132">
        <v>10088160.9</v>
      </c>
      <c r="H40" s="135">
        <v>769</v>
      </c>
      <c r="I40" s="349">
        <f t="shared" si="4"/>
        <v>13118.544733420027</v>
      </c>
      <c r="J40" s="132">
        <v>37801215.479999997</v>
      </c>
      <c r="K40" s="135">
        <v>769</v>
      </c>
      <c r="L40" s="358">
        <f t="shared" si="5"/>
        <v>49156.327022106627</v>
      </c>
      <c r="M40" s="132">
        <v>247888.16</v>
      </c>
      <c r="N40" s="133">
        <v>1728295</v>
      </c>
      <c r="O40" s="135">
        <v>769</v>
      </c>
      <c r="P40" s="358">
        <f t="shared" si="6"/>
        <v>2569.8090507152147</v>
      </c>
      <c r="Q40" s="132">
        <v>29430356</v>
      </c>
      <c r="R40" s="136">
        <v>49</v>
      </c>
      <c r="S40" s="366">
        <f t="shared" si="7"/>
        <v>600619.51020408166</v>
      </c>
      <c r="T40" s="41" t="s">
        <v>195</v>
      </c>
    </row>
    <row r="41" spans="1:20" ht="15" customHeight="1" x14ac:dyDescent="0.25">
      <c r="A41" s="187">
        <v>10</v>
      </c>
      <c r="B41" s="13">
        <v>30470</v>
      </c>
      <c r="C41" s="16" t="s">
        <v>23</v>
      </c>
      <c r="D41" s="132">
        <v>30823738.329999998</v>
      </c>
      <c r="E41" s="133">
        <v>11071440.470000001</v>
      </c>
      <c r="F41" s="134">
        <f t="shared" si="3"/>
        <v>0.35918551966243611</v>
      </c>
      <c r="G41" s="132">
        <v>12297346.630000001</v>
      </c>
      <c r="H41" s="135">
        <v>627</v>
      </c>
      <c r="I41" s="349">
        <f t="shared" si="4"/>
        <v>19612.993030303031</v>
      </c>
      <c r="J41" s="132">
        <v>29620742.300000001</v>
      </c>
      <c r="K41" s="135">
        <v>627</v>
      </c>
      <c r="L41" s="358">
        <f t="shared" si="5"/>
        <v>47242.013237639556</v>
      </c>
      <c r="M41" s="132">
        <v>320293.34999999998</v>
      </c>
      <c r="N41" s="133">
        <v>1026959</v>
      </c>
      <c r="O41" s="135">
        <v>627</v>
      </c>
      <c r="P41" s="358">
        <f t="shared" si="6"/>
        <v>2148.727830940989</v>
      </c>
      <c r="Q41" s="132">
        <v>24729643</v>
      </c>
      <c r="R41" s="136">
        <v>41</v>
      </c>
      <c r="S41" s="366">
        <f t="shared" si="7"/>
        <v>603162.02439024393</v>
      </c>
      <c r="T41" s="41" t="s">
        <v>195</v>
      </c>
    </row>
    <row r="42" spans="1:20" ht="15" customHeight="1" x14ac:dyDescent="0.25">
      <c r="A42" s="187">
        <v>11</v>
      </c>
      <c r="B42" s="13">
        <v>30500</v>
      </c>
      <c r="C42" s="16" t="s">
        <v>24</v>
      </c>
      <c r="D42" s="132">
        <v>13033526.84</v>
      </c>
      <c r="E42" s="133">
        <v>5357885.21</v>
      </c>
      <c r="F42" s="134">
        <f t="shared" si="3"/>
        <v>0.41108483342794117</v>
      </c>
      <c r="G42" s="132">
        <v>10198057.73</v>
      </c>
      <c r="H42" s="135">
        <v>393</v>
      </c>
      <c r="I42" s="349">
        <f t="shared" si="4"/>
        <v>25949.256310432571</v>
      </c>
      <c r="J42" s="132">
        <v>20436960.260000002</v>
      </c>
      <c r="K42" s="135">
        <v>393</v>
      </c>
      <c r="L42" s="358">
        <f t="shared" si="5"/>
        <v>52002.443409669213</v>
      </c>
      <c r="M42" s="132">
        <v>142281.78</v>
      </c>
      <c r="N42" s="133">
        <v>672034</v>
      </c>
      <c r="O42" s="135">
        <v>393</v>
      </c>
      <c r="P42" s="358">
        <f t="shared" si="6"/>
        <v>2072.0503307888043</v>
      </c>
      <c r="Q42" s="132">
        <v>16160829</v>
      </c>
      <c r="R42" s="136">
        <v>29</v>
      </c>
      <c r="S42" s="366">
        <f t="shared" si="7"/>
        <v>557269.96551724139</v>
      </c>
      <c r="T42" s="41" t="s">
        <v>195</v>
      </c>
    </row>
    <row r="43" spans="1:20" ht="15" customHeight="1" x14ac:dyDescent="0.25">
      <c r="A43" s="187">
        <v>12</v>
      </c>
      <c r="B43" s="13">
        <v>30530</v>
      </c>
      <c r="C43" s="16" t="s">
        <v>26</v>
      </c>
      <c r="D43" s="132">
        <v>44967989.600000001</v>
      </c>
      <c r="E43" s="133">
        <v>25046549.350000001</v>
      </c>
      <c r="F43" s="134">
        <f t="shared" si="3"/>
        <v>0.55698619335208177</v>
      </c>
      <c r="G43" s="132">
        <v>8827054.0399999991</v>
      </c>
      <c r="H43" s="135">
        <v>832</v>
      </c>
      <c r="I43" s="349">
        <f t="shared" si="4"/>
        <v>10609.439951923076</v>
      </c>
      <c r="J43" s="132">
        <v>39372836.649999999</v>
      </c>
      <c r="K43" s="135">
        <v>832</v>
      </c>
      <c r="L43" s="358">
        <f t="shared" si="5"/>
        <v>47323.120973557692</v>
      </c>
      <c r="M43" s="132">
        <v>253902.92</v>
      </c>
      <c r="N43" s="133">
        <v>1419796.36</v>
      </c>
      <c r="O43" s="135">
        <v>832</v>
      </c>
      <c r="P43" s="358">
        <f t="shared" si="6"/>
        <v>2011.6577884615385</v>
      </c>
      <c r="Q43" s="132">
        <v>30981766</v>
      </c>
      <c r="R43" s="136">
        <v>58</v>
      </c>
      <c r="S43" s="366">
        <f t="shared" si="7"/>
        <v>534168.37931034481</v>
      </c>
      <c r="T43" s="41" t="s">
        <v>195</v>
      </c>
    </row>
    <row r="44" spans="1:20" ht="15" customHeight="1" x14ac:dyDescent="0.25">
      <c r="A44" s="187">
        <v>13</v>
      </c>
      <c r="B44" s="13">
        <v>30640</v>
      </c>
      <c r="C44" s="16" t="s">
        <v>29</v>
      </c>
      <c r="D44" s="132">
        <v>18650013.079999998</v>
      </c>
      <c r="E44" s="133">
        <v>9600463.25</v>
      </c>
      <c r="F44" s="134">
        <f>E44/D44</f>
        <v>0.51476978642419269</v>
      </c>
      <c r="G44" s="132">
        <v>13977683</v>
      </c>
      <c r="H44" s="135">
        <v>877</v>
      </c>
      <c r="I44" s="349">
        <f t="shared" si="4"/>
        <v>15938.064994298746</v>
      </c>
      <c r="J44" s="132">
        <v>39166208.659999996</v>
      </c>
      <c r="K44" s="135">
        <v>877</v>
      </c>
      <c r="L44" s="358">
        <f t="shared" si="5"/>
        <v>44659.302919042188</v>
      </c>
      <c r="M44" s="132">
        <v>302827.02</v>
      </c>
      <c r="N44" s="133">
        <v>1901572</v>
      </c>
      <c r="O44" s="135">
        <v>877</v>
      </c>
      <c r="P44" s="358">
        <f t="shared" si="6"/>
        <v>2513.5678677309006</v>
      </c>
      <c r="Q44" s="132">
        <v>33057616</v>
      </c>
      <c r="R44" s="136">
        <v>60</v>
      </c>
      <c r="S44" s="366">
        <f t="shared" si="7"/>
        <v>550960.26666666672</v>
      </c>
      <c r="T44" s="41" t="s">
        <v>218</v>
      </c>
    </row>
    <row r="45" spans="1:20" ht="15" customHeight="1" x14ac:dyDescent="0.25">
      <c r="A45" s="187">
        <v>14</v>
      </c>
      <c r="B45" s="13">
        <v>30650</v>
      </c>
      <c r="C45" s="16" t="s">
        <v>30</v>
      </c>
      <c r="D45" s="132">
        <v>33527415.719999999</v>
      </c>
      <c r="E45" s="133">
        <v>16813419.469999999</v>
      </c>
      <c r="F45" s="134">
        <f t="shared" si="3"/>
        <v>0.50148271523266685</v>
      </c>
      <c r="G45" s="132">
        <v>17354585.710000001</v>
      </c>
      <c r="H45" s="135">
        <v>800</v>
      </c>
      <c r="I45" s="349">
        <f t="shared" si="4"/>
        <v>21693.232137500003</v>
      </c>
      <c r="J45" s="132">
        <v>47964897.950000003</v>
      </c>
      <c r="K45" s="135">
        <v>800</v>
      </c>
      <c r="L45" s="358">
        <f t="shared" si="5"/>
        <v>59956.122437500002</v>
      </c>
      <c r="M45" s="132">
        <v>359069.2</v>
      </c>
      <c r="N45" s="133">
        <v>1621703.4</v>
      </c>
      <c r="O45" s="135">
        <v>800</v>
      </c>
      <c r="P45" s="358">
        <f t="shared" si="6"/>
        <v>2475.9657499999998</v>
      </c>
      <c r="Q45" s="132">
        <v>36541192</v>
      </c>
      <c r="R45" s="136">
        <v>66</v>
      </c>
      <c r="S45" s="366">
        <f t="shared" si="7"/>
        <v>553654.4242424242</v>
      </c>
      <c r="T45" s="41" t="s">
        <v>195</v>
      </c>
    </row>
    <row r="46" spans="1:20" ht="15" customHeight="1" x14ac:dyDescent="0.25">
      <c r="A46" s="187">
        <v>15</v>
      </c>
      <c r="B46" s="13">
        <v>30790</v>
      </c>
      <c r="C46" s="16" t="s">
        <v>31</v>
      </c>
      <c r="D46" s="132">
        <v>14942802.859999999</v>
      </c>
      <c r="E46" s="133">
        <v>6245931.5800000001</v>
      </c>
      <c r="F46" s="134">
        <f t="shared" si="3"/>
        <v>0.41798929146817376</v>
      </c>
      <c r="G46" s="132">
        <v>15350912.48</v>
      </c>
      <c r="H46" s="135">
        <v>594</v>
      </c>
      <c r="I46" s="349">
        <f t="shared" si="4"/>
        <v>25843.287003367004</v>
      </c>
      <c r="J46" s="132">
        <v>28433517.59</v>
      </c>
      <c r="K46" s="135">
        <v>594</v>
      </c>
      <c r="L46" s="358">
        <f t="shared" si="5"/>
        <v>47867.874730639727</v>
      </c>
      <c r="M46" s="132">
        <v>227485.16</v>
      </c>
      <c r="N46" s="133">
        <v>1229419</v>
      </c>
      <c r="O46" s="135">
        <v>594</v>
      </c>
      <c r="P46" s="358">
        <f t="shared" si="6"/>
        <v>2452.7006060606059</v>
      </c>
      <c r="Q46" s="132">
        <v>23311056</v>
      </c>
      <c r="R46" s="136">
        <v>45</v>
      </c>
      <c r="S46" s="366">
        <f t="shared" si="7"/>
        <v>518023.46666666667</v>
      </c>
      <c r="T46" s="41" t="s">
        <v>228</v>
      </c>
    </row>
    <row r="47" spans="1:20" ht="15" customHeight="1" x14ac:dyDescent="0.25">
      <c r="A47" s="187">
        <v>16</v>
      </c>
      <c r="B47" s="13">
        <v>30880</v>
      </c>
      <c r="C47" s="16" t="s">
        <v>7</v>
      </c>
      <c r="D47" s="132">
        <v>16110041.949999999</v>
      </c>
      <c r="E47" s="133">
        <v>7226406.0999999996</v>
      </c>
      <c r="F47" s="134">
        <f t="shared" si="3"/>
        <v>0.44856531860241367</v>
      </c>
      <c r="G47" s="132">
        <v>7737610.3799999999</v>
      </c>
      <c r="H47" s="135">
        <v>650</v>
      </c>
      <c r="I47" s="349">
        <f t="shared" si="4"/>
        <v>11904.01596923077</v>
      </c>
      <c r="J47" s="132">
        <v>29815160.890000001</v>
      </c>
      <c r="K47" s="135">
        <v>650</v>
      </c>
      <c r="L47" s="358">
        <f t="shared" si="5"/>
        <v>45869.478292307693</v>
      </c>
      <c r="M47" s="132">
        <v>487861.68</v>
      </c>
      <c r="N47" s="133">
        <v>1121363.8</v>
      </c>
      <c r="O47" s="135">
        <v>650</v>
      </c>
      <c r="P47" s="358">
        <f t="shared" si="6"/>
        <v>2475.7315076923078</v>
      </c>
      <c r="Q47" s="132">
        <v>24186610</v>
      </c>
      <c r="R47" s="136">
        <v>46</v>
      </c>
      <c r="S47" s="366">
        <f t="shared" si="7"/>
        <v>525795.86956521741</v>
      </c>
      <c r="T47" s="41" t="s">
        <v>229</v>
      </c>
    </row>
    <row r="48" spans="1:20" ht="15" customHeight="1" x14ac:dyDescent="0.25">
      <c r="A48" s="187">
        <v>17</v>
      </c>
      <c r="B48" s="13">
        <v>30890</v>
      </c>
      <c r="C48" s="16" t="s">
        <v>8</v>
      </c>
      <c r="D48" s="132">
        <v>43654745.030000001</v>
      </c>
      <c r="E48" s="133">
        <v>28146443.399999999</v>
      </c>
      <c r="F48" s="134">
        <f t="shared" si="3"/>
        <v>0.64475106613628064</v>
      </c>
      <c r="G48" s="132">
        <v>6325881.54</v>
      </c>
      <c r="H48" s="135">
        <v>620</v>
      </c>
      <c r="I48" s="349">
        <f t="shared" si="4"/>
        <v>10203.034741935484</v>
      </c>
      <c r="J48" s="132">
        <v>30451795.600000001</v>
      </c>
      <c r="K48" s="135">
        <v>620</v>
      </c>
      <c r="L48" s="358">
        <f t="shared" si="5"/>
        <v>49115.799354838709</v>
      </c>
      <c r="M48" s="132">
        <v>338114.48</v>
      </c>
      <c r="N48" s="133">
        <v>918966.83</v>
      </c>
      <c r="O48" s="135">
        <v>620</v>
      </c>
      <c r="P48" s="358">
        <f t="shared" si="6"/>
        <v>2027.5505000000001</v>
      </c>
      <c r="Q48" s="132">
        <v>22550506.140000001</v>
      </c>
      <c r="R48" s="136">
        <v>39</v>
      </c>
      <c r="S48" s="366">
        <f t="shared" si="7"/>
        <v>578218.10615384614</v>
      </c>
      <c r="T48" s="41" t="s">
        <v>219</v>
      </c>
    </row>
    <row r="49" spans="1:20" ht="15" customHeight="1" x14ac:dyDescent="0.25">
      <c r="A49" s="131">
        <v>18</v>
      </c>
      <c r="B49" s="13">
        <v>30940</v>
      </c>
      <c r="C49" s="16" t="s">
        <v>13</v>
      </c>
      <c r="D49" s="132">
        <v>44059512.539999999</v>
      </c>
      <c r="E49" s="133">
        <v>19801343.219999999</v>
      </c>
      <c r="F49" s="134">
        <f t="shared" si="3"/>
        <v>0.44942265763887179</v>
      </c>
      <c r="G49" s="132">
        <v>19805988.010000002</v>
      </c>
      <c r="H49" s="135">
        <v>1113</v>
      </c>
      <c r="I49" s="349">
        <f t="shared" si="4"/>
        <v>17795.137475292006</v>
      </c>
      <c r="J49" s="132">
        <v>48824462.700000003</v>
      </c>
      <c r="K49" s="135">
        <v>1113</v>
      </c>
      <c r="L49" s="358">
        <f t="shared" si="5"/>
        <v>43867.441778975743</v>
      </c>
      <c r="M49" s="132">
        <v>287515.05</v>
      </c>
      <c r="N49" s="133">
        <v>1934021.76</v>
      </c>
      <c r="O49" s="135">
        <v>1113</v>
      </c>
      <c r="P49" s="358">
        <f t="shared" si="6"/>
        <v>1995.9899460916442</v>
      </c>
      <c r="Q49" s="132">
        <v>40117319</v>
      </c>
      <c r="R49" s="136">
        <v>69</v>
      </c>
      <c r="S49" s="366">
        <f t="shared" si="7"/>
        <v>581410.4202898551</v>
      </c>
      <c r="T49" s="41" t="s">
        <v>218</v>
      </c>
    </row>
    <row r="50" spans="1:20" ht="15" customHeight="1" thickBot="1" x14ac:dyDescent="0.3">
      <c r="A50" s="117">
        <v>19</v>
      </c>
      <c r="B50" s="14">
        <v>31480</v>
      </c>
      <c r="C50" s="17" t="s">
        <v>107</v>
      </c>
      <c r="D50" s="118">
        <v>100185658.12</v>
      </c>
      <c r="E50" s="119">
        <v>67494172.269999996</v>
      </c>
      <c r="F50" s="120">
        <f t="shared" si="3"/>
        <v>0.67369096072770296</v>
      </c>
      <c r="G50" s="118">
        <v>23792474.050000001</v>
      </c>
      <c r="H50" s="137">
        <v>1163</v>
      </c>
      <c r="I50" s="353">
        <f t="shared" si="4"/>
        <v>20457.845270851249</v>
      </c>
      <c r="J50" s="118">
        <v>98686979.819999993</v>
      </c>
      <c r="K50" s="137">
        <v>1163</v>
      </c>
      <c r="L50" s="361">
        <f t="shared" si="5"/>
        <v>84855.528650042979</v>
      </c>
      <c r="M50" s="118">
        <v>719975.1</v>
      </c>
      <c r="N50" s="119">
        <v>2350380</v>
      </c>
      <c r="O50" s="137">
        <v>1163</v>
      </c>
      <c r="P50" s="361">
        <f t="shared" si="6"/>
        <v>2640.0301805674981</v>
      </c>
      <c r="Q50" s="118">
        <v>73618436</v>
      </c>
      <c r="R50" s="121">
        <v>116</v>
      </c>
      <c r="S50" s="369">
        <f t="shared" si="7"/>
        <v>634641.68965517241</v>
      </c>
      <c r="T50" s="41" t="s">
        <v>230</v>
      </c>
    </row>
    <row r="51" spans="1:20" ht="15" customHeight="1" thickBot="1" x14ac:dyDescent="0.3">
      <c r="A51" s="10"/>
      <c r="B51" s="161"/>
      <c r="C51" s="163" t="s">
        <v>32</v>
      </c>
      <c r="D51" s="259">
        <f>SUM(D52:D70)</f>
        <v>640375932.12</v>
      </c>
      <c r="E51" s="172">
        <f>SUM(E52:E70)</f>
        <v>332850265.45999998</v>
      </c>
      <c r="F51" s="257"/>
      <c r="G51" s="171">
        <f>SUM(G52:G70)</f>
        <v>375697524.19000006</v>
      </c>
      <c r="H51" s="258">
        <f>SUM(H52:H70)</f>
        <v>17084</v>
      </c>
      <c r="I51" s="351"/>
      <c r="J51" s="171">
        <f>SUM(J52:J70)</f>
        <v>1017163720.61</v>
      </c>
      <c r="K51" s="256">
        <f>SUM(K52:K70)</f>
        <v>17084</v>
      </c>
      <c r="L51" s="354"/>
      <c r="M51" s="171">
        <f>SUM(M52:M70)</f>
        <v>24505362.259999998</v>
      </c>
      <c r="N51" s="172">
        <f>SUM(N52:N70)</f>
        <v>34731460</v>
      </c>
      <c r="O51" s="256">
        <f>SUM(O52:O70)</f>
        <v>17084</v>
      </c>
      <c r="P51" s="354"/>
      <c r="Q51" s="171">
        <f>SUM(Q52:Q70)</f>
        <v>812353116</v>
      </c>
      <c r="R51" s="256">
        <f>SUM(R52:R70)</f>
        <v>1292</v>
      </c>
      <c r="S51" s="354"/>
      <c r="T51" s="38"/>
    </row>
    <row r="52" spans="1:20" ht="15" customHeight="1" x14ac:dyDescent="0.25">
      <c r="A52" s="148">
        <v>1</v>
      </c>
      <c r="B52" s="20">
        <v>40010</v>
      </c>
      <c r="C52" s="44" t="s">
        <v>109</v>
      </c>
      <c r="D52" s="140">
        <v>187870591.36000001</v>
      </c>
      <c r="E52" s="127">
        <v>105688212.56</v>
      </c>
      <c r="F52" s="128">
        <f t="shared" si="3"/>
        <v>0.56255857712971646</v>
      </c>
      <c r="G52" s="126">
        <v>85678590.170000002</v>
      </c>
      <c r="H52" s="129">
        <v>2099</v>
      </c>
      <c r="I52" s="352">
        <f t="shared" si="4"/>
        <v>40818.766160076229</v>
      </c>
      <c r="J52" s="126">
        <v>177650918.06999999</v>
      </c>
      <c r="K52" s="129">
        <v>2099</v>
      </c>
      <c r="L52" s="360">
        <f t="shared" si="5"/>
        <v>84635.978118151499</v>
      </c>
      <c r="M52" s="141">
        <v>7172738</v>
      </c>
      <c r="N52" s="142">
        <v>4349969</v>
      </c>
      <c r="O52" s="143">
        <v>2099</v>
      </c>
      <c r="P52" s="364">
        <f t="shared" si="6"/>
        <v>5489.6174368747024</v>
      </c>
      <c r="Q52" s="126">
        <v>140762038</v>
      </c>
      <c r="R52" s="130">
        <v>173</v>
      </c>
      <c r="S52" s="368">
        <f t="shared" si="7"/>
        <v>813653.39884393068</v>
      </c>
      <c r="T52" s="41" t="s">
        <v>196</v>
      </c>
    </row>
    <row r="53" spans="1:20" s="47" customFormat="1" ht="15" customHeight="1" x14ac:dyDescent="0.25">
      <c r="A53" s="148">
        <v>2</v>
      </c>
      <c r="B53" s="13">
        <v>40030</v>
      </c>
      <c r="C53" s="43" t="s">
        <v>181</v>
      </c>
      <c r="D53" s="40">
        <v>7766921.0199999996</v>
      </c>
      <c r="E53" s="40">
        <v>2460185.8199999998</v>
      </c>
      <c r="F53" s="134">
        <f>E53/D53</f>
        <v>0.31675174933090794</v>
      </c>
      <c r="G53" s="39">
        <v>9990685.2699999996</v>
      </c>
      <c r="H53" s="135">
        <v>621</v>
      </c>
      <c r="I53" s="349">
        <f>G53/H53</f>
        <v>16088.06001610306</v>
      </c>
      <c r="J53" s="132">
        <v>29671617.350000001</v>
      </c>
      <c r="K53" s="135">
        <v>621</v>
      </c>
      <c r="L53" s="358">
        <f>J53/K53</f>
        <v>47780.382206119168</v>
      </c>
      <c r="M53" s="132">
        <v>253815</v>
      </c>
      <c r="N53" s="133">
        <v>1090563</v>
      </c>
      <c r="O53" s="135">
        <v>621</v>
      </c>
      <c r="P53" s="358">
        <f>(N53+M53)/O53</f>
        <v>2164.8599033816427</v>
      </c>
      <c r="Q53" s="132">
        <v>25060181</v>
      </c>
      <c r="R53" s="136">
        <v>47</v>
      </c>
      <c r="S53" s="366">
        <f>Q53/R53</f>
        <v>533195.34042553196</v>
      </c>
      <c r="T53" s="41" t="s">
        <v>197</v>
      </c>
    </row>
    <row r="54" spans="1:20" s="47" customFormat="1" ht="15" customHeight="1" x14ac:dyDescent="0.25">
      <c r="A54" s="148">
        <v>3</v>
      </c>
      <c r="B54" s="13">
        <v>40410</v>
      </c>
      <c r="C54" s="43" t="s">
        <v>114</v>
      </c>
      <c r="D54" s="145">
        <v>88857878.819999993</v>
      </c>
      <c r="E54" s="133">
        <v>43039973.060000002</v>
      </c>
      <c r="F54" s="134">
        <f>E54/D54</f>
        <v>0.48436867536739614</v>
      </c>
      <c r="G54" s="132">
        <v>46665773.090000004</v>
      </c>
      <c r="H54" s="135">
        <v>1821</v>
      </c>
      <c r="I54" s="349">
        <f>G54/H54</f>
        <v>25626.454195496983</v>
      </c>
      <c r="J54" s="132">
        <v>106126924</v>
      </c>
      <c r="K54" s="135">
        <v>1821</v>
      </c>
      <c r="L54" s="358">
        <f>J54/K54</f>
        <v>58279.475013728719</v>
      </c>
      <c r="M54" s="132">
        <v>1341586.26</v>
      </c>
      <c r="N54" s="133">
        <v>4701961</v>
      </c>
      <c r="O54" s="135">
        <v>1821</v>
      </c>
      <c r="P54" s="358">
        <f>(N54+M54)/O54</f>
        <v>3318.8068423942887</v>
      </c>
      <c r="Q54" s="132">
        <v>82272640</v>
      </c>
      <c r="R54" s="136">
        <v>141</v>
      </c>
      <c r="S54" s="366">
        <f>Q54/R54</f>
        <v>583493.90070921986</v>
      </c>
      <c r="T54" s="41" t="s">
        <v>198</v>
      </c>
    </row>
    <row r="55" spans="1:20" ht="15" customHeight="1" x14ac:dyDescent="0.25">
      <c r="A55" s="144">
        <v>4</v>
      </c>
      <c r="B55" s="13">
        <v>40011</v>
      </c>
      <c r="C55" s="43" t="s">
        <v>110</v>
      </c>
      <c r="D55" s="145">
        <v>78684939.109999999</v>
      </c>
      <c r="E55" s="296">
        <v>53303918.270000003</v>
      </c>
      <c r="F55" s="128">
        <f t="shared" si="3"/>
        <v>0.67743482898909246</v>
      </c>
      <c r="G55" s="132">
        <v>39801805.409999996</v>
      </c>
      <c r="H55" s="135">
        <v>2085</v>
      </c>
      <c r="I55" s="349">
        <f t="shared" si="4"/>
        <v>19089.594920863306</v>
      </c>
      <c r="J55" s="132">
        <v>102969887.93000001</v>
      </c>
      <c r="K55" s="135">
        <v>2085</v>
      </c>
      <c r="L55" s="358">
        <f t="shared" si="5"/>
        <v>49386.037376498803</v>
      </c>
      <c r="M55" s="132">
        <v>1226295.74</v>
      </c>
      <c r="N55" s="133">
        <v>3860060</v>
      </c>
      <c r="O55" s="135">
        <v>2085</v>
      </c>
      <c r="P55" s="358">
        <f t="shared" si="6"/>
        <v>2439.4991558752999</v>
      </c>
      <c r="Q55" s="132">
        <v>81528592</v>
      </c>
      <c r="R55" s="136">
        <v>143</v>
      </c>
      <c r="S55" s="366">
        <f t="shared" si="7"/>
        <v>570130.01398601395</v>
      </c>
      <c r="T55" s="41" t="s">
        <v>193</v>
      </c>
    </row>
    <row r="56" spans="1:20" s="47" customFormat="1" ht="15" customHeight="1" x14ac:dyDescent="0.25">
      <c r="A56" s="144">
        <v>5</v>
      </c>
      <c r="B56" s="13">
        <v>40080</v>
      </c>
      <c r="C56" s="43" t="s">
        <v>112</v>
      </c>
      <c r="D56" s="145">
        <v>17613469.829999998</v>
      </c>
      <c r="E56" s="133">
        <v>2877899.09</v>
      </c>
      <c r="F56" s="134">
        <f>E56/D56</f>
        <v>0.16339194478865499</v>
      </c>
      <c r="G56" s="132">
        <v>10582352.32</v>
      </c>
      <c r="H56" s="135">
        <v>1192</v>
      </c>
      <c r="I56" s="349">
        <f>G56/H56</f>
        <v>8877.8123489932896</v>
      </c>
      <c r="J56" s="132">
        <v>53948976.890000001</v>
      </c>
      <c r="K56" s="135">
        <v>1192</v>
      </c>
      <c r="L56" s="358">
        <f>J56/K56</f>
        <v>45259.208800335568</v>
      </c>
      <c r="M56" s="132">
        <v>403733</v>
      </c>
      <c r="N56" s="133">
        <v>2637148</v>
      </c>
      <c r="O56" s="135">
        <v>1192</v>
      </c>
      <c r="P56" s="358">
        <f>(N56+M56)/O56</f>
        <v>2551.07466442953</v>
      </c>
      <c r="Q56" s="132">
        <v>44375645</v>
      </c>
      <c r="R56" s="136">
        <v>71</v>
      </c>
      <c r="S56" s="366">
        <f>Q56/R56</f>
        <v>625009.08450704231</v>
      </c>
      <c r="T56" s="41" t="s">
        <v>205</v>
      </c>
    </row>
    <row r="57" spans="1:20" s="47" customFormat="1" ht="15" customHeight="1" x14ac:dyDescent="0.25">
      <c r="A57" s="144">
        <v>6</v>
      </c>
      <c r="B57" s="13">
        <v>40100</v>
      </c>
      <c r="C57" s="43" t="s">
        <v>113</v>
      </c>
      <c r="D57" s="145">
        <v>11389762.59</v>
      </c>
      <c r="E57" s="133">
        <v>4990212.92</v>
      </c>
      <c r="F57" s="134">
        <f>E57/D57</f>
        <v>0.43813142552956408</v>
      </c>
      <c r="G57" s="132">
        <v>12271046.26</v>
      </c>
      <c r="H57" s="135">
        <v>967</v>
      </c>
      <c r="I57" s="349">
        <f>G57/H57</f>
        <v>12689.809989658737</v>
      </c>
      <c r="J57" s="132">
        <v>46106200.57</v>
      </c>
      <c r="K57" s="135">
        <v>967</v>
      </c>
      <c r="L57" s="358">
        <f>J57/K57</f>
        <v>47679.628304033089</v>
      </c>
      <c r="M57" s="132">
        <v>534990</v>
      </c>
      <c r="N57" s="133">
        <v>1874587</v>
      </c>
      <c r="O57" s="135">
        <v>967</v>
      </c>
      <c r="P57" s="358">
        <f>(N57+M57)/O57</f>
        <v>2491.8066184074455</v>
      </c>
      <c r="Q57" s="132">
        <v>38420131</v>
      </c>
      <c r="R57" s="136">
        <v>71</v>
      </c>
      <c r="S57" s="366">
        <f>Q57/R57</f>
        <v>541128.60563380283</v>
      </c>
      <c r="T57" s="41" t="s">
        <v>202</v>
      </c>
    </row>
    <row r="58" spans="1:20" ht="15" customHeight="1" x14ac:dyDescent="0.25">
      <c r="A58" s="144">
        <v>7</v>
      </c>
      <c r="B58" s="13">
        <v>40020</v>
      </c>
      <c r="C58" s="43" t="s">
        <v>171</v>
      </c>
      <c r="D58" s="145">
        <v>42609108.740000002</v>
      </c>
      <c r="E58" s="133">
        <v>29330746.32</v>
      </c>
      <c r="F58" s="134">
        <f t="shared" si="3"/>
        <v>0.68836798485919226</v>
      </c>
      <c r="G58" s="132">
        <v>42977088.289999999</v>
      </c>
      <c r="H58" s="135">
        <v>333</v>
      </c>
      <c r="I58" s="349">
        <f t="shared" si="4"/>
        <v>129060.3251951952</v>
      </c>
      <c r="J58" s="132">
        <v>76156246.730000004</v>
      </c>
      <c r="K58" s="135">
        <v>333</v>
      </c>
      <c r="L58" s="358">
        <f t="shared" si="5"/>
        <v>228697.43762762763</v>
      </c>
      <c r="M58" s="132">
        <v>4938370.7300000004</v>
      </c>
      <c r="N58" s="133">
        <v>868446</v>
      </c>
      <c r="O58" s="135">
        <v>333</v>
      </c>
      <c r="P58" s="358">
        <f t="shared" si="6"/>
        <v>17437.888078078078</v>
      </c>
      <c r="Q58" s="132">
        <v>59179671</v>
      </c>
      <c r="R58" s="136">
        <v>74</v>
      </c>
      <c r="S58" s="366">
        <f t="shared" si="7"/>
        <v>799725.28378378379</v>
      </c>
      <c r="T58" s="41" t="s">
        <v>193</v>
      </c>
    </row>
    <row r="59" spans="1:20" ht="15" customHeight="1" x14ac:dyDescent="0.25">
      <c r="A59" s="144">
        <v>8</v>
      </c>
      <c r="B59" s="13">
        <v>40031</v>
      </c>
      <c r="C59" s="43" t="s">
        <v>33</v>
      </c>
      <c r="D59" s="145">
        <v>8759990.1699999999</v>
      </c>
      <c r="E59" s="133">
        <v>4059523.36</v>
      </c>
      <c r="F59" s="134">
        <f>E59/D59</f>
        <v>0.46341642869674587</v>
      </c>
      <c r="G59" s="132">
        <v>7929020.6100000003</v>
      </c>
      <c r="H59" s="135">
        <v>858</v>
      </c>
      <c r="I59" s="349">
        <f t="shared" si="4"/>
        <v>9241.2827622377627</v>
      </c>
      <c r="J59" s="132">
        <v>34331771.659999996</v>
      </c>
      <c r="K59" s="135">
        <v>858</v>
      </c>
      <c r="L59" s="358">
        <f t="shared" si="5"/>
        <v>40013.719883449878</v>
      </c>
      <c r="M59" s="132">
        <v>454606</v>
      </c>
      <c r="N59" s="133">
        <v>1720125</v>
      </c>
      <c r="O59" s="135">
        <v>858</v>
      </c>
      <c r="P59" s="358">
        <f t="shared" si="6"/>
        <v>2534.651515151515</v>
      </c>
      <c r="Q59" s="132">
        <v>28976096</v>
      </c>
      <c r="R59" s="136">
        <v>44</v>
      </c>
      <c r="S59" s="366">
        <f t="shared" si="7"/>
        <v>658547.63636363635</v>
      </c>
      <c r="T59" s="41" t="s">
        <v>205</v>
      </c>
    </row>
    <row r="60" spans="1:20" ht="15" customHeight="1" x14ac:dyDescent="0.25">
      <c r="A60" s="144">
        <v>9</v>
      </c>
      <c r="B60" s="13">
        <v>40210</v>
      </c>
      <c r="C60" s="43" t="s">
        <v>34</v>
      </c>
      <c r="D60" s="145">
        <v>18210888.079999998</v>
      </c>
      <c r="E60" s="133">
        <v>5611872.0700000003</v>
      </c>
      <c r="F60" s="134">
        <f t="shared" si="3"/>
        <v>0.30816026353833925</v>
      </c>
      <c r="G60" s="132">
        <v>8684739.8800000008</v>
      </c>
      <c r="H60" s="135">
        <v>509</v>
      </c>
      <c r="I60" s="349">
        <f t="shared" si="4"/>
        <v>17062.357328094306</v>
      </c>
      <c r="J60" s="132">
        <v>26574115.609999999</v>
      </c>
      <c r="K60" s="135">
        <v>509</v>
      </c>
      <c r="L60" s="358">
        <f t="shared" si="5"/>
        <v>52208.478605108052</v>
      </c>
      <c r="M60" s="132">
        <v>387314</v>
      </c>
      <c r="N60" s="133">
        <v>907457</v>
      </c>
      <c r="O60" s="135">
        <v>509</v>
      </c>
      <c r="P60" s="358">
        <f t="shared" si="6"/>
        <v>2543.7544204322198</v>
      </c>
      <c r="Q60" s="132">
        <v>21397167</v>
      </c>
      <c r="R60" s="136">
        <v>39</v>
      </c>
      <c r="S60" s="366">
        <f t="shared" si="7"/>
        <v>548645.30769230775</v>
      </c>
      <c r="T60" s="41" t="s">
        <v>205</v>
      </c>
    </row>
    <row r="61" spans="1:20" ht="15" customHeight="1" x14ac:dyDescent="0.25">
      <c r="A61" s="144">
        <v>10</v>
      </c>
      <c r="B61" s="13">
        <v>40300</v>
      </c>
      <c r="C61" s="43" t="s">
        <v>35</v>
      </c>
      <c r="D61" s="145">
        <v>13687520.539999999</v>
      </c>
      <c r="E61" s="133">
        <v>6550521.9100000001</v>
      </c>
      <c r="F61" s="134">
        <f t="shared" si="3"/>
        <v>0.47857622502607039</v>
      </c>
      <c r="G61" s="132">
        <v>4043776.52</v>
      </c>
      <c r="H61" s="135">
        <v>257</v>
      </c>
      <c r="I61" s="349">
        <f t="shared" si="4"/>
        <v>15734.538988326849</v>
      </c>
      <c r="J61" s="132">
        <v>18037203.609999999</v>
      </c>
      <c r="K61" s="135">
        <v>257</v>
      </c>
      <c r="L61" s="358">
        <f t="shared" si="5"/>
        <v>70183.67163424124</v>
      </c>
      <c r="M61" s="132">
        <v>183430</v>
      </c>
      <c r="N61" s="133">
        <v>584555</v>
      </c>
      <c r="O61" s="135">
        <v>257</v>
      </c>
      <c r="P61" s="358">
        <f t="shared" si="6"/>
        <v>2988.2684824902722</v>
      </c>
      <c r="Q61" s="132">
        <v>15136872</v>
      </c>
      <c r="R61" s="136">
        <v>22</v>
      </c>
      <c r="S61" s="366">
        <f t="shared" si="7"/>
        <v>688039.63636363635</v>
      </c>
      <c r="T61" s="41" t="s">
        <v>205</v>
      </c>
    </row>
    <row r="62" spans="1:20" ht="15" customHeight="1" x14ac:dyDescent="0.25">
      <c r="A62" s="144">
        <v>11</v>
      </c>
      <c r="B62" s="13">
        <v>40360</v>
      </c>
      <c r="C62" s="43" t="s">
        <v>36</v>
      </c>
      <c r="D62" s="145">
        <v>8603658.8699999992</v>
      </c>
      <c r="E62" s="133">
        <v>1649958.83</v>
      </c>
      <c r="F62" s="134">
        <f t="shared" si="3"/>
        <v>0.19177408762139825</v>
      </c>
      <c r="G62" s="132">
        <v>6498870.1799999997</v>
      </c>
      <c r="H62" s="135">
        <v>524</v>
      </c>
      <c r="I62" s="349">
        <f t="shared" si="4"/>
        <v>12402.424007633586</v>
      </c>
      <c r="J62" s="132">
        <v>27993353.190000001</v>
      </c>
      <c r="K62" s="135">
        <v>524</v>
      </c>
      <c r="L62" s="358">
        <f t="shared" si="5"/>
        <v>53422.429751908399</v>
      </c>
      <c r="M62" s="132">
        <v>387086</v>
      </c>
      <c r="N62" s="133">
        <v>934547</v>
      </c>
      <c r="O62" s="135">
        <v>524</v>
      </c>
      <c r="P62" s="358">
        <f t="shared" si="6"/>
        <v>2522.2003816793895</v>
      </c>
      <c r="Q62" s="132">
        <v>22267165</v>
      </c>
      <c r="R62" s="136">
        <v>48</v>
      </c>
      <c r="S62" s="366">
        <f t="shared" si="7"/>
        <v>463899.27083333331</v>
      </c>
      <c r="T62" s="41" t="s">
        <v>202</v>
      </c>
    </row>
    <row r="63" spans="1:20" ht="15" customHeight="1" x14ac:dyDescent="0.25">
      <c r="A63" s="144">
        <v>12</v>
      </c>
      <c r="B63" s="13">
        <v>40390</v>
      </c>
      <c r="C63" s="43" t="s">
        <v>37</v>
      </c>
      <c r="D63" s="145">
        <v>19410331.170000002</v>
      </c>
      <c r="E63" s="133">
        <v>10145884.84</v>
      </c>
      <c r="F63" s="134">
        <f t="shared" si="3"/>
        <v>0.52270539596362786</v>
      </c>
      <c r="G63" s="132">
        <v>17985291.91</v>
      </c>
      <c r="H63" s="135">
        <v>565</v>
      </c>
      <c r="I63" s="349">
        <f t="shared" si="4"/>
        <v>31832.375061946903</v>
      </c>
      <c r="J63" s="132">
        <v>30748002.789999999</v>
      </c>
      <c r="K63" s="135">
        <v>565</v>
      </c>
      <c r="L63" s="358">
        <f t="shared" si="5"/>
        <v>54421.243876106193</v>
      </c>
      <c r="M63" s="132">
        <v>261366</v>
      </c>
      <c r="N63" s="133">
        <v>1279289</v>
      </c>
      <c r="O63" s="135">
        <v>565</v>
      </c>
      <c r="P63" s="358">
        <f t="shared" si="6"/>
        <v>2726.8230088495575</v>
      </c>
      <c r="Q63" s="132">
        <v>24751054</v>
      </c>
      <c r="R63" s="136">
        <v>51</v>
      </c>
      <c r="S63" s="366">
        <f t="shared" si="7"/>
        <v>485314.78431372548</v>
      </c>
      <c r="T63" s="41" t="s">
        <v>197</v>
      </c>
    </row>
    <row r="64" spans="1:20" ht="15" customHeight="1" x14ac:dyDescent="0.25">
      <c r="A64" s="144">
        <v>13</v>
      </c>
      <c r="B64" s="13">
        <v>40720</v>
      </c>
      <c r="C64" s="43" t="s">
        <v>172</v>
      </c>
      <c r="D64" s="145">
        <v>10576978.800000001</v>
      </c>
      <c r="E64" s="133">
        <v>3848895.55</v>
      </c>
      <c r="F64" s="134">
        <f t="shared" si="3"/>
        <v>0.36389366214859004</v>
      </c>
      <c r="G64" s="132">
        <v>12359900.66</v>
      </c>
      <c r="H64" s="135">
        <v>927</v>
      </c>
      <c r="I64" s="349">
        <f t="shared" si="4"/>
        <v>13333.226170442287</v>
      </c>
      <c r="J64" s="132">
        <v>44405863.490000002</v>
      </c>
      <c r="K64" s="135">
        <v>927</v>
      </c>
      <c r="L64" s="358">
        <f t="shared" si="5"/>
        <v>47902.7653613808</v>
      </c>
      <c r="M64" s="132">
        <v>535286</v>
      </c>
      <c r="N64" s="133">
        <v>1751393</v>
      </c>
      <c r="O64" s="135">
        <v>927</v>
      </c>
      <c r="P64" s="358">
        <f t="shared" si="6"/>
        <v>2466.75188781014</v>
      </c>
      <c r="Q64" s="132">
        <v>36311776</v>
      </c>
      <c r="R64" s="136">
        <v>64</v>
      </c>
      <c r="S64" s="366">
        <f t="shared" si="7"/>
        <v>567371.5</v>
      </c>
      <c r="T64" s="41" t="s">
        <v>205</v>
      </c>
    </row>
    <row r="65" spans="1:20" ht="15" customHeight="1" x14ac:dyDescent="0.25">
      <c r="A65" s="144">
        <v>14</v>
      </c>
      <c r="B65" s="13">
        <v>40730</v>
      </c>
      <c r="C65" s="43" t="s">
        <v>38</v>
      </c>
      <c r="D65" s="145">
        <v>16564536.08</v>
      </c>
      <c r="E65" s="133">
        <v>7235179.0199999996</v>
      </c>
      <c r="F65" s="134">
        <f t="shared" si="3"/>
        <v>0.43678730180290082</v>
      </c>
      <c r="G65" s="132">
        <v>8090978.2800000003</v>
      </c>
      <c r="H65" s="135">
        <v>223</v>
      </c>
      <c r="I65" s="349">
        <f t="shared" si="4"/>
        <v>36282.413811659193</v>
      </c>
      <c r="J65" s="132">
        <v>23894713.710000001</v>
      </c>
      <c r="K65" s="135">
        <v>223</v>
      </c>
      <c r="L65" s="358">
        <f t="shared" si="5"/>
        <v>107151.18255605381</v>
      </c>
      <c r="M65" s="132">
        <v>250708</v>
      </c>
      <c r="N65" s="133">
        <v>484407</v>
      </c>
      <c r="O65" s="135">
        <v>223</v>
      </c>
      <c r="P65" s="358">
        <f t="shared" si="6"/>
        <v>3296.4798206278028</v>
      </c>
      <c r="Q65" s="132">
        <v>17918451</v>
      </c>
      <c r="R65" s="136">
        <v>28</v>
      </c>
      <c r="S65" s="366">
        <f t="shared" si="7"/>
        <v>639944.67857142852</v>
      </c>
      <c r="T65" s="41" t="s">
        <v>205</v>
      </c>
    </row>
    <row r="66" spans="1:20" ht="15" customHeight="1" x14ac:dyDescent="0.25">
      <c r="A66" s="144">
        <v>15</v>
      </c>
      <c r="B66" s="13">
        <v>40820</v>
      </c>
      <c r="C66" s="43" t="s">
        <v>39</v>
      </c>
      <c r="D66" s="145">
        <v>9463477.1500000004</v>
      </c>
      <c r="E66" s="133">
        <v>3884861.37</v>
      </c>
      <c r="F66" s="134">
        <f t="shared" si="3"/>
        <v>0.41051098961019838</v>
      </c>
      <c r="G66" s="132">
        <v>8280949.8700000001</v>
      </c>
      <c r="H66" s="135">
        <v>742</v>
      </c>
      <c r="I66" s="349">
        <f t="shared" si="4"/>
        <v>11160.309797843665</v>
      </c>
      <c r="J66" s="132">
        <v>31468060.809999999</v>
      </c>
      <c r="K66" s="135">
        <v>742</v>
      </c>
      <c r="L66" s="358">
        <f t="shared" si="5"/>
        <v>42409.78545822102</v>
      </c>
      <c r="M66" s="132">
        <v>323214</v>
      </c>
      <c r="N66" s="133">
        <v>1470770</v>
      </c>
      <c r="O66" s="135">
        <v>742</v>
      </c>
      <c r="P66" s="358">
        <f t="shared" si="6"/>
        <v>2417.7681940700809</v>
      </c>
      <c r="Q66" s="132">
        <v>26683141</v>
      </c>
      <c r="R66" s="136">
        <v>45</v>
      </c>
      <c r="S66" s="366">
        <f t="shared" si="7"/>
        <v>592958.68888888892</v>
      </c>
      <c r="T66" s="41" t="s">
        <v>205</v>
      </c>
    </row>
    <row r="67" spans="1:20" ht="15" customHeight="1" x14ac:dyDescent="0.25">
      <c r="A67" s="144">
        <v>16</v>
      </c>
      <c r="B67" s="13">
        <v>40840</v>
      </c>
      <c r="C67" s="43" t="s">
        <v>40</v>
      </c>
      <c r="D67" s="145">
        <v>8168157.4900000002</v>
      </c>
      <c r="E67" s="133">
        <v>2549352.0299999998</v>
      </c>
      <c r="F67" s="134">
        <f t="shared" si="3"/>
        <v>0.31210857933641528</v>
      </c>
      <c r="G67" s="132">
        <v>6993060.8499999996</v>
      </c>
      <c r="H67" s="135">
        <v>679</v>
      </c>
      <c r="I67" s="349">
        <f t="shared" si="4"/>
        <v>10299.058689248895</v>
      </c>
      <c r="J67" s="132">
        <v>31642194.629999999</v>
      </c>
      <c r="K67" s="135">
        <v>679</v>
      </c>
      <c r="L67" s="358">
        <f t="shared" si="5"/>
        <v>46601.170294550808</v>
      </c>
      <c r="M67" s="132">
        <v>370450</v>
      </c>
      <c r="N67" s="133">
        <v>1319884</v>
      </c>
      <c r="O67" s="135">
        <v>679</v>
      </c>
      <c r="P67" s="358">
        <f t="shared" si="6"/>
        <v>2489.4462444771725</v>
      </c>
      <c r="Q67" s="132">
        <v>25486378</v>
      </c>
      <c r="R67" s="136">
        <v>41</v>
      </c>
      <c r="S67" s="366">
        <f t="shared" si="7"/>
        <v>621618.97560975607</v>
      </c>
      <c r="T67" s="41" t="s">
        <v>205</v>
      </c>
    </row>
    <row r="68" spans="1:20" ht="15" customHeight="1" x14ac:dyDescent="0.25">
      <c r="A68" s="144">
        <v>17</v>
      </c>
      <c r="B68" s="13">
        <v>40950</v>
      </c>
      <c r="C68" s="43" t="s">
        <v>14</v>
      </c>
      <c r="D68" s="145">
        <v>12725142.25</v>
      </c>
      <c r="E68" s="133">
        <v>5443928.2400000002</v>
      </c>
      <c r="F68" s="134">
        <f t="shared" si="3"/>
        <v>0.42780883176374712</v>
      </c>
      <c r="G68" s="132">
        <v>11676605.85</v>
      </c>
      <c r="H68" s="135">
        <v>821</v>
      </c>
      <c r="I68" s="349">
        <f t="shared" si="4"/>
        <v>14222.418818514006</v>
      </c>
      <c r="J68" s="132">
        <v>41428282.210000001</v>
      </c>
      <c r="K68" s="135">
        <v>821</v>
      </c>
      <c r="L68" s="358">
        <f t="shared" si="5"/>
        <v>50460.757868453104</v>
      </c>
      <c r="M68" s="132">
        <v>572666</v>
      </c>
      <c r="N68" s="133">
        <v>1406129</v>
      </c>
      <c r="O68" s="135">
        <v>821</v>
      </c>
      <c r="P68" s="358">
        <f t="shared" si="6"/>
        <v>2410.2253349573689</v>
      </c>
      <c r="Q68" s="132">
        <v>34016401</v>
      </c>
      <c r="R68" s="136">
        <v>63</v>
      </c>
      <c r="S68" s="366">
        <f t="shared" si="7"/>
        <v>539942.87301587302</v>
      </c>
      <c r="T68" s="41" t="s">
        <v>205</v>
      </c>
    </row>
    <row r="69" spans="1:20" s="47" customFormat="1" ht="15" customHeight="1" x14ac:dyDescent="0.25">
      <c r="A69" s="146">
        <v>18</v>
      </c>
      <c r="B69" s="13">
        <v>40990</v>
      </c>
      <c r="C69" s="43" t="s">
        <v>41</v>
      </c>
      <c r="D69" s="145">
        <v>30413339.649999999</v>
      </c>
      <c r="E69" s="133">
        <v>14762721.210000001</v>
      </c>
      <c r="F69" s="134">
        <f>E69/D69</f>
        <v>0.48540283243770638</v>
      </c>
      <c r="G69" s="132">
        <v>14219501.93</v>
      </c>
      <c r="H69" s="135">
        <v>1102</v>
      </c>
      <c r="I69" s="349">
        <f>G69/H69</f>
        <v>12903.359283121597</v>
      </c>
      <c r="J69" s="132">
        <v>48281438.189999998</v>
      </c>
      <c r="K69" s="135">
        <v>1102</v>
      </c>
      <c r="L69" s="358">
        <f>J69/K69</f>
        <v>43812.557341197818</v>
      </c>
      <c r="M69" s="132">
        <v>756874.27</v>
      </c>
      <c r="N69" s="133">
        <v>1853517</v>
      </c>
      <c r="O69" s="135">
        <v>1102</v>
      </c>
      <c r="P69" s="358">
        <f>(N69+M69)/O69</f>
        <v>2368.7761070780398</v>
      </c>
      <c r="Q69" s="132">
        <v>39056157</v>
      </c>
      <c r="R69" s="136">
        <v>67</v>
      </c>
      <c r="S69" s="366">
        <f>Q69/R69</f>
        <v>582927.71641791041</v>
      </c>
      <c r="T69" s="41" t="s">
        <v>205</v>
      </c>
    </row>
    <row r="70" spans="1:20" ht="15" customHeight="1" thickBot="1" x14ac:dyDescent="0.3">
      <c r="A70" s="146">
        <v>19</v>
      </c>
      <c r="B70" s="13">
        <v>40133</v>
      </c>
      <c r="C70" s="43" t="s">
        <v>42</v>
      </c>
      <c r="D70" s="145">
        <v>48999240.399999999</v>
      </c>
      <c r="E70" s="133">
        <v>25416418.989999998</v>
      </c>
      <c r="F70" s="134">
        <f>E70/D70</f>
        <v>0.51871046943821597</v>
      </c>
      <c r="G70" s="132">
        <v>20967486.84</v>
      </c>
      <c r="H70" s="135">
        <v>759</v>
      </c>
      <c r="I70" s="349">
        <f>G70/H70</f>
        <v>27625.147351778654</v>
      </c>
      <c r="J70" s="132">
        <v>65727949.170000002</v>
      </c>
      <c r="K70" s="135">
        <v>759</v>
      </c>
      <c r="L70" s="358">
        <f>J70/K70</f>
        <v>86598.088498023717</v>
      </c>
      <c r="M70" s="132">
        <v>4150833.26</v>
      </c>
      <c r="N70" s="133">
        <v>1636653</v>
      </c>
      <c r="O70" s="135">
        <v>759</v>
      </c>
      <c r="P70" s="358">
        <f>(N70+M70)/O70</f>
        <v>7625.1465876152834</v>
      </c>
      <c r="Q70" s="132">
        <v>48753560</v>
      </c>
      <c r="R70" s="136">
        <v>60</v>
      </c>
      <c r="S70" s="366">
        <f>Q70/R70</f>
        <v>812559.33333333337</v>
      </c>
      <c r="T70" s="41" t="s">
        <v>215</v>
      </c>
    </row>
    <row r="71" spans="1:20" ht="15" customHeight="1" thickBot="1" x14ac:dyDescent="0.3">
      <c r="A71" s="138"/>
      <c r="B71" s="161"/>
      <c r="C71" s="162" t="s">
        <v>43</v>
      </c>
      <c r="D71" s="259">
        <f>SUM(D72:D86)</f>
        <v>463691326.06000006</v>
      </c>
      <c r="E71" s="172">
        <f>SUM(E72:E86)</f>
        <v>293583810</v>
      </c>
      <c r="F71" s="257"/>
      <c r="G71" s="171">
        <f>SUM(G72:G86)</f>
        <v>256729173.88000003</v>
      </c>
      <c r="H71" s="258">
        <f>SUM(H72:H86)</f>
        <v>13624</v>
      </c>
      <c r="I71" s="351"/>
      <c r="J71" s="171">
        <f>SUM(J72:J86)</f>
        <v>729982330.08000004</v>
      </c>
      <c r="K71" s="258">
        <f>SUM(K72:K86)</f>
        <v>13624</v>
      </c>
      <c r="L71" s="354"/>
      <c r="M71" s="171">
        <f>SUM(M72:M86)</f>
        <v>0</v>
      </c>
      <c r="N71" s="172">
        <f>SUM(N72:N86)</f>
        <v>0</v>
      </c>
      <c r="O71" s="256">
        <f>SUM(O72:O86)</f>
        <v>13624</v>
      </c>
      <c r="P71" s="354"/>
      <c r="Q71" s="171">
        <f>SUM(Q72:Q86)</f>
        <v>571864453</v>
      </c>
      <c r="R71" s="256">
        <f>SUM(R72:R86)</f>
        <v>957</v>
      </c>
      <c r="S71" s="354"/>
      <c r="T71" s="38"/>
    </row>
    <row r="72" spans="1:20" ht="15" customHeight="1" x14ac:dyDescent="0.25">
      <c r="A72" s="187">
        <v>1</v>
      </c>
      <c r="B72" s="13">
        <v>50040</v>
      </c>
      <c r="C72" s="43" t="s">
        <v>118</v>
      </c>
      <c r="D72" s="145">
        <v>31468651.190000001</v>
      </c>
      <c r="E72" s="133">
        <v>11127729.9</v>
      </c>
      <c r="F72" s="134">
        <f>E72/D72</f>
        <v>0.35361318261826652</v>
      </c>
      <c r="G72" s="42">
        <v>22834808.100000001</v>
      </c>
      <c r="H72" s="135">
        <v>1004</v>
      </c>
      <c r="I72" s="349">
        <f>G72/H72</f>
        <v>22743.832768924305</v>
      </c>
      <c r="J72" s="132">
        <v>64746508.240000002</v>
      </c>
      <c r="K72" s="135">
        <v>1004</v>
      </c>
      <c r="L72" s="358">
        <f>J72/K72</f>
        <v>64488.554023904384</v>
      </c>
      <c r="M72" s="341"/>
      <c r="N72" s="342"/>
      <c r="O72" s="135">
        <v>1004</v>
      </c>
      <c r="P72" s="358">
        <f>(N72+M72)/O72</f>
        <v>0</v>
      </c>
      <c r="Q72" s="132">
        <v>51270977</v>
      </c>
      <c r="R72" s="136">
        <v>83</v>
      </c>
      <c r="S72" s="366">
        <f>Q72/R72</f>
        <v>617722.61445783137</v>
      </c>
      <c r="T72" s="41" t="s">
        <v>199</v>
      </c>
    </row>
    <row r="73" spans="1:20" ht="15" customHeight="1" x14ac:dyDescent="0.25">
      <c r="A73" s="187">
        <v>2</v>
      </c>
      <c r="B73" s="13">
        <v>50003</v>
      </c>
      <c r="C73" s="43" t="s">
        <v>117</v>
      </c>
      <c r="D73" s="145">
        <v>193852287.61000001</v>
      </c>
      <c r="E73" s="133">
        <v>176126450</v>
      </c>
      <c r="F73" s="134">
        <f t="shared" ref="F73:F124" si="8">E73/D73</f>
        <v>0.90856008031402968</v>
      </c>
      <c r="G73" s="132">
        <v>25121451.280000001</v>
      </c>
      <c r="H73" s="135">
        <v>1179</v>
      </c>
      <c r="I73" s="349">
        <f t="shared" ref="I73:I124" si="9">G73/H73</f>
        <v>21307.422629346904</v>
      </c>
      <c r="J73" s="132">
        <v>90747580.780000001</v>
      </c>
      <c r="K73" s="135">
        <v>1179</v>
      </c>
      <c r="L73" s="358">
        <f t="shared" ref="L73:L124" si="10">J73/K73</f>
        <v>76969.95825275658</v>
      </c>
      <c r="M73" s="341"/>
      <c r="N73" s="342"/>
      <c r="O73" s="135">
        <v>1179</v>
      </c>
      <c r="P73" s="358">
        <f t="shared" ref="P73:P124" si="11">(N73+M73)/O73</f>
        <v>0</v>
      </c>
      <c r="Q73" s="132">
        <v>60075190</v>
      </c>
      <c r="R73" s="136">
        <v>99</v>
      </c>
      <c r="S73" s="366">
        <f t="shared" ref="S73:S124" si="12">Q73/R73</f>
        <v>606820.10101010103</v>
      </c>
      <c r="T73" s="41" t="s">
        <v>206</v>
      </c>
    </row>
    <row r="74" spans="1:20" ht="15" customHeight="1" x14ac:dyDescent="0.25">
      <c r="A74" s="187">
        <v>3</v>
      </c>
      <c r="B74" s="13">
        <v>50060</v>
      </c>
      <c r="C74" s="43" t="s">
        <v>44</v>
      </c>
      <c r="D74" s="145">
        <v>12892006.65</v>
      </c>
      <c r="E74" s="342"/>
      <c r="F74" s="134">
        <f t="shared" si="8"/>
        <v>0</v>
      </c>
      <c r="G74" s="132">
        <v>10131211.66</v>
      </c>
      <c r="H74" s="135">
        <v>726</v>
      </c>
      <c r="I74" s="349">
        <f t="shared" si="9"/>
        <v>13954.83699724518</v>
      </c>
      <c r="J74" s="132">
        <v>38121185.009999998</v>
      </c>
      <c r="K74" s="135">
        <v>726</v>
      </c>
      <c r="L74" s="358">
        <f t="shared" si="10"/>
        <v>52508.519297520659</v>
      </c>
      <c r="M74" s="341"/>
      <c r="N74" s="342"/>
      <c r="O74" s="135">
        <v>726</v>
      </c>
      <c r="P74" s="358">
        <f t="shared" si="11"/>
        <v>0</v>
      </c>
      <c r="Q74" s="132">
        <v>30573724</v>
      </c>
      <c r="R74" s="136">
        <v>55</v>
      </c>
      <c r="S74" s="366">
        <f t="shared" si="12"/>
        <v>555885.89090909087</v>
      </c>
      <c r="T74" s="41" t="s">
        <v>215</v>
      </c>
    </row>
    <row r="75" spans="1:20" ht="15" customHeight="1" x14ac:dyDescent="0.25">
      <c r="A75" s="187">
        <v>4</v>
      </c>
      <c r="B75" s="13">
        <v>50170</v>
      </c>
      <c r="C75" s="43" t="s">
        <v>3</v>
      </c>
      <c r="D75" s="145">
        <v>11419298.26</v>
      </c>
      <c r="E75" s="133">
        <v>6024544.2300000004</v>
      </c>
      <c r="F75" s="134">
        <f t="shared" si="8"/>
        <v>0.52757569623196798</v>
      </c>
      <c r="G75" s="132">
        <v>13398203.689999999</v>
      </c>
      <c r="H75" s="135">
        <v>710</v>
      </c>
      <c r="I75" s="349">
        <f t="shared" si="9"/>
        <v>18870.709422535212</v>
      </c>
      <c r="J75" s="132">
        <v>40375270.880000003</v>
      </c>
      <c r="K75" s="135">
        <v>710</v>
      </c>
      <c r="L75" s="358">
        <f t="shared" si="10"/>
        <v>56866.578704225358</v>
      </c>
      <c r="M75" s="341"/>
      <c r="N75" s="342"/>
      <c r="O75" s="135">
        <v>710</v>
      </c>
      <c r="P75" s="358">
        <f t="shared" si="11"/>
        <v>0</v>
      </c>
      <c r="Q75" s="132">
        <v>32274125</v>
      </c>
      <c r="R75" s="136">
        <v>60</v>
      </c>
      <c r="S75" s="366">
        <f t="shared" si="12"/>
        <v>537902.08333333337</v>
      </c>
      <c r="T75" s="41" t="s">
        <v>215</v>
      </c>
    </row>
    <row r="76" spans="1:20" ht="15" customHeight="1" x14ac:dyDescent="0.25">
      <c r="A76" s="187">
        <v>5</v>
      </c>
      <c r="B76" s="13">
        <v>50230</v>
      </c>
      <c r="C76" s="43" t="s">
        <v>115</v>
      </c>
      <c r="D76" s="145">
        <v>12718727.43</v>
      </c>
      <c r="E76" s="133">
        <v>1232676.32</v>
      </c>
      <c r="F76" s="134">
        <f t="shared" si="8"/>
        <v>9.6918211887492278E-2</v>
      </c>
      <c r="G76" s="42">
        <v>15788228.01</v>
      </c>
      <c r="H76" s="135">
        <v>848</v>
      </c>
      <c r="I76" s="349">
        <f t="shared" si="9"/>
        <v>18618.193408018869</v>
      </c>
      <c r="J76" s="132">
        <v>40342130.700000003</v>
      </c>
      <c r="K76" s="135">
        <v>848</v>
      </c>
      <c r="L76" s="358">
        <f t="shared" si="10"/>
        <v>47573.267334905664</v>
      </c>
      <c r="M76" s="341"/>
      <c r="N76" s="342"/>
      <c r="O76" s="135">
        <v>848</v>
      </c>
      <c r="P76" s="358">
        <f t="shared" si="11"/>
        <v>0</v>
      </c>
      <c r="Q76" s="132">
        <v>35072635</v>
      </c>
      <c r="R76" s="136">
        <v>61</v>
      </c>
      <c r="S76" s="366">
        <f t="shared" si="12"/>
        <v>574961.2295081967</v>
      </c>
      <c r="T76" s="41" t="s">
        <v>231</v>
      </c>
    </row>
    <row r="77" spans="1:20" ht="15" customHeight="1" x14ac:dyDescent="0.25">
      <c r="A77" s="187">
        <v>6</v>
      </c>
      <c r="B77" s="13">
        <v>50340</v>
      </c>
      <c r="C77" s="43" t="s">
        <v>46</v>
      </c>
      <c r="D77" s="145">
        <v>11609076.33</v>
      </c>
      <c r="E77" s="133">
        <v>4966673.82</v>
      </c>
      <c r="F77" s="134">
        <f t="shared" si="8"/>
        <v>0.42782678645717892</v>
      </c>
      <c r="G77" s="42">
        <v>13656692.51</v>
      </c>
      <c r="H77" s="135">
        <v>700</v>
      </c>
      <c r="I77" s="349">
        <f t="shared" si="9"/>
        <v>19509.560728571429</v>
      </c>
      <c r="J77" s="132">
        <v>39261498.229999997</v>
      </c>
      <c r="K77" s="135">
        <v>700</v>
      </c>
      <c r="L77" s="358">
        <f t="shared" si="10"/>
        <v>56087.854614285709</v>
      </c>
      <c r="M77" s="341"/>
      <c r="N77" s="342"/>
      <c r="O77" s="135">
        <v>700</v>
      </c>
      <c r="P77" s="358">
        <f t="shared" si="11"/>
        <v>0</v>
      </c>
      <c r="Q77" s="132">
        <v>32278732</v>
      </c>
      <c r="R77" s="136">
        <v>52</v>
      </c>
      <c r="S77" s="366">
        <f t="shared" si="12"/>
        <v>620744.84615384613</v>
      </c>
      <c r="T77" s="41" t="s">
        <v>216</v>
      </c>
    </row>
    <row r="78" spans="1:20" ht="15" customHeight="1" x14ac:dyDescent="0.25">
      <c r="A78" s="187">
        <v>7</v>
      </c>
      <c r="B78" s="13">
        <v>50420</v>
      </c>
      <c r="C78" s="43" t="s">
        <v>47</v>
      </c>
      <c r="D78" s="145">
        <v>10044159.92</v>
      </c>
      <c r="E78" s="133">
        <v>3702058.13</v>
      </c>
      <c r="F78" s="134">
        <f t="shared" si="8"/>
        <v>0.36857817472902205</v>
      </c>
      <c r="G78" s="42">
        <v>14607086.380000001</v>
      </c>
      <c r="H78" s="135">
        <v>844</v>
      </c>
      <c r="I78" s="349">
        <f t="shared" si="9"/>
        <v>17306.974383886256</v>
      </c>
      <c r="J78" s="132">
        <v>40956842.350000001</v>
      </c>
      <c r="K78" s="135">
        <v>844</v>
      </c>
      <c r="L78" s="358">
        <f t="shared" si="10"/>
        <v>48527.064395734596</v>
      </c>
      <c r="M78" s="341"/>
      <c r="N78" s="342"/>
      <c r="O78" s="135">
        <v>844</v>
      </c>
      <c r="P78" s="358">
        <f t="shared" si="11"/>
        <v>0</v>
      </c>
      <c r="Q78" s="132">
        <v>32732693</v>
      </c>
      <c r="R78" s="136">
        <v>49</v>
      </c>
      <c r="S78" s="366">
        <f t="shared" si="12"/>
        <v>668014.14285714284</v>
      </c>
      <c r="T78" s="41" t="s">
        <v>215</v>
      </c>
    </row>
    <row r="79" spans="1:20" ht="15" customHeight="1" x14ac:dyDescent="0.25">
      <c r="A79" s="187">
        <v>8</v>
      </c>
      <c r="B79" s="13">
        <v>50450</v>
      </c>
      <c r="C79" s="43" t="s">
        <v>48</v>
      </c>
      <c r="D79" s="145">
        <v>9369062.9700000007</v>
      </c>
      <c r="E79" s="133">
        <v>5300117.1500000004</v>
      </c>
      <c r="F79" s="134">
        <f t="shared" si="8"/>
        <v>0.56570408022351037</v>
      </c>
      <c r="G79" s="42">
        <v>42909575.549999997</v>
      </c>
      <c r="H79" s="135">
        <v>1240</v>
      </c>
      <c r="I79" s="349">
        <f t="shared" si="9"/>
        <v>34604.496411290318</v>
      </c>
      <c r="J79" s="132">
        <v>55449862.119999997</v>
      </c>
      <c r="K79" s="135">
        <v>1240</v>
      </c>
      <c r="L79" s="358">
        <f t="shared" si="10"/>
        <v>44717.630741935485</v>
      </c>
      <c r="M79" s="341"/>
      <c r="N79" s="342"/>
      <c r="O79" s="135">
        <v>1240</v>
      </c>
      <c r="P79" s="358">
        <f t="shared" si="11"/>
        <v>0</v>
      </c>
      <c r="Q79" s="132">
        <v>43451984</v>
      </c>
      <c r="R79" s="136">
        <v>74</v>
      </c>
      <c r="S79" s="366">
        <f t="shared" si="12"/>
        <v>587188.97297297302</v>
      </c>
      <c r="T79" s="41" t="s">
        <v>217</v>
      </c>
    </row>
    <row r="80" spans="1:20" ht="15" customHeight="1" x14ac:dyDescent="0.25">
      <c r="A80" s="187">
        <v>9</v>
      </c>
      <c r="B80" s="13">
        <v>50620</v>
      </c>
      <c r="C80" s="43" t="s">
        <v>28</v>
      </c>
      <c r="D80" s="145">
        <v>12398230.390000001</v>
      </c>
      <c r="E80" s="133">
        <v>3758911.9</v>
      </c>
      <c r="F80" s="134">
        <f t="shared" si="8"/>
        <v>0.30318132360500522</v>
      </c>
      <c r="G80" s="42">
        <v>10266085.460000001</v>
      </c>
      <c r="H80" s="135">
        <v>715</v>
      </c>
      <c r="I80" s="349">
        <f t="shared" si="9"/>
        <v>14358.161482517484</v>
      </c>
      <c r="J80" s="132">
        <v>36904587.109999999</v>
      </c>
      <c r="K80" s="135">
        <v>715</v>
      </c>
      <c r="L80" s="358">
        <f t="shared" si="10"/>
        <v>51614.807146853149</v>
      </c>
      <c r="M80" s="341"/>
      <c r="N80" s="342"/>
      <c r="O80" s="135">
        <v>715</v>
      </c>
      <c r="P80" s="358">
        <f t="shared" si="11"/>
        <v>0</v>
      </c>
      <c r="Q80" s="132">
        <v>29809218</v>
      </c>
      <c r="R80" s="136">
        <v>40</v>
      </c>
      <c r="S80" s="366">
        <f t="shared" si="12"/>
        <v>745230.45</v>
      </c>
      <c r="T80" s="41" t="s">
        <v>215</v>
      </c>
    </row>
    <row r="81" spans="1:20" ht="15" customHeight="1" x14ac:dyDescent="0.25">
      <c r="A81" s="187">
        <v>10</v>
      </c>
      <c r="B81" s="13">
        <v>50760</v>
      </c>
      <c r="C81" s="43" t="s">
        <v>49</v>
      </c>
      <c r="D81" s="145">
        <v>35948338.060000002</v>
      </c>
      <c r="E81" s="133">
        <v>18501215.120000001</v>
      </c>
      <c r="F81" s="134">
        <f t="shared" si="8"/>
        <v>0.51466120879135846</v>
      </c>
      <c r="G81" s="42">
        <v>17109550.850000001</v>
      </c>
      <c r="H81" s="135">
        <v>1167</v>
      </c>
      <c r="I81" s="349">
        <f t="shared" si="9"/>
        <v>14661.140402742076</v>
      </c>
      <c r="J81" s="132">
        <v>56850234.18</v>
      </c>
      <c r="K81" s="135">
        <v>1167</v>
      </c>
      <c r="L81" s="358">
        <f t="shared" si="10"/>
        <v>48714.853624678661</v>
      </c>
      <c r="M81" s="341"/>
      <c r="N81" s="342"/>
      <c r="O81" s="135">
        <v>1167</v>
      </c>
      <c r="P81" s="358">
        <f t="shared" si="11"/>
        <v>0</v>
      </c>
      <c r="Q81" s="132">
        <v>46246002</v>
      </c>
      <c r="R81" s="136">
        <v>90</v>
      </c>
      <c r="S81" s="366">
        <f t="shared" si="12"/>
        <v>513844.46666666667</v>
      </c>
      <c r="T81" s="41" t="s">
        <v>216</v>
      </c>
    </row>
    <row r="82" spans="1:20" ht="15" customHeight="1" x14ac:dyDescent="0.25">
      <c r="A82" s="187">
        <v>11</v>
      </c>
      <c r="B82" s="13">
        <v>50780</v>
      </c>
      <c r="C82" s="43" t="s">
        <v>50</v>
      </c>
      <c r="D82" s="145">
        <v>41616177.240000002</v>
      </c>
      <c r="E82" s="133">
        <v>24474997.309999999</v>
      </c>
      <c r="F82" s="134">
        <f t="shared" si="8"/>
        <v>0.58811257864587074</v>
      </c>
      <c r="G82" s="42">
        <v>28408991.559999999</v>
      </c>
      <c r="H82" s="135">
        <v>1210</v>
      </c>
      <c r="I82" s="349">
        <f t="shared" si="9"/>
        <v>23478.505421487604</v>
      </c>
      <c r="J82" s="132">
        <v>64321135.469999999</v>
      </c>
      <c r="K82" s="135">
        <v>1210</v>
      </c>
      <c r="L82" s="358">
        <f t="shared" si="10"/>
        <v>53157.963198347104</v>
      </c>
      <c r="M82" s="341"/>
      <c r="N82" s="342"/>
      <c r="O82" s="135">
        <v>1210</v>
      </c>
      <c r="P82" s="358">
        <f t="shared" si="11"/>
        <v>0</v>
      </c>
      <c r="Q82" s="132">
        <v>49426414</v>
      </c>
      <c r="R82" s="136">
        <v>73</v>
      </c>
      <c r="S82" s="366">
        <f t="shared" si="12"/>
        <v>677074.1643835617</v>
      </c>
      <c r="T82" s="41" t="s">
        <v>215</v>
      </c>
    </row>
    <row r="83" spans="1:20" s="47" customFormat="1" ht="15" customHeight="1" x14ac:dyDescent="0.25">
      <c r="A83" s="187">
        <v>12</v>
      </c>
      <c r="B83" s="20">
        <v>50001</v>
      </c>
      <c r="C83" s="44" t="s">
        <v>11</v>
      </c>
      <c r="D83" s="140">
        <v>12533744.640000001</v>
      </c>
      <c r="E83" s="127">
        <v>4522087.8899999997</v>
      </c>
      <c r="F83" s="128">
        <f>E83/D83</f>
        <v>0.36079304468740153</v>
      </c>
      <c r="G83" s="319">
        <v>10952234.859999999</v>
      </c>
      <c r="H83" s="129">
        <v>794</v>
      </c>
      <c r="I83" s="352">
        <f>G83/H83</f>
        <v>13793.746675062972</v>
      </c>
      <c r="J83" s="126">
        <v>39593523.18</v>
      </c>
      <c r="K83" s="129">
        <v>794</v>
      </c>
      <c r="L83" s="360">
        <f>J83/K83</f>
        <v>49865.8982115869</v>
      </c>
      <c r="M83" s="343"/>
      <c r="N83" s="344"/>
      <c r="O83" s="129">
        <v>794</v>
      </c>
      <c r="P83" s="360">
        <f>(N83+M83)/O83</f>
        <v>0</v>
      </c>
      <c r="Q83" s="126">
        <v>31277836</v>
      </c>
      <c r="R83" s="130">
        <v>52</v>
      </c>
      <c r="S83" s="368">
        <f>Q83/R83</f>
        <v>601496.84615384613</v>
      </c>
      <c r="T83" s="41" t="s">
        <v>200</v>
      </c>
    </row>
    <row r="84" spans="1:20" ht="15" customHeight="1" x14ac:dyDescent="0.25">
      <c r="A84" s="144">
        <v>13</v>
      </c>
      <c r="B84" s="13">
        <v>50930</v>
      </c>
      <c r="C84" s="43" t="s">
        <v>166</v>
      </c>
      <c r="D84" s="145">
        <v>13152711.689999999</v>
      </c>
      <c r="E84" s="133">
        <v>4807931.1399999997</v>
      </c>
      <c r="F84" s="134">
        <f t="shared" si="8"/>
        <v>0.36554675973437989</v>
      </c>
      <c r="G84" s="42">
        <v>6186081.2999999998</v>
      </c>
      <c r="H84" s="135">
        <v>630</v>
      </c>
      <c r="I84" s="349">
        <f t="shared" si="9"/>
        <v>9819.1766666666663</v>
      </c>
      <c r="J84" s="132">
        <v>31041314.09</v>
      </c>
      <c r="K84" s="135">
        <v>630</v>
      </c>
      <c r="L84" s="358">
        <f t="shared" si="10"/>
        <v>49271.927126984127</v>
      </c>
      <c r="M84" s="341"/>
      <c r="N84" s="342"/>
      <c r="O84" s="135">
        <v>630</v>
      </c>
      <c r="P84" s="358">
        <f t="shared" si="11"/>
        <v>0</v>
      </c>
      <c r="Q84" s="132">
        <v>23815910</v>
      </c>
      <c r="R84" s="136">
        <v>40</v>
      </c>
      <c r="S84" s="366">
        <f t="shared" si="12"/>
        <v>595397.75</v>
      </c>
      <c r="T84" s="41" t="s">
        <v>216</v>
      </c>
    </row>
    <row r="85" spans="1:20" ht="15" customHeight="1" x14ac:dyDescent="0.25">
      <c r="A85" s="144">
        <v>14</v>
      </c>
      <c r="B85" s="13">
        <v>50970</v>
      </c>
      <c r="C85" s="43" t="s">
        <v>51</v>
      </c>
      <c r="D85" s="145">
        <v>22829845.100000001</v>
      </c>
      <c r="E85" s="133">
        <v>10068565.550000001</v>
      </c>
      <c r="F85" s="134">
        <f t="shared" si="8"/>
        <v>0.44102645050359979</v>
      </c>
      <c r="G85" s="42">
        <v>10033182.66</v>
      </c>
      <c r="H85" s="135">
        <v>628</v>
      </c>
      <c r="I85" s="349">
        <f t="shared" si="9"/>
        <v>15976.405509554141</v>
      </c>
      <c r="J85" s="132">
        <v>34906774.649999999</v>
      </c>
      <c r="K85" s="135">
        <v>628</v>
      </c>
      <c r="L85" s="358">
        <f t="shared" si="10"/>
        <v>55584.03606687898</v>
      </c>
      <c r="M85" s="341"/>
      <c r="N85" s="342"/>
      <c r="O85" s="135">
        <v>628</v>
      </c>
      <c r="P85" s="358">
        <f t="shared" si="11"/>
        <v>0</v>
      </c>
      <c r="Q85" s="132">
        <v>27790870</v>
      </c>
      <c r="R85" s="136">
        <v>51</v>
      </c>
      <c r="S85" s="366">
        <f t="shared" si="12"/>
        <v>544919.01960784313</v>
      </c>
      <c r="T85" s="41" t="s">
        <v>215</v>
      </c>
    </row>
    <row r="86" spans="1:20" ht="15" customHeight="1" thickBot="1" x14ac:dyDescent="0.3">
      <c r="A86" s="146">
        <v>15</v>
      </c>
      <c r="B86" s="14">
        <v>51370</v>
      </c>
      <c r="C86" s="22" t="s">
        <v>116</v>
      </c>
      <c r="D86" s="147">
        <v>31839008.579999998</v>
      </c>
      <c r="E86" s="119">
        <v>18969851.539999999</v>
      </c>
      <c r="F86" s="120">
        <f t="shared" si="8"/>
        <v>0.59580534652439232</v>
      </c>
      <c r="G86" s="320">
        <v>15325790.01</v>
      </c>
      <c r="H86" s="137">
        <v>1229</v>
      </c>
      <c r="I86" s="353">
        <f t="shared" si="9"/>
        <v>12470.130195280715</v>
      </c>
      <c r="J86" s="118">
        <v>56363883.090000004</v>
      </c>
      <c r="K86" s="137">
        <v>1229</v>
      </c>
      <c r="L86" s="361">
        <f t="shared" si="10"/>
        <v>45861.58103336046</v>
      </c>
      <c r="M86" s="345"/>
      <c r="N86" s="346"/>
      <c r="O86" s="137">
        <v>1229</v>
      </c>
      <c r="P86" s="361">
        <f t="shared" si="11"/>
        <v>0</v>
      </c>
      <c r="Q86" s="118">
        <v>45768143</v>
      </c>
      <c r="R86" s="121">
        <v>78</v>
      </c>
      <c r="S86" s="369">
        <f t="shared" si="12"/>
        <v>586771.06410256412</v>
      </c>
      <c r="T86" s="41" t="s">
        <v>232</v>
      </c>
    </row>
    <row r="87" spans="1:20" ht="15" customHeight="1" thickBot="1" x14ac:dyDescent="0.3">
      <c r="A87" s="122"/>
      <c r="B87" s="161"/>
      <c r="C87" s="163" t="s">
        <v>52</v>
      </c>
      <c r="D87" s="171">
        <f>SUM(D88:D117)</f>
        <v>3706636503.6399999</v>
      </c>
      <c r="E87" s="172">
        <f>SUM(E88:E117)</f>
        <v>3163177212.0700002</v>
      </c>
      <c r="F87" s="257"/>
      <c r="G87" s="171">
        <f>SUM(G88:G117)</f>
        <v>775625565.91000009</v>
      </c>
      <c r="H87" s="258">
        <f>SUM(H88:H117)</f>
        <v>36257</v>
      </c>
      <c r="I87" s="354"/>
      <c r="J87" s="171">
        <f>SUM(J88:J117)</f>
        <v>1664854672.49</v>
      </c>
      <c r="K87" s="260">
        <f>SUM(K88:K117)</f>
        <v>36257</v>
      </c>
      <c r="L87" s="354"/>
      <c r="M87" s="171">
        <f t="shared" ref="M87:O87" si="13">SUM(M88:M117)</f>
        <v>24512393</v>
      </c>
      <c r="N87" s="172">
        <f t="shared" si="13"/>
        <v>74418865</v>
      </c>
      <c r="O87" s="256">
        <f t="shared" si="13"/>
        <v>36257</v>
      </c>
      <c r="P87" s="354"/>
      <c r="Q87" s="171">
        <f t="shared" ref="Q87:R87" si="14">SUM(Q88:Q117)</f>
        <v>1392328959.47</v>
      </c>
      <c r="R87" s="256">
        <f t="shared" si="14"/>
        <v>2347</v>
      </c>
      <c r="S87" s="354"/>
      <c r="T87" s="38"/>
    </row>
    <row r="88" spans="1:20" ht="15" customHeight="1" x14ac:dyDescent="0.25">
      <c r="A88" s="148">
        <v>1</v>
      </c>
      <c r="B88" s="20">
        <v>60010</v>
      </c>
      <c r="C88" s="16" t="s">
        <v>167</v>
      </c>
      <c r="D88" s="132">
        <v>24517153.390000001</v>
      </c>
      <c r="E88" s="133">
        <v>15217682.380000001</v>
      </c>
      <c r="F88" s="134">
        <f t="shared" si="8"/>
        <v>0.62069532045294273</v>
      </c>
      <c r="G88" s="132">
        <v>34685120.170000002</v>
      </c>
      <c r="H88" s="35">
        <v>907</v>
      </c>
      <c r="I88" s="349">
        <f t="shared" si="9"/>
        <v>38241.587839029773</v>
      </c>
      <c r="J88" s="132">
        <v>43648903.82</v>
      </c>
      <c r="K88" s="135">
        <v>907</v>
      </c>
      <c r="L88" s="358">
        <f t="shared" si="10"/>
        <v>48124.480507166481</v>
      </c>
      <c r="M88" s="132">
        <v>569299</v>
      </c>
      <c r="N88" s="133">
        <v>1187476</v>
      </c>
      <c r="O88" s="135">
        <v>907</v>
      </c>
      <c r="P88" s="358">
        <f t="shared" si="11"/>
        <v>1936.9073869900772</v>
      </c>
      <c r="Q88" s="132">
        <v>33394115</v>
      </c>
      <c r="R88" s="136">
        <v>61</v>
      </c>
      <c r="S88" s="366">
        <f t="shared" si="12"/>
        <v>547444.50819672132</v>
      </c>
      <c r="T88" s="41" t="s">
        <v>210</v>
      </c>
    </row>
    <row r="89" spans="1:20" ht="15" customHeight="1" x14ac:dyDescent="0.25">
      <c r="A89" s="144">
        <v>2</v>
      </c>
      <c r="B89" s="13">
        <v>60020</v>
      </c>
      <c r="C89" s="16" t="s">
        <v>53</v>
      </c>
      <c r="D89" s="132">
        <v>8570099.6999999993</v>
      </c>
      <c r="E89" s="133">
        <v>2983279.64</v>
      </c>
      <c r="F89" s="134">
        <f t="shared" si="8"/>
        <v>0.34810325952217341</v>
      </c>
      <c r="G89" s="132">
        <v>9632907.8399999999</v>
      </c>
      <c r="H89" s="35">
        <v>541</v>
      </c>
      <c r="I89" s="349">
        <f t="shared" si="9"/>
        <v>17805.744621072088</v>
      </c>
      <c r="J89" s="307">
        <v>28670112.859999999</v>
      </c>
      <c r="K89" s="135">
        <v>541</v>
      </c>
      <c r="L89" s="358">
        <f t="shared" si="10"/>
        <v>52994.663327171904</v>
      </c>
      <c r="M89" s="132">
        <v>355546</v>
      </c>
      <c r="N89" s="133">
        <v>1093944</v>
      </c>
      <c r="O89" s="135">
        <v>541</v>
      </c>
      <c r="P89" s="358">
        <f t="shared" si="11"/>
        <v>2679.2791127541591</v>
      </c>
      <c r="Q89" s="132">
        <v>22976035</v>
      </c>
      <c r="R89" s="136">
        <v>40</v>
      </c>
      <c r="S89" s="366">
        <f t="shared" si="12"/>
        <v>574400.875</v>
      </c>
      <c r="T89" s="41" t="s">
        <v>211</v>
      </c>
    </row>
    <row r="90" spans="1:20" ht="15" customHeight="1" x14ac:dyDescent="0.25">
      <c r="A90" s="144">
        <v>3</v>
      </c>
      <c r="B90" s="13">
        <v>60050</v>
      </c>
      <c r="C90" s="16" t="s">
        <v>55</v>
      </c>
      <c r="D90" s="132">
        <v>10844159.32</v>
      </c>
      <c r="E90" s="133">
        <v>3550447.84</v>
      </c>
      <c r="F90" s="134">
        <f t="shared" si="8"/>
        <v>0.32740646233884357</v>
      </c>
      <c r="G90" s="132">
        <v>15686334.029999999</v>
      </c>
      <c r="H90" s="35">
        <v>1076</v>
      </c>
      <c r="I90" s="349">
        <f t="shared" si="9"/>
        <v>14578.377351301115</v>
      </c>
      <c r="J90" s="132">
        <v>52609086.939999998</v>
      </c>
      <c r="K90" s="135">
        <v>1076</v>
      </c>
      <c r="L90" s="358">
        <f t="shared" si="10"/>
        <v>48893.203475836432</v>
      </c>
      <c r="M90" s="132">
        <v>759801.9</v>
      </c>
      <c r="N90" s="133">
        <v>2064917</v>
      </c>
      <c r="O90" s="135">
        <v>1076</v>
      </c>
      <c r="P90" s="358">
        <f t="shared" si="11"/>
        <v>2625.2034386617102</v>
      </c>
      <c r="Q90" s="132">
        <v>44165820</v>
      </c>
      <c r="R90" s="136">
        <v>75</v>
      </c>
      <c r="S90" s="366">
        <f t="shared" si="12"/>
        <v>588877.6</v>
      </c>
      <c r="T90" s="41" t="s">
        <v>212</v>
      </c>
    </row>
    <row r="91" spans="1:20" ht="15" customHeight="1" x14ac:dyDescent="0.25">
      <c r="A91" s="144">
        <v>4</v>
      </c>
      <c r="B91" s="13">
        <v>60070</v>
      </c>
      <c r="C91" s="16" t="s">
        <v>45</v>
      </c>
      <c r="D91" s="132">
        <v>22732949.640000001</v>
      </c>
      <c r="E91" s="133">
        <v>13725591.560000001</v>
      </c>
      <c r="F91" s="134">
        <f t="shared" si="8"/>
        <v>0.60377521515505372</v>
      </c>
      <c r="G91" s="132">
        <v>17088368.34</v>
      </c>
      <c r="H91" s="35">
        <v>1127</v>
      </c>
      <c r="I91" s="349">
        <f t="shared" si="9"/>
        <v>15162.704826974268</v>
      </c>
      <c r="J91" s="132">
        <v>57779385.520000003</v>
      </c>
      <c r="K91" s="135">
        <v>1127</v>
      </c>
      <c r="L91" s="358">
        <f t="shared" si="10"/>
        <v>51268.310133096718</v>
      </c>
      <c r="M91" s="132">
        <v>771816</v>
      </c>
      <c r="N91" s="133">
        <v>2990306</v>
      </c>
      <c r="O91" s="135">
        <v>1127</v>
      </c>
      <c r="P91" s="358">
        <f t="shared" si="11"/>
        <v>3338.1739130434785</v>
      </c>
      <c r="Q91" s="132">
        <v>45998159</v>
      </c>
      <c r="R91" s="136">
        <v>82</v>
      </c>
      <c r="S91" s="366">
        <f t="shared" si="12"/>
        <v>560953.1585365854</v>
      </c>
      <c r="T91" s="41" t="s">
        <v>212</v>
      </c>
    </row>
    <row r="92" spans="1:20" ht="15" customHeight="1" x14ac:dyDescent="0.25">
      <c r="A92" s="144">
        <v>5</v>
      </c>
      <c r="B92" s="13">
        <v>60180</v>
      </c>
      <c r="C92" s="16" t="s">
        <v>4</v>
      </c>
      <c r="D92" s="132">
        <v>109356440</v>
      </c>
      <c r="E92" s="133">
        <v>86010879.359999999</v>
      </c>
      <c r="F92" s="134">
        <f t="shared" si="8"/>
        <v>0.78651864819300998</v>
      </c>
      <c r="G92" s="132">
        <v>46003320.869999997</v>
      </c>
      <c r="H92" s="35">
        <v>1371</v>
      </c>
      <c r="I92" s="349">
        <f t="shared" si="9"/>
        <v>33554.573938730849</v>
      </c>
      <c r="J92" s="132">
        <v>62676942.310000002</v>
      </c>
      <c r="K92" s="135">
        <v>1371</v>
      </c>
      <c r="L92" s="358">
        <f t="shared" si="10"/>
        <v>45716.22342086069</v>
      </c>
      <c r="M92" s="132">
        <v>644380</v>
      </c>
      <c r="N92" s="133">
        <v>3135833</v>
      </c>
      <c r="O92" s="135">
        <v>1371</v>
      </c>
      <c r="P92" s="358">
        <f t="shared" si="11"/>
        <v>2757.2669584245077</v>
      </c>
      <c r="Q92" s="132">
        <v>48897236</v>
      </c>
      <c r="R92" s="136">
        <v>80</v>
      </c>
      <c r="S92" s="366">
        <f t="shared" si="12"/>
        <v>611215.44999999995</v>
      </c>
      <c r="T92" s="41" t="s">
        <v>237</v>
      </c>
    </row>
    <row r="93" spans="1:20" ht="15" customHeight="1" x14ac:dyDescent="0.25">
      <c r="A93" s="144">
        <v>6</v>
      </c>
      <c r="B93" s="13">
        <v>60220</v>
      </c>
      <c r="C93" s="16" t="s">
        <v>122</v>
      </c>
      <c r="D93" s="132">
        <v>12376253.789999999</v>
      </c>
      <c r="E93" s="133">
        <v>5380658.0499999998</v>
      </c>
      <c r="F93" s="134">
        <f t="shared" si="8"/>
        <v>0.43475660254701354</v>
      </c>
      <c r="G93" s="132">
        <v>9450818.9199999999</v>
      </c>
      <c r="H93" s="35">
        <v>708</v>
      </c>
      <c r="I93" s="349">
        <f t="shared" si="9"/>
        <v>13348.614293785311</v>
      </c>
      <c r="J93" s="132">
        <v>37940046.729999997</v>
      </c>
      <c r="K93" s="135">
        <v>708</v>
      </c>
      <c r="L93" s="358">
        <f t="shared" si="10"/>
        <v>53587.63662429378</v>
      </c>
      <c r="M93" s="132">
        <v>410488.62</v>
      </c>
      <c r="N93" s="133">
        <v>1530350</v>
      </c>
      <c r="O93" s="135">
        <v>708</v>
      </c>
      <c r="P93" s="358">
        <f t="shared" si="11"/>
        <v>2741.2974858757066</v>
      </c>
      <c r="Q93" s="132">
        <v>30432801</v>
      </c>
      <c r="R93" s="136">
        <v>50</v>
      </c>
      <c r="S93" s="366">
        <f t="shared" si="12"/>
        <v>608656.02</v>
      </c>
      <c r="T93" s="41" t="s">
        <v>239</v>
      </c>
    </row>
    <row r="94" spans="1:20" ht="15" customHeight="1" x14ac:dyDescent="0.25">
      <c r="A94" s="144">
        <v>7</v>
      </c>
      <c r="B94" s="13">
        <v>60240</v>
      </c>
      <c r="C94" s="16" t="s">
        <v>240</v>
      </c>
      <c r="D94" s="132">
        <v>113211850</v>
      </c>
      <c r="E94" s="133">
        <v>90993810</v>
      </c>
      <c r="F94" s="134">
        <f t="shared" si="8"/>
        <v>0.80374810587407586</v>
      </c>
      <c r="G94" s="132">
        <v>2452590</v>
      </c>
      <c r="H94" s="35">
        <v>1717</v>
      </c>
      <c r="I94" s="349">
        <f t="shared" si="9"/>
        <v>1428.4158415841584</v>
      </c>
      <c r="J94" s="132">
        <v>80026258.090000004</v>
      </c>
      <c r="K94" s="135">
        <v>1717</v>
      </c>
      <c r="L94" s="358">
        <f t="shared" si="10"/>
        <v>46608.187588817709</v>
      </c>
      <c r="M94" s="132">
        <v>1180773.82</v>
      </c>
      <c r="N94" s="133">
        <v>3069810</v>
      </c>
      <c r="O94" s="135">
        <v>1717</v>
      </c>
      <c r="P94" s="358">
        <f t="shared" si="11"/>
        <v>2475.5875480489226</v>
      </c>
      <c r="Q94" s="132">
        <v>63783539</v>
      </c>
      <c r="R94" s="136">
        <v>109</v>
      </c>
      <c r="S94" s="366">
        <f t="shared" si="12"/>
        <v>585170.08256880729</v>
      </c>
      <c r="T94" s="41" t="s">
        <v>237</v>
      </c>
    </row>
    <row r="95" spans="1:20" ht="15" customHeight="1" x14ac:dyDescent="0.25">
      <c r="A95" s="144">
        <v>8</v>
      </c>
      <c r="B95" s="13">
        <v>60560</v>
      </c>
      <c r="C95" s="16" t="s">
        <v>27</v>
      </c>
      <c r="D95" s="132">
        <v>14267928.77</v>
      </c>
      <c r="E95" s="133">
        <v>740890.92</v>
      </c>
      <c r="F95" s="134">
        <f t="shared" si="8"/>
        <v>5.1927012809161933E-2</v>
      </c>
      <c r="G95" s="132">
        <v>11358875.960000001</v>
      </c>
      <c r="H95" s="35">
        <v>507</v>
      </c>
      <c r="I95" s="349">
        <f t="shared" si="9"/>
        <v>22404.09459566075</v>
      </c>
      <c r="J95" s="132">
        <v>28063351.399999999</v>
      </c>
      <c r="K95" s="135">
        <v>507</v>
      </c>
      <c r="L95" s="358">
        <f t="shared" si="10"/>
        <v>55351.777909270211</v>
      </c>
      <c r="M95" s="42">
        <v>393372.8</v>
      </c>
      <c r="N95" s="306">
        <v>1020995</v>
      </c>
      <c r="O95" s="135">
        <v>507</v>
      </c>
      <c r="P95" s="358">
        <f t="shared" si="11"/>
        <v>2789.6800788954638</v>
      </c>
      <c r="Q95" s="132">
        <v>21744945</v>
      </c>
      <c r="R95" s="136">
        <v>46</v>
      </c>
      <c r="S95" s="366">
        <f t="shared" si="12"/>
        <v>472716.19565217389</v>
      </c>
      <c r="T95" s="41" t="s">
        <v>238</v>
      </c>
    </row>
    <row r="96" spans="1:20" ht="15" customHeight="1" x14ac:dyDescent="0.25">
      <c r="A96" s="144">
        <v>9</v>
      </c>
      <c r="B96" s="13">
        <v>60660</v>
      </c>
      <c r="C96" s="16" t="s">
        <v>57</v>
      </c>
      <c r="D96" s="132">
        <v>12445219.039999999</v>
      </c>
      <c r="E96" s="133">
        <v>3864743.4</v>
      </c>
      <c r="F96" s="134">
        <f t="shared" si="8"/>
        <v>0.31054040813411027</v>
      </c>
      <c r="G96" s="132">
        <v>24278488.07</v>
      </c>
      <c r="H96" s="35">
        <v>373</v>
      </c>
      <c r="I96" s="349">
        <f t="shared" si="9"/>
        <v>65089.78034852547</v>
      </c>
      <c r="J96" s="132">
        <v>20085322.609999999</v>
      </c>
      <c r="K96" s="135">
        <v>373</v>
      </c>
      <c r="L96" s="358">
        <f t="shared" si="10"/>
        <v>53848.049892761395</v>
      </c>
      <c r="M96" s="132">
        <v>213547.97</v>
      </c>
      <c r="N96" s="133">
        <v>821513</v>
      </c>
      <c r="O96" s="135">
        <v>373</v>
      </c>
      <c r="P96" s="358">
        <f t="shared" si="11"/>
        <v>2774.9623860589813</v>
      </c>
      <c r="Q96" s="132">
        <v>15674317</v>
      </c>
      <c r="R96" s="136">
        <v>21</v>
      </c>
      <c r="S96" s="366">
        <f t="shared" si="12"/>
        <v>746396.04761904757</v>
      </c>
      <c r="T96" s="41" t="s">
        <v>213</v>
      </c>
    </row>
    <row r="97" spans="1:20" s="47" customFormat="1" ht="15" customHeight="1" x14ac:dyDescent="0.25">
      <c r="A97" s="144">
        <v>10</v>
      </c>
      <c r="B97" s="130">
        <v>60001</v>
      </c>
      <c r="C97" s="21" t="s">
        <v>58</v>
      </c>
      <c r="D97" s="126">
        <v>27419141.550000001</v>
      </c>
      <c r="E97" s="127">
        <v>17005761.969999999</v>
      </c>
      <c r="F97" s="128">
        <f>E97/D97</f>
        <v>0.62021496694158895</v>
      </c>
      <c r="G97" s="126">
        <v>10370531.210000001</v>
      </c>
      <c r="H97" s="33">
        <v>903</v>
      </c>
      <c r="I97" s="352">
        <f>G97/H97</f>
        <v>11484.530686600223</v>
      </c>
      <c r="J97" s="126">
        <v>44239682.439999998</v>
      </c>
      <c r="K97" s="129">
        <v>903</v>
      </c>
      <c r="L97" s="360">
        <f>J97/K97</f>
        <v>48991.896389811736</v>
      </c>
      <c r="M97" s="126">
        <v>430970</v>
      </c>
      <c r="N97" s="127">
        <v>2071392</v>
      </c>
      <c r="O97" s="129">
        <v>903</v>
      </c>
      <c r="P97" s="360">
        <f>(N97+M97)/O97</f>
        <v>2771.1650055370988</v>
      </c>
      <c r="Q97" s="126">
        <v>34147889</v>
      </c>
      <c r="R97" s="130">
        <v>54</v>
      </c>
      <c r="S97" s="368">
        <f>Q97/R97</f>
        <v>632368.31481481483</v>
      </c>
      <c r="T97" s="41" t="s">
        <v>238</v>
      </c>
    </row>
    <row r="98" spans="1:20" ht="15" customHeight="1" x14ac:dyDescent="0.25">
      <c r="A98" s="144">
        <v>11</v>
      </c>
      <c r="B98" s="13">
        <v>60701</v>
      </c>
      <c r="C98" s="16" t="s">
        <v>59</v>
      </c>
      <c r="D98" s="132">
        <v>9363585.3900000006</v>
      </c>
      <c r="E98" s="133">
        <v>2757655.73</v>
      </c>
      <c r="F98" s="134">
        <f t="shared" si="8"/>
        <v>0.29450852586286924</v>
      </c>
      <c r="G98" s="132">
        <v>6981180.7699999996</v>
      </c>
      <c r="H98" s="35">
        <v>554</v>
      </c>
      <c r="I98" s="349">
        <f t="shared" si="9"/>
        <v>12601.409332129962</v>
      </c>
      <c r="J98" s="132">
        <v>28933267.219999999</v>
      </c>
      <c r="K98" s="135">
        <v>554</v>
      </c>
      <c r="L98" s="358">
        <f t="shared" si="10"/>
        <v>52226.114115523465</v>
      </c>
      <c r="M98" s="42">
        <v>271602</v>
      </c>
      <c r="N98" s="306">
        <v>1108282</v>
      </c>
      <c r="O98" s="135">
        <v>554</v>
      </c>
      <c r="P98" s="358">
        <f t="shared" si="11"/>
        <v>2490.7653429602888</v>
      </c>
      <c r="Q98" s="132">
        <v>22930027</v>
      </c>
      <c r="R98" s="136">
        <v>51</v>
      </c>
      <c r="S98" s="366">
        <f t="shared" si="12"/>
        <v>449608.37254901958</v>
      </c>
      <c r="T98" s="41" t="s">
        <v>210</v>
      </c>
    </row>
    <row r="99" spans="1:20" ht="15" customHeight="1" x14ac:dyDescent="0.25">
      <c r="A99" s="144">
        <v>12</v>
      </c>
      <c r="B99" s="13">
        <v>60850</v>
      </c>
      <c r="C99" s="16" t="s">
        <v>60</v>
      </c>
      <c r="D99" s="132">
        <v>29598706.609999999</v>
      </c>
      <c r="E99" s="133">
        <v>18487743.190000001</v>
      </c>
      <c r="F99" s="134">
        <f t="shared" si="8"/>
        <v>0.62461321143518711</v>
      </c>
      <c r="G99" s="132">
        <v>13862341.289999999</v>
      </c>
      <c r="H99" s="35">
        <v>995</v>
      </c>
      <c r="I99" s="349">
        <f t="shared" si="9"/>
        <v>13932.001296482411</v>
      </c>
      <c r="J99" s="132">
        <v>47498362.259999998</v>
      </c>
      <c r="K99" s="135">
        <v>995</v>
      </c>
      <c r="L99" s="358">
        <f t="shared" si="10"/>
        <v>47737.047497487438</v>
      </c>
      <c r="M99" s="132">
        <v>712321</v>
      </c>
      <c r="N99" s="133">
        <v>2045045</v>
      </c>
      <c r="O99" s="135">
        <v>995</v>
      </c>
      <c r="P99" s="358">
        <f t="shared" si="11"/>
        <v>2771.2221105527638</v>
      </c>
      <c r="Q99" s="132">
        <v>37080278</v>
      </c>
      <c r="R99" s="136">
        <v>57</v>
      </c>
      <c r="S99" s="366">
        <f t="shared" si="12"/>
        <v>650531.19298245618</v>
      </c>
      <c r="T99" s="41" t="s">
        <v>214</v>
      </c>
    </row>
    <row r="100" spans="1:20" ht="15" customHeight="1" x14ac:dyDescent="0.25">
      <c r="A100" s="144">
        <v>13</v>
      </c>
      <c r="B100" s="13">
        <v>60910</v>
      </c>
      <c r="C100" s="16" t="s">
        <v>10</v>
      </c>
      <c r="D100" s="132">
        <v>35940183.390000001</v>
      </c>
      <c r="E100" s="133">
        <v>21593666.18</v>
      </c>
      <c r="F100" s="134">
        <f t="shared" si="8"/>
        <v>0.6008223704837361</v>
      </c>
      <c r="G100" s="132">
        <v>12642817.09</v>
      </c>
      <c r="H100" s="35">
        <v>859</v>
      </c>
      <c r="I100" s="349">
        <f t="shared" si="9"/>
        <v>14718.064132712456</v>
      </c>
      <c r="J100" s="132">
        <v>46626714.259999998</v>
      </c>
      <c r="K100" s="135">
        <v>859</v>
      </c>
      <c r="L100" s="358">
        <f t="shared" si="10"/>
        <v>54280.226146682187</v>
      </c>
      <c r="M100" s="132">
        <v>589032</v>
      </c>
      <c r="N100" s="133">
        <v>1797497</v>
      </c>
      <c r="O100" s="135">
        <v>859</v>
      </c>
      <c r="P100" s="358">
        <f t="shared" si="11"/>
        <v>2778.2642607683351</v>
      </c>
      <c r="Q100" s="132">
        <v>36468433</v>
      </c>
      <c r="R100" s="136">
        <v>60</v>
      </c>
      <c r="S100" s="366">
        <f t="shared" si="12"/>
        <v>607807.21666666667</v>
      </c>
      <c r="T100" s="41" t="s">
        <v>214</v>
      </c>
    </row>
    <row r="101" spans="1:20" ht="15" customHeight="1" x14ac:dyDescent="0.25">
      <c r="A101" s="144">
        <v>14</v>
      </c>
      <c r="B101" s="13">
        <v>60980</v>
      </c>
      <c r="C101" s="16" t="s">
        <v>61</v>
      </c>
      <c r="D101" s="132">
        <v>15465688.949999999</v>
      </c>
      <c r="E101" s="133">
        <v>7777085.2599999998</v>
      </c>
      <c r="F101" s="134">
        <f t="shared" si="8"/>
        <v>0.50286057641163151</v>
      </c>
      <c r="G101" s="132">
        <v>28254430.789999999</v>
      </c>
      <c r="H101" s="35">
        <v>783</v>
      </c>
      <c r="I101" s="349">
        <f t="shared" si="9"/>
        <v>36084.841366538953</v>
      </c>
      <c r="J101" s="132">
        <v>38790450.439999998</v>
      </c>
      <c r="K101" s="135">
        <v>783</v>
      </c>
      <c r="L101" s="358">
        <f t="shared" si="10"/>
        <v>49540.805159642397</v>
      </c>
      <c r="M101" s="132">
        <v>446984</v>
      </c>
      <c r="N101" s="133">
        <v>1721697</v>
      </c>
      <c r="O101" s="135">
        <v>783</v>
      </c>
      <c r="P101" s="358">
        <f t="shared" si="11"/>
        <v>2769.7075351213284</v>
      </c>
      <c r="Q101" s="132">
        <v>30860422</v>
      </c>
      <c r="R101" s="136">
        <v>60</v>
      </c>
      <c r="S101" s="366">
        <f t="shared" si="12"/>
        <v>514340.36666666664</v>
      </c>
      <c r="T101" s="41" t="s">
        <v>211</v>
      </c>
    </row>
    <row r="102" spans="1:20" ht="15" customHeight="1" x14ac:dyDescent="0.25">
      <c r="A102" s="144">
        <v>15</v>
      </c>
      <c r="B102" s="13">
        <v>61080</v>
      </c>
      <c r="C102" s="16" t="s">
        <v>62</v>
      </c>
      <c r="D102" s="132">
        <v>14076705.119999999</v>
      </c>
      <c r="E102" s="133">
        <v>7664734.5499999998</v>
      </c>
      <c r="F102" s="134">
        <f t="shared" si="8"/>
        <v>0.54449777022820811</v>
      </c>
      <c r="G102" s="132">
        <v>15601609.359999999</v>
      </c>
      <c r="H102" s="35">
        <v>890</v>
      </c>
      <c r="I102" s="349">
        <f t="shared" si="9"/>
        <v>17529.898157303371</v>
      </c>
      <c r="J102" s="132">
        <v>44511090.530000001</v>
      </c>
      <c r="K102" s="135">
        <v>890</v>
      </c>
      <c r="L102" s="358">
        <f t="shared" si="10"/>
        <v>50012.461269662919</v>
      </c>
      <c r="M102" s="132">
        <v>903860</v>
      </c>
      <c r="N102" s="133">
        <v>1464633</v>
      </c>
      <c r="O102" s="135">
        <v>890</v>
      </c>
      <c r="P102" s="358">
        <f t="shared" si="11"/>
        <v>2661.2280898876406</v>
      </c>
      <c r="Q102" s="132">
        <v>36010706</v>
      </c>
      <c r="R102" s="136">
        <v>55</v>
      </c>
      <c r="S102" s="366">
        <f t="shared" si="12"/>
        <v>654740.10909090913</v>
      </c>
      <c r="T102" s="41" t="s">
        <v>233</v>
      </c>
    </row>
    <row r="103" spans="1:20" ht="15" customHeight="1" x14ac:dyDescent="0.25">
      <c r="A103" s="144">
        <v>16</v>
      </c>
      <c r="B103" s="13">
        <v>61150</v>
      </c>
      <c r="C103" s="16" t="s">
        <v>63</v>
      </c>
      <c r="D103" s="132">
        <v>30733635.379999999</v>
      </c>
      <c r="E103" s="133">
        <v>20559392.91</v>
      </c>
      <c r="F103" s="134">
        <f t="shared" si="8"/>
        <v>0.66895414928294117</v>
      </c>
      <c r="G103" s="132">
        <v>12182416.890000001</v>
      </c>
      <c r="H103" s="35">
        <v>938</v>
      </c>
      <c r="I103" s="349">
        <f t="shared" si="9"/>
        <v>12987.651268656717</v>
      </c>
      <c r="J103" s="132">
        <v>49229945.100000001</v>
      </c>
      <c r="K103" s="135">
        <v>938</v>
      </c>
      <c r="L103" s="358">
        <f t="shared" si="10"/>
        <v>52483.950000000004</v>
      </c>
      <c r="M103" s="45">
        <v>558201</v>
      </c>
      <c r="N103" s="149">
        <v>1742078</v>
      </c>
      <c r="O103" s="135">
        <v>938</v>
      </c>
      <c r="P103" s="358">
        <f t="shared" si="11"/>
        <v>2452.3230277185503</v>
      </c>
      <c r="Q103" s="132">
        <v>39539378</v>
      </c>
      <c r="R103" s="136">
        <v>70</v>
      </c>
      <c r="S103" s="366">
        <f t="shared" si="12"/>
        <v>564848.25714285718</v>
      </c>
      <c r="T103" s="41" t="s">
        <v>242</v>
      </c>
    </row>
    <row r="104" spans="1:20" ht="15" customHeight="1" x14ac:dyDescent="0.25">
      <c r="A104" s="144">
        <v>17</v>
      </c>
      <c r="B104" s="13">
        <v>61210</v>
      </c>
      <c r="C104" s="16" t="s">
        <v>64</v>
      </c>
      <c r="D104" s="132">
        <v>46289495.5</v>
      </c>
      <c r="E104" s="133">
        <v>31515214.199999999</v>
      </c>
      <c r="F104" s="134">
        <f t="shared" si="8"/>
        <v>0.68082863854068143</v>
      </c>
      <c r="G104" s="132">
        <v>12811191.619999999</v>
      </c>
      <c r="H104" s="35">
        <v>660</v>
      </c>
      <c r="I104" s="349">
        <f t="shared" si="9"/>
        <v>19410.896393939394</v>
      </c>
      <c r="J104" s="132">
        <v>35402610.710000001</v>
      </c>
      <c r="K104" s="135">
        <v>660</v>
      </c>
      <c r="L104" s="358">
        <f t="shared" si="10"/>
        <v>53640.319257575757</v>
      </c>
      <c r="M104" s="132">
        <v>395517</v>
      </c>
      <c r="N104" s="133">
        <v>1337397</v>
      </c>
      <c r="O104" s="135">
        <v>660</v>
      </c>
      <c r="P104" s="358">
        <f t="shared" si="11"/>
        <v>2625.6272727272726</v>
      </c>
      <c r="Q104" s="132">
        <v>27945810</v>
      </c>
      <c r="R104" s="136">
        <v>59</v>
      </c>
      <c r="S104" s="366">
        <f t="shared" si="12"/>
        <v>473657.79661016952</v>
      </c>
      <c r="T104" s="41" t="s">
        <v>213</v>
      </c>
    </row>
    <row r="105" spans="1:20" ht="15" customHeight="1" x14ac:dyDescent="0.25">
      <c r="A105" s="144">
        <v>18</v>
      </c>
      <c r="B105" s="13">
        <v>61290</v>
      </c>
      <c r="C105" s="16" t="s">
        <v>65</v>
      </c>
      <c r="D105" s="132">
        <v>26409300.43</v>
      </c>
      <c r="E105" s="133">
        <v>16028090.82</v>
      </c>
      <c r="F105" s="134">
        <f t="shared" si="8"/>
        <v>0.60691084424912201</v>
      </c>
      <c r="G105" s="132">
        <v>15821420.710000001</v>
      </c>
      <c r="H105" s="35">
        <v>753</v>
      </c>
      <c r="I105" s="349">
        <f t="shared" si="9"/>
        <v>21011.182881806111</v>
      </c>
      <c r="J105" s="132">
        <v>41392821.950000003</v>
      </c>
      <c r="K105" s="135">
        <v>753</v>
      </c>
      <c r="L105" s="358">
        <f t="shared" si="10"/>
        <v>54970.547078353258</v>
      </c>
      <c r="M105" s="132">
        <v>571528</v>
      </c>
      <c r="N105" s="133">
        <v>1310906</v>
      </c>
      <c r="O105" s="135">
        <v>753</v>
      </c>
      <c r="P105" s="358">
        <f t="shared" si="11"/>
        <v>2499.9123505976095</v>
      </c>
      <c r="Q105" s="132">
        <v>32151950</v>
      </c>
      <c r="R105" s="136">
        <v>54</v>
      </c>
      <c r="S105" s="366">
        <f t="shared" si="12"/>
        <v>595406.48148148146</v>
      </c>
      <c r="T105" s="41" t="s">
        <v>244</v>
      </c>
    </row>
    <row r="106" spans="1:20" ht="15" customHeight="1" x14ac:dyDescent="0.25">
      <c r="A106" s="144">
        <v>19</v>
      </c>
      <c r="B106" s="13">
        <v>61340</v>
      </c>
      <c r="C106" s="16" t="s">
        <v>66</v>
      </c>
      <c r="D106" s="132">
        <v>31473142.82</v>
      </c>
      <c r="E106" s="133">
        <v>14954450.08</v>
      </c>
      <c r="F106" s="134">
        <f t="shared" si="8"/>
        <v>0.47514956372571121</v>
      </c>
      <c r="G106" s="132">
        <v>15362999.140000001</v>
      </c>
      <c r="H106" s="35">
        <v>1311</v>
      </c>
      <c r="I106" s="349">
        <f t="shared" si="9"/>
        <v>11718.534813119757</v>
      </c>
      <c r="J106" s="132">
        <v>63370815.450000003</v>
      </c>
      <c r="K106" s="135">
        <v>1311</v>
      </c>
      <c r="L106" s="358">
        <f t="shared" si="10"/>
        <v>48337.769221967967</v>
      </c>
      <c r="M106" s="132">
        <v>744191.23</v>
      </c>
      <c r="N106" s="133">
        <v>2580027</v>
      </c>
      <c r="O106" s="135">
        <v>1311</v>
      </c>
      <c r="P106" s="358">
        <f t="shared" si="11"/>
        <v>2535.6355682684975</v>
      </c>
      <c r="Q106" s="132">
        <v>51679804</v>
      </c>
      <c r="R106" s="136">
        <v>73</v>
      </c>
      <c r="S106" s="366">
        <f t="shared" si="12"/>
        <v>707942.52054794517</v>
      </c>
      <c r="T106" s="41" t="s">
        <v>245</v>
      </c>
    </row>
    <row r="107" spans="1:20" ht="15" customHeight="1" x14ac:dyDescent="0.25">
      <c r="A107" s="144">
        <v>20</v>
      </c>
      <c r="B107" s="13">
        <v>61390</v>
      </c>
      <c r="C107" s="16" t="s">
        <v>67</v>
      </c>
      <c r="D107" s="132">
        <v>94410123.689999998</v>
      </c>
      <c r="E107" s="133">
        <v>15307341.689999999</v>
      </c>
      <c r="F107" s="134">
        <f t="shared" si="8"/>
        <v>0.16213665538944069</v>
      </c>
      <c r="G107" s="132">
        <v>15019605.18</v>
      </c>
      <c r="H107" s="35">
        <v>1084</v>
      </c>
      <c r="I107" s="349">
        <f t="shared" si="9"/>
        <v>13855.724335793358</v>
      </c>
      <c r="J107" s="132">
        <v>47837013.280000001</v>
      </c>
      <c r="K107" s="135">
        <v>1084</v>
      </c>
      <c r="L107" s="358">
        <f t="shared" si="10"/>
        <v>44130.086051660517</v>
      </c>
      <c r="M107" s="132">
        <v>556083</v>
      </c>
      <c r="N107" s="133">
        <v>2149757</v>
      </c>
      <c r="O107" s="135">
        <v>1084</v>
      </c>
      <c r="P107" s="358">
        <f t="shared" si="11"/>
        <v>2496.1623616236161</v>
      </c>
      <c r="Q107" s="132">
        <v>37629197</v>
      </c>
      <c r="R107" s="136">
        <v>62</v>
      </c>
      <c r="S107" s="366">
        <f t="shared" si="12"/>
        <v>606922.53225806449</v>
      </c>
      <c r="T107" s="41" t="s">
        <v>212</v>
      </c>
    </row>
    <row r="108" spans="1:20" ht="15" customHeight="1" x14ac:dyDescent="0.25">
      <c r="A108" s="144">
        <v>21</v>
      </c>
      <c r="B108" s="13">
        <v>61410</v>
      </c>
      <c r="C108" s="16" t="s">
        <v>68</v>
      </c>
      <c r="D108" s="132">
        <v>33280624.449999999</v>
      </c>
      <c r="E108" s="133">
        <v>18573945.68</v>
      </c>
      <c r="F108" s="134">
        <f t="shared" si="8"/>
        <v>0.55810087661981955</v>
      </c>
      <c r="G108" s="132">
        <v>17925420.460000001</v>
      </c>
      <c r="H108" s="35">
        <v>948</v>
      </c>
      <c r="I108" s="349">
        <f t="shared" si="9"/>
        <v>18908.671371308017</v>
      </c>
      <c r="J108" s="132">
        <v>49763244.719999999</v>
      </c>
      <c r="K108" s="135">
        <v>948</v>
      </c>
      <c r="L108" s="358">
        <f t="shared" si="10"/>
        <v>52492.874177215192</v>
      </c>
      <c r="M108" s="132">
        <v>548252</v>
      </c>
      <c r="N108" s="133">
        <v>1710495</v>
      </c>
      <c r="O108" s="135">
        <v>948</v>
      </c>
      <c r="P108" s="358">
        <f t="shared" si="11"/>
        <v>2382.6445147679324</v>
      </c>
      <c r="Q108" s="132">
        <v>38914674</v>
      </c>
      <c r="R108" s="136">
        <v>69</v>
      </c>
      <c r="S108" s="366">
        <f t="shared" si="12"/>
        <v>563980.78260869568</v>
      </c>
      <c r="T108" s="41" t="s">
        <v>211</v>
      </c>
    </row>
    <row r="109" spans="1:20" ht="15" customHeight="1" x14ac:dyDescent="0.25">
      <c r="A109" s="144">
        <v>22</v>
      </c>
      <c r="B109" s="13">
        <v>61430</v>
      </c>
      <c r="C109" s="16" t="s">
        <v>142</v>
      </c>
      <c r="D109" s="132">
        <v>56748029.759999998</v>
      </c>
      <c r="E109" s="133">
        <v>35692464.990000002</v>
      </c>
      <c r="F109" s="134">
        <f t="shared" si="8"/>
        <v>0.62896395065963262</v>
      </c>
      <c r="G109" s="132">
        <v>28139347.129999999</v>
      </c>
      <c r="H109" s="35">
        <v>2356</v>
      </c>
      <c r="I109" s="349">
        <f t="shared" si="9"/>
        <v>11943.69572580645</v>
      </c>
      <c r="J109" s="132">
        <v>10265951.52</v>
      </c>
      <c r="K109" s="135">
        <v>2356</v>
      </c>
      <c r="L109" s="358">
        <f t="shared" si="10"/>
        <v>4357.3648217317486</v>
      </c>
      <c r="M109" s="132">
        <v>1482666.76</v>
      </c>
      <c r="N109" s="133">
        <v>5136926</v>
      </c>
      <c r="O109" s="135">
        <v>2356</v>
      </c>
      <c r="P109" s="358">
        <f t="shared" si="11"/>
        <v>2809.6743463497451</v>
      </c>
      <c r="Q109" s="132">
        <v>82507600</v>
      </c>
      <c r="R109" s="136">
        <v>141</v>
      </c>
      <c r="S109" s="366">
        <f t="shared" si="12"/>
        <v>585160.28368794324</v>
      </c>
      <c r="T109" s="41" t="s">
        <v>243</v>
      </c>
    </row>
    <row r="110" spans="1:20" ht="15" customHeight="1" x14ac:dyDescent="0.25">
      <c r="A110" s="144">
        <v>23</v>
      </c>
      <c r="B110" s="13">
        <v>61440</v>
      </c>
      <c r="C110" s="16" t="s">
        <v>70</v>
      </c>
      <c r="D110" s="132">
        <v>35259638.07</v>
      </c>
      <c r="E110" s="133">
        <v>25637818.140000001</v>
      </c>
      <c r="F110" s="134">
        <f t="shared" si="8"/>
        <v>0.727115181644858</v>
      </c>
      <c r="G110" s="132">
        <v>65261661.630000003</v>
      </c>
      <c r="H110" s="35">
        <v>2407</v>
      </c>
      <c r="I110" s="349">
        <f t="shared" si="9"/>
        <v>27113.278616535106</v>
      </c>
      <c r="J110" s="132">
        <v>100850192.72</v>
      </c>
      <c r="K110" s="135">
        <v>2407</v>
      </c>
      <c r="L110" s="358">
        <f t="shared" si="10"/>
        <v>41898.709065226423</v>
      </c>
      <c r="M110" s="132">
        <v>1113649</v>
      </c>
      <c r="N110" s="133">
        <v>5665790</v>
      </c>
      <c r="O110" s="135">
        <v>2407</v>
      </c>
      <c r="P110" s="358">
        <f t="shared" si="11"/>
        <v>2816.5513086830078</v>
      </c>
      <c r="Q110" s="132">
        <v>83392590.469999999</v>
      </c>
      <c r="R110" s="136">
        <v>122</v>
      </c>
      <c r="S110" s="366">
        <f t="shared" si="12"/>
        <v>683545.82352459012</v>
      </c>
      <c r="T110" s="41" t="s">
        <v>212</v>
      </c>
    </row>
    <row r="111" spans="1:20" ht="15" customHeight="1" x14ac:dyDescent="0.25">
      <c r="A111" s="144">
        <v>24</v>
      </c>
      <c r="B111" s="13">
        <v>61450</v>
      </c>
      <c r="C111" s="16" t="s">
        <v>143</v>
      </c>
      <c r="D111" s="132">
        <v>44635808.770000003</v>
      </c>
      <c r="E111" s="133">
        <v>31532354.859999999</v>
      </c>
      <c r="F111" s="134">
        <f t="shared" si="8"/>
        <v>0.70643628353370591</v>
      </c>
      <c r="G111" s="132">
        <v>22176262.41</v>
      </c>
      <c r="H111" s="35">
        <v>1435</v>
      </c>
      <c r="I111" s="349">
        <f t="shared" si="9"/>
        <v>15453.841400696865</v>
      </c>
      <c r="J111" s="132">
        <v>69267454.150000006</v>
      </c>
      <c r="K111" s="135">
        <v>1435</v>
      </c>
      <c r="L111" s="358">
        <f t="shared" si="10"/>
        <v>48270.002891986063</v>
      </c>
      <c r="M111" s="132">
        <v>1034608</v>
      </c>
      <c r="N111" s="133">
        <v>3433043</v>
      </c>
      <c r="O111" s="135">
        <v>1435</v>
      </c>
      <c r="P111" s="358">
        <f t="shared" si="11"/>
        <v>3113.3456445993033</v>
      </c>
      <c r="Q111" s="132">
        <v>55186550</v>
      </c>
      <c r="R111" s="136">
        <v>96</v>
      </c>
      <c r="S111" s="366">
        <f t="shared" si="12"/>
        <v>574859.89583333337</v>
      </c>
      <c r="T111" s="41" t="s">
        <v>238</v>
      </c>
    </row>
    <row r="112" spans="1:20" ht="15" customHeight="1" x14ac:dyDescent="0.25">
      <c r="A112" s="144">
        <v>25</v>
      </c>
      <c r="B112" s="13">
        <v>61470</v>
      </c>
      <c r="C112" s="16" t="s">
        <v>72</v>
      </c>
      <c r="D112" s="132">
        <v>46488506.719999999</v>
      </c>
      <c r="E112" s="133">
        <v>33199505.34</v>
      </c>
      <c r="F112" s="134">
        <f t="shared" si="8"/>
        <v>0.71414436991836339</v>
      </c>
      <c r="G112" s="42">
        <v>17663423.84</v>
      </c>
      <c r="H112" s="35">
        <v>1154</v>
      </c>
      <c r="I112" s="349">
        <f t="shared" si="9"/>
        <v>15306.259826689775</v>
      </c>
      <c r="J112" s="132">
        <v>59574302.049999997</v>
      </c>
      <c r="K112" s="135">
        <v>1154</v>
      </c>
      <c r="L112" s="358">
        <f t="shared" si="10"/>
        <v>51624.178552859616</v>
      </c>
      <c r="M112" s="132">
        <v>588601</v>
      </c>
      <c r="N112" s="133">
        <v>2518066</v>
      </c>
      <c r="O112" s="135">
        <v>1154</v>
      </c>
      <c r="P112" s="358">
        <f t="shared" si="11"/>
        <v>2692.0857885615251</v>
      </c>
      <c r="Q112" s="132">
        <v>45401022</v>
      </c>
      <c r="R112" s="136">
        <v>78</v>
      </c>
      <c r="S112" s="366">
        <f t="shared" si="12"/>
        <v>582064.38461538462</v>
      </c>
      <c r="T112" s="41" t="s">
        <v>212</v>
      </c>
    </row>
    <row r="113" spans="1:20" ht="15" customHeight="1" x14ac:dyDescent="0.25">
      <c r="A113" s="144">
        <v>26</v>
      </c>
      <c r="B113" s="13">
        <v>61490</v>
      </c>
      <c r="C113" s="16" t="s">
        <v>144</v>
      </c>
      <c r="D113" s="132">
        <v>39216418.560000002</v>
      </c>
      <c r="E113" s="133">
        <v>28028901.960000001</v>
      </c>
      <c r="F113" s="134">
        <f t="shared" si="8"/>
        <v>0.71472365374509095</v>
      </c>
      <c r="G113" s="132">
        <v>50093430.130000003</v>
      </c>
      <c r="H113" s="35">
        <v>2381</v>
      </c>
      <c r="I113" s="349">
        <f t="shared" si="9"/>
        <v>21038.819878202437</v>
      </c>
      <c r="J113" s="132">
        <v>100744541.95</v>
      </c>
      <c r="K113" s="135">
        <v>2381</v>
      </c>
      <c r="L113" s="358">
        <f t="shared" si="10"/>
        <v>42311.861381772367</v>
      </c>
      <c r="M113" s="132">
        <v>1692373.23</v>
      </c>
      <c r="N113" s="133">
        <v>4504823</v>
      </c>
      <c r="O113" s="135">
        <v>2381</v>
      </c>
      <c r="P113" s="358">
        <f t="shared" si="11"/>
        <v>2602.7703611927764</v>
      </c>
      <c r="Q113" s="132">
        <v>80618261</v>
      </c>
      <c r="R113" s="136">
        <v>140</v>
      </c>
      <c r="S113" s="366">
        <f t="shared" si="12"/>
        <v>575844.72142857139</v>
      </c>
      <c r="T113" s="41" t="s">
        <v>211</v>
      </c>
    </row>
    <row r="114" spans="1:20" ht="15" customHeight="1" x14ac:dyDescent="0.25">
      <c r="A114" s="144">
        <v>27</v>
      </c>
      <c r="B114" s="13">
        <v>61500</v>
      </c>
      <c r="C114" s="16" t="s">
        <v>145</v>
      </c>
      <c r="D114" s="132">
        <v>447396481.42000002</v>
      </c>
      <c r="E114" s="133">
        <v>405138309.31999999</v>
      </c>
      <c r="F114" s="134">
        <f t="shared" si="8"/>
        <v>0.90554648090687695</v>
      </c>
      <c r="G114" s="132">
        <v>53461393.640000001</v>
      </c>
      <c r="H114" s="35">
        <v>2507</v>
      </c>
      <c r="I114" s="349">
        <f t="shared" si="9"/>
        <v>21324.847881930593</v>
      </c>
      <c r="J114" s="132">
        <v>106328341.17</v>
      </c>
      <c r="K114" s="135">
        <v>2507</v>
      </c>
      <c r="L114" s="358">
        <f t="shared" si="10"/>
        <v>42412.581240526524</v>
      </c>
      <c r="M114" s="132">
        <v>1475378</v>
      </c>
      <c r="N114" s="133">
        <v>4807159</v>
      </c>
      <c r="O114" s="135">
        <v>2507</v>
      </c>
      <c r="P114" s="358">
        <f t="shared" si="11"/>
        <v>2505.9980055843639</v>
      </c>
      <c r="Q114" s="132">
        <v>85178957</v>
      </c>
      <c r="R114" s="136">
        <v>141</v>
      </c>
      <c r="S114" s="366">
        <f t="shared" si="12"/>
        <v>604106.07801418437</v>
      </c>
      <c r="T114" s="41" t="s">
        <v>234</v>
      </c>
    </row>
    <row r="115" spans="1:20" ht="15" customHeight="1" x14ac:dyDescent="0.25">
      <c r="A115" s="144">
        <v>28</v>
      </c>
      <c r="B115" s="13">
        <v>61510</v>
      </c>
      <c r="C115" s="16" t="s">
        <v>76</v>
      </c>
      <c r="D115" s="132">
        <v>672416658.07000005</v>
      </c>
      <c r="E115" s="133">
        <v>624059504.41999996</v>
      </c>
      <c r="F115" s="134">
        <f t="shared" si="8"/>
        <v>0.92808453944493741</v>
      </c>
      <c r="G115" s="132">
        <v>58290076.630000003</v>
      </c>
      <c r="H115" s="35">
        <v>1558</v>
      </c>
      <c r="I115" s="349">
        <f t="shared" si="9"/>
        <v>37413.399634146343</v>
      </c>
      <c r="J115" s="132">
        <v>89943454.099999994</v>
      </c>
      <c r="K115" s="135">
        <v>1558</v>
      </c>
      <c r="L115" s="358">
        <f t="shared" si="10"/>
        <v>57730.073234916556</v>
      </c>
      <c r="M115" s="132">
        <v>1516292</v>
      </c>
      <c r="N115" s="133">
        <v>3077607</v>
      </c>
      <c r="O115" s="135">
        <v>1558</v>
      </c>
      <c r="P115" s="358">
        <f t="shared" si="11"/>
        <v>2948.5872913992298</v>
      </c>
      <c r="Q115" s="132">
        <v>69421059</v>
      </c>
      <c r="R115" s="136">
        <v>126</v>
      </c>
      <c r="S115" s="366">
        <f t="shared" si="12"/>
        <v>550960.78571428568</v>
      </c>
      <c r="T115" s="41" t="s">
        <v>235</v>
      </c>
    </row>
    <row r="116" spans="1:20" ht="15" customHeight="1" x14ac:dyDescent="0.25">
      <c r="A116" s="144">
        <v>29</v>
      </c>
      <c r="B116" s="13">
        <v>61520</v>
      </c>
      <c r="C116" s="316" t="s">
        <v>168</v>
      </c>
      <c r="D116" s="132">
        <v>848794560.45000005</v>
      </c>
      <c r="E116" s="133">
        <v>777583259.53999996</v>
      </c>
      <c r="F116" s="134">
        <f t="shared" si="8"/>
        <v>0.91610301923677928</v>
      </c>
      <c r="G116" s="132">
        <v>54827904.310000002</v>
      </c>
      <c r="H116" s="35">
        <v>2065</v>
      </c>
      <c r="I116" s="349">
        <f t="shared" si="9"/>
        <v>26551.043249394676</v>
      </c>
      <c r="J116" s="132">
        <v>112115443.81</v>
      </c>
      <c r="K116" s="135">
        <v>2065</v>
      </c>
      <c r="L116" s="358">
        <f t="shared" si="10"/>
        <v>54293.193128329302</v>
      </c>
      <c r="M116" s="132">
        <v>2603964.5699999998</v>
      </c>
      <c r="N116" s="133">
        <v>4663717</v>
      </c>
      <c r="O116" s="135">
        <v>2065</v>
      </c>
      <c r="P116" s="358">
        <f t="shared" si="11"/>
        <v>3519.4583874092009</v>
      </c>
      <c r="Q116" s="132">
        <v>85662637</v>
      </c>
      <c r="R116" s="136">
        <v>135</v>
      </c>
      <c r="S116" s="366">
        <f t="shared" si="12"/>
        <v>634538.05185185187</v>
      </c>
      <c r="T116" s="41" t="s">
        <v>236</v>
      </c>
    </row>
    <row r="117" spans="1:20" s="47" customFormat="1" ht="15" customHeight="1" thickBot="1" x14ac:dyDescent="0.3">
      <c r="A117" s="309">
        <v>30</v>
      </c>
      <c r="B117" s="18">
        <v>61540</v>
      </c>
      <c r="C117" s="317" t="s">
        <v>226</v>
      </c>
      <c r="D117" s="310">
        <v>792898014.88999999</v>
      </c>
      <c r="E117" s="311">
        <v>787612028.09000003</v>
      </c>
      <c r="F117" s="312">
        <f t="shared" si="8"/>
        <v>0.99333333329036866</v>
      </c>
      <c r="G117" s="310">
        <v>78239277.480000004</v>
      </c>
      <c r="H117" s="313">
        <v>1389</v>
      </c>
      <c r="I117" s="355">
        <f t="shared" si="9"/>
        <v>56327.773563714909</v>
      </c>
      <c r="J117" s="310">
        <v>66669562.380000003</v>
      </c>
      <c r="K117" s="314">
        <v>1389</v>
      </c>
      <c r="L117" s="362">
        <f t="shared" si="10"/>
        <v>47998.245053995684</v>
      </c>
      <c r="M117" s="310">
        <v>977293.1</v>
      </c>
      <c r="N117" s="311">
        <v>2657384</v>
      </c>
      <c r="O117" s="314">
        <v>1389</v>
      </c>
      <c r="P117" s="362">
        <f t="shared" si="11"/>
        <v>2616.7581713462923</v>
      </c>
      <c r="Q117" s="310">
        <v>52534748</v>
      </c>
      <c r="R117" s="315">
        <v>80</v>
      </c>
      <c r="S117" s="370">
        <f t="shared" si="12"/>
        <v>656684.35</v>
      </c>
      <c r="T117" s="41" t="s">
        <v>212</v>
      </c>
    </row>
    <row r="118" spans="1:20" ht="15" customHeight="1" thickBot="1" x14ac:dyDescent="0.3">
      <c r="A118" s="138"/>
      <c r="B118" s="161"/>
      <c r="C118" s="162" t="s">
        <v>77</v>
      </c>
      <c r="D118" s="171">
        <f>SUM(D119:D126)</f>
        <v>1587830854.9100001</v>
      </c>
      <c r="E118" s="172">
        <f>SUM(E119:E126)</f>
        <v>1351616204.1200001</v>
      </c>
      <c r="F118" s="257"/>
      <c r="G118" s="171">
        <f>SUM(G119:G126)</f>
        <v>266689912.88</v>
      </c>
      <c r="H118" s="258">
        <f>SUM(H119:H126)</f>
        <v>9266</v>
      </c>
      <c r="I118" s="351"/>
      <c r="J118" s="171">
        <f>SUM(J119:J126)</f>
        <v>592761052.89999998</v>
      </c>
      <c r="K118" s="258">
        <f>SUM(K119:K126)</f>
        <v>9266</v>
      </c>
      <c r="L118" s="354"/>
      <c r="M118" s="171">
        <f>SUM(M119:N126)</f>
        <v>33666009.370000005</v>
      </c>
      <c r="N118" s="172">
        <f>SUM(N119:N126)</f>
        <v>19430564.460000001</v>
      </c>
      <c r="O118" s="256">
        <f>SUM(O119:O126)</f>
        <v>9266</v>
      </c>
      <c r="P118" s="354"/>
      <c r="Q118" s="171">
        <f>SUM(Q119:Q126)</f>
        <v>444942697.21000004</v>
      </c>
      <c r="R118" s="262">
        <f>SUM(R119:R126)</f>
        <v>730</v>
      </c>
      <c r="S118" s="354"/>
      <c r="T118" s="38"/>
    </row>
    <row r="119" spans="1:20" ht="15" customHeight="1" x14ac:dyDescent="0.25">
      <c r="A119" s="125">
        <v>1</v>
      </c>
      <c r="B119" s="20">
        <v>70020</v>
      </c>
      <c r="C119" s="21" t="s">
        <v>119</v>
      </c>
      <c r="D119" s="126">
        <v>30014381.010000002</v>
      </c>
      <c r="E119" s="127">
        <v>16993315.129999999</v>
      </c>
      <c r="F119" s="128">
        <f t="shared" si="8"/>
        <v>0.56617243328583966</v>
      </c>
      <c r="G119" s="126">
        <v>23045913.75</v>
      </c>
      <c r="H119" s="129">
        <v>1059</v>
      </c>
      <c r="I119" s="352">
        <f t="shared" si="9"/>
        <v>21761.958215297451</v>
      </c>
      <c r="J119" s="126">
        <v>57762877.579999998</v>
      </c>
      <c r="K119" s="129">
        <v>1059</v>
      </c>
      <c r="L119" s="360">
        <f t="shared" si="10"/>
        <v>54544.738035882903</v>
      </c>
      <c r="M119" s="126">
        <v>172232.61</v>
      </c>
      <c r="N119" s="127">
        <v>2668206.4500000002</v>
      </c>
      <c r="O119" s="129">
        <v>1059</v>
      </c>
      <c r="P119" s="360">
        <f t="shared" si="11"/>
        <v>2682.1898583569405</v>
      </c>
      <c r="Q119" s="126">
        <v>36654244</v>
      </c>
      <c r="R119" s="130">
        <v>67</v>
      </c>
      <c r="S119" s="368">
        <f t="shared" si="12"/>
        <v>547078.26865671645</v>
      </c>
      <c r="T119" s="41" t="s">
        <v>190</v>
      </c>
    </row>
    <row r="120" spans="1:20" s="47" customFormat="1" ht="15" customHeight="1" x14ac:dyDescent="0.25">
      <c r="A120" s="125">
        <v>2</v>
      </c>
      <c r="B120" s="13">
        <v>70110</v>
      </c>
      <c r="C120" s="43" t="s">
        <v>121</v>
      </c>
      <c r="D120" s="132">
        <v>44137785.329999998</v>
      </c>
      <c r="E120" s="133">
        <v>33192511.399999999</v>
      </c>
      <c r="F120" s="134">
        <f>E120/D120</f>
        <v>0.75202031891345011</v>
      </c>
      <c r="G120" s="132">
        <v>44166100.539999999</v>
      </c>
      <c r="H120" s="135">
        <v>898</v>
      </c>
      <c r="I120" s="349">
        <f>G120/H120</f>
        <v>49182.740022271711</v>
      </c>
      <c r="J120" s="132">
        <v>54089426.579999998</v>
      </c>
      <c r="K120" s="135">
        <v>898</v>
      </c>
      <c r="L120" s="358">
        <f>J120/K120</f>
        <v>60233.214454342982</v>
      </c>
      <c r="M120" s="132">
        <v>332785.14</v>
      </c>
      <c r="N120" s="133">
        <v>1493303.93</v>
      </c>
      <c r="O120" s="135">
        <v>898</v>
      </c>
      <c r="P120" s="358">
        <f>(N120+M120)/O120</f>
        <v>2033.5067594654786</v>
      </c>
      <c r="Q120" s="132">
        <v>43457963.079999998</v>
      </c>
      <c r="R120" s="136">
        <v>77</v>
      </c>
      <c r="S120" s="366">
        <f>Q120/R120</f>
        <v>564389.13090909086</v>
      </c>
      <c r="T120" s="41" t="s">
        <v>200</v>
      </c>
    </row>
    <row r="121" spans="1:20" ht="15" customHeight="1" x14ac:dyDescent="0.25">
      <c r="A121" s="131">
        <v>3</v>
      </c>
      <c r="B121" s="13">
        <v>70021</v>
      </c>
      <c r="C121" s="16" t="s">
        <v>120</v>
      </c>
      <c r="D121" s="132">
        <v>18565389.510000002</v>
      </c>
      <c r="E121" s="133">
        <v>4660551.72</v>
      </c>
      <c r="F121" s="134">
        <f t="shared" si="8"/>
        <v>0.25103441635251744</v>
      </c>
      <c r="G121" s="132">
        <v>18269420.100000001</v>
      </c>
      <c r="H121" s="135">
        <v>872</v>
      </c>
      <c r="I121" s="349">
        <f t="shared" si="9"/>
        <v>20951.169839449543</v>
      </c>
      <c r="J121" s="132">
        <v>51129186.32</v>
      </c>
      <c r="K121" s="135">
        <v>872</v>
      </c>
      <c r="L121" s="358">
        <f t="shared" si="10"/>
        <v>58634.38798165138</v>
      </c>
      <c r="M121" s="132">
        <v>421570.44</v>
      </c>
      <c r="N121" s="133">
        <v>2398503.5</v>
      </c>
      <c r="O121" s="135">
        <v>872</v>
      </c>
      <c r="P121" s="358">
        <f t="shared" si="11"/>
        <v>3234.0297477064219</v>
      </c>
      <c r="Q121" s="132">
        <v>42772293.340000004</v>
      </c>
      <c r="R121" s="136">
        <v>69</v>
      </c>
      <c r="S121" s="366">
        <f t="shared" si="12"/>
        <v>619888.30927536241</v>
      </c>
      <c r="T121" s="41" t="s">
        <v>207</v>
      </c>
    </row>
    <row r="122" spans="1:20" ht="15" customHeight="1" x14ac:dyDescent="0.25">
      <c r="A122" s="131">
        <v>4</v>
      </c>
      <c r="B122" s="13">
        <v>70040</v>
      </c>
      <c r="C122" s="16" t="s">
        <v>54</v>
      </c>
      <c r="D122" s="132">
        <v>31126416.350000001</v>
      </c>
      <c r="E122" s="133">
        <v>12938839.609999999</v>
      </c>
      <c r="F122" s="134">
        <f t="shared" si="8"/>
        <v>0.41568677436263873</v>
      </c>
      <c r="G122" s="132">
        <v>21055922.5</v>
      </c>
      <c r="H122" s="135">
        <v>554</v>
      </c>
      <c r="I122" s="349">
        <f t="shared" si="9"/>
        <v>38007.080324909744</v>
      </c>
      <c r="J122" s="132">
        <v>31365412.280000001</v>
      </c>
      <c r="K122" s="135">
        <v>554</v>
      </c>
      <c r="L122" s="358">
        <f t="shared" si="10"/>
        <v>56616.267653429604</v>
      </c>
      <c r="M122" s="132">
        <v>315602.74</v>
      </c>
      <c r="N122" s="133">
        <v>950067.13</v>
      </c>
      <c r="O122" s="135">
        <v>554</v>
      </c>
      <c r="P122" s="358">
        <f t="shared" si="11"/>
        <v>2284.6026534296029</v>
      </c>
      <c r="Q122" s="132">
        <v>24909011.09</v>
      </c>
      <c r="R122" s="136">
        <v>47</v>
      </c>
      <c r="S122" s="366">
        <f t="shared" si="12"/>
        <v>529978.95936170209</v>
      </c>
      <c r="T122" s="41" t="s">
        <v>208</v>
      </c>
    </row>
    <row r="123" spans="1:20" ht="15" customHeight="1" x14ac:dyDescent="0.25">
      <c r="A123" s="131">
        <v>5</v>
      </c>
      <c r="B123" s="13">
        <v>70100</v>
      </c>
      <c r="C123" s="16" t="s">
        <v>169</v>
      </c>
      <c r="D123" s="132">
        <v>68282441.989999995</v>
      </c>
      <c r="E123" s="133">
        <v>47267902.829999998</v>
      </c>
      <c r="F123" s="134">
        <f t="shared" si="8"/>
        <v>0.6922409546647792</v>
      </c>
      <c r="G123" s="132">
        <v>27379233.109999999</v>
      </c>
      <c r="H123" s="135">
        <v>997</v>
      </c>
      <c r="I123" s="349">
        <f t="shared" si="9"/>
        <v>27461.617963891673</v>
      </c>
      <c r="J123" s="132">
        <v>55623489.93</v>
      </c>
      <c r="K123" s="135">
        <v>997</v>
      </c>
      <c r="L123" s="358">
        <f t="shared" si="10"/>
        <v>55790.862517552661</v>
      </c>
      <c r="M123" s="132">
        <v>529994.42000000004</v>
      </c>
      <c r="N123" s="133">
        <v>1894176.98</v>
      </c>
      <c r="O123" s="135">
        <v>997</v>
      </c>
      <c r="P123" s="358">
        <f t="shared" si="11"/>
        <v>2431.4657973921762</v>
      </c>
      <c r="Q123" s="132">
        <v>44691062</v>
      </c>
      <c r="R123" s="136">
        <v>70</v>
      </c>
      <c r="S123" s="366">
        <f t="shared" si="12"/>
        <v>638443.74285714282</v>
      </c>
      <c r="T123" s="41" t="s">
        <v>208</v>
      </c>
    </row>
    <row r="124" spans="1:20" ht="15" customHeight="1" x14ac:dyDescent="0.25">
      <c r="A124" s="131">
        <v>6</v>
      </c>
      <c r="B124" s="13">
        <v>70270</v>
      </c>
      <c r="C124" s="16" t="s">
        <v>56</v>
      </c>
      <c r="D124" s="132">
        <v>33432980.600000001</v>
      </c>
      <c r="E124" s="133">
        <v>20262410.109999999</v>
      </c>
      <c r="F124" s="134">
        <f t="shared" si="8"/>
        <v>0.60606053502749913</v>
      </c>
      <c r="G124" s="132">
        <v>15270581.789999999</v>
      </c>
      <c r="H124" s="135">
        <v>741</v>
      </c>
      <c r="I124" s="349">
        <f t="shared" si="9"/>
        <v>20608.072591093118</v>
      </c>
      <c r="J124" s="132">
        <v>41191572.729999997</v>
      </c>
      <c r="K124" s="135">
        <v>741</v>
      </c>
      <c r="L124" s="358">
        <f t="shared" si="10"/>
        <v>55589.166977058027</v>
      </c>
      <c r="M124" s="132">
        <v>142560</v>
      </c>
      <c r="N124" s="133">
        <v>1595293.48</v>
      </c>
      <c r="O124" s="135">
        <v>741</v>
      </c>
      <c r="P124" s="358">
        <f t="shared" si="11"/>
        <v>2345.2813495276655</v>
      </c>
      <c r="Q124" s="132">
        <v>32130290</v>
      </c>
      <c r="R124" s="136">
        <v>49</v>
      </c>
      <c r="S124" s="366">
        <f t="shared" si="12"/>
        <v>655720.20408163266</v>
      </c>
      <c r="T124" s="41" t="s">
        <v>207</v>
      </c>
    </row>
    <row r="125" spans="1:20" s="47" customFormat="1" ht="15" customHeight="1" x14ac:dyDescent="0.25">
      <c r="A125" s="131">
        <v>7</v>
      </c>
      <c r="B125" s="13">
        <v>70510</v>
      </c>
      <c r="C125" s="43" t="s">
        <v>25</v>
      </c>
      <c r="D125" s="132">
        <v>17240731.210000001</v>
      </c>
      <c r="E125" s="133">
        <v>4179611.66</v>
      </c>
      <c r="F125" s="134">
        <f>E125/D125</f>
        <v>0.24242658905184566</v>
      </c>
      <c r="G125" s="132">
        <v>10290173.34</v>
      </c>
      <c r="H125" s="135">
        <v>537</v>
      </c>
      <c r="I125" s="349">
        <f>G125/H125</f>
        <v>19162.333966480448</v>
      </c>
      <c r="J125" s="132">
        <v>31079540.460000001</v>
      </c>
      <c r="K125" s="135">
        <v>537</v>
      </c>
      <c r="L125" s="358">
        <f>J125/K125</f>
        <v>57876.239217877097</v>
      </c>
      <c r="M125" s="42">
        <v>279478</v>
      </c>
      <c r="N125" s="306">
        <v>946061.06</v>
      </c>
      <c r="O125" s="135">
        <v>537</v>
      </c>
      <c r="P125" s="358">
        <f>(N125+M125)/O125</f>
        <v>2282.1956424581008</v>
      </c>
      <c r="Q125" s="132">
        <v>25393569.84</v>
      </c>
      <c r="R125" s="136">
        <v>40</v>
      </c>
      <c r="S125" s="366">
        <f>Q125/R125</f>
        <v>634839.24600000004</v>
      </c>
      <c r="T125" s="41" t="s">
        <v>208</v>
      </c>
    </row>
    <row r="126" spans="1:20" ht="15" customHeight="1" thickBot="1" x14ac:dyDescent="0.3">
      <c r="A126" s="131">
        <v>8</v>
      </c>
      <c r="B126" s="14">
        <v>10880</v>
      </c>
      <c r="C126" s="17" t="s">
        <v>209</v>
      </c>
      <c r="D126" s="118">
        <v>1345030728.9100001</v>
      </c>
      <c r="E126" s="119">
        <v>1212121061.6600001</v>
      </c>
      <c r="F126" s="120">
        <f>E126/D126</f>
        <v>0.90118466114323748</v>
      </c>
      <c r="G126" s="118">
        <v>107212567.75</v>
      </c>
      <c r="H126" s="137">
        <v>3608</v>
      </c>
      <c r="I126" s="353">
        <f>G126/H126</f>
        <v>29715.234963968956</v>
      </c>
      <c r="J126" s="118">
        <v>270519547.01999998</v>
      </c>
      <c r="K126" s="137">
        <v>3608</v>
      </c>
      <c r="L126" s="361">
        <f>J126/K126</f>
        <v>74977.701502217285</v>
      </c>
      <c r="M126" s="118">
        <v>12041221.560000001</v>
      </c>
      <c r="N126" s="119">
        <v>7484951.9299999997</v>
      </c>
      <c r="O126" s="137">
        <v>3608</v>
      </c>
      <c r="P126" s="361">
        <f>(N126+M126)/O126</f>
        <v>5411.9106125277167</v>
      </c>
      <c r="Q126" s="118">
        <v>194934263.86000001</v>
      </c>
      <c r="R126" s="121">
        <v>311</v>
      </c>
      <c r="S126" s="369">
        <f>Q126/R126</f>
        <v>626798.27607717051</v>
      </c>
      <c r="T126" s="305" t="s">
        <v>208</v>
      </c>
    </row>
    <row r="127" spans="1:20" ht="15" customHeight="1" thickBot="1" x14ac:dyDescent="0.3">
      <c r="A127" s="2">
        <f>A6+A16+A30+A50+A70+A86+A116+A126</f>
        <v>113</v>
      </c>
      <c r="B127" s="116"/>
      <c r="C127" s="167" t="s">
        <v>147</v>
      </c>
      <c r="D127" s="123"/>
      <c r="E127" s="124"/>
      <c r="F127" s="168">
        <f>AVERAGE(F6:F126)</f>
        <v>0.54290927319653637</v>
      </c>
      <c r="G127" s="123"/>
      <c r="H127" s="139"/>
      <c r="I127" s="356">
        <f>AVERAGE(I6:I126)</f>
        <v>21159.440857841477</v>
      </c>
      <c r="J127" s="169"/>
      <c r="K127" s="170"/>
      <c r="L127" s="363">
        <f>AVERAGE(L6:L126)</f>
        <v>54974.699114274517</v>
      </c>
      <c r="M127" s="171"/>
      <c r="N127" s="172"/>
      <c r="O127" s="170"/>
      <c r="P127" s="363">
        <f>AVERAGE(P6:P126)</f>
        <v>2547.5398779409434</v>
      </c>
      <c r="Q127" s="171"/>
      <c r="R127" s="170"/>
      <c r="S127" s="371">
        <f>AVERAGE(S6:S126)</f>
        <v>588719.92527777911</v>
      </c>
      <c r="T127" s="38"/>
    </row>
    <row r="128" spans="1:20" x14ac:dyDescent="0.25">
      <c r="A128" s="1"/>
      <c r="B128" s="1"/>
    </row>
  </sheetData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2018-2019 свод</vt:lpstr>
      <vt:lpstr>2018-2019 диаграммы</vt:lpstr>
      <vt:lpstr>2018-2019 исходные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2019-02-21T09:01:10Z</dcterms:modified>
</cp:coreProperties>
</file>