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1040" windowHeight="7350" tabRatio="349"/>
  </bookViews>
  <sheets>
    <sheet name="2024-2025 свод" sheetId="15" r:id="rId1"/>
    <sheet name="2024 диаграммы" sheetId="11" r:id="rId2"/>
    <sheet name="2024 исходные" sheetId="13" r:id="rId3"/>
  </sheets>
  <definedNames>
    <definedName name="_xlnm._FilterDatabase" localSheetId="2" hidden="1">'2024 исходные'!#REF!</definedName>
    <definedName name="_xlnm._FilterDatabase" localSheetId="0" hidden="1">'2024-2025 свод'!$B$5:$R$5</definedName>
  </definedNames>
  <calcPr calcId="152511"/>
</workbook>
</file>

<file path=xl/calcChain.xml><?xml version="1.0" encoding="utf-8"?>
<calcChain xmlns="http://schemas.openxmlformats.org/spreadsheetml/2006/main">
  <c r="N16" i="13" l="1"/>
  <c r="N29" i="13"/>
  <c r="N47" i="13"/>
  <c r="N68" i="13"/>
  <c r="N83" i="13"/>
  <c r="N114" i="13"/>
  <c r="L114" i="13" l="1"/>
  <c r="L83" i="13"/>
  <c r="L68" i="13"/>
  <c r="L47" i="13"/>
  <c r="L29" i="13"/>
  <c r="L16" i="13"/>
  <c r="H114" i="13" l="1"/>
  <c r="H83" i="13"/>
  <c r="H68" i="13"/>
  <c r="H47" i="13"/>
  <c r="H29" i="13"/>
  <c r="D114" i="13" l="1"/>
  <c r="D6" i="13"/>
  <c r="D16" i="13"/>
  <c r="D29" i="13"/>
  <c r="D47" i="13"/>
  <c r="S66" i="13" l="1"/>
  <c r="O67" i="15" s="1"/>
  <c r="Q67" i="15" s="1"/>
  <c r="W67" i="15" s="1"/>
  <c r="P66" i="13"/>
  <c r="L67" i="15" s="1"/>
  <c r="N67" i="15" s="1"/>
  <c r="V67" i="15" s="1"/>
  <c r="M66" i="13"/>
  <c r="I67" i="15" s="1"/>
  <c r="K67" i="15" s="1"/>
  <c r="U67" i="15" s="1"/>
  <c r="J66" i="13"/>
  <c r="F67" i="15" s="1"/>
  <c r="H67" i="15" s="1"/>
  <c r="T67" i="15" s="1"/>
  <c r="F66" i="13"/>
  <c r="C67" i="15" s="1"/>
  <c r="E67" i="15" s="1"/>
  <c r="S67" i="15" s="1"/>
  <c r="X67" i="15" l="1"/>
  <c r="R67" i="15" s="1"/>
  <c r="A124" i="13"/>
  <c r="A125" i="15"/>
  <c r="J82" i="13" l="1"/>
  <c r="F83" i="15" s="1"/>
  <c r="H83" i="15" s="1"/>
  <c r="T83" i="15" s="1"/>
  <c r="E47" i="13" l="1"/>
  <c r="F82" i="13" l="1"/>
  <c r="C83" i="15" s="1"/>
  <c r="E83" i="15" s="1"/>
  <c r="S83" i="15" s="1"/>
  <c r="P7" i="13" l="1"/>
  <c r="P8" i="13"/>
  <c r="P9" i="13"/>
  <c r="P10" i="13"/>
  <c r="P11" i="13"/>
  <c r="P12" i="13"/>
  <c r="P14" i="13"/>
  <c r="Q68" i="13" l="1"/>
  <c r="Q16" i="13"/>
  <c r="P82" i="13" l="1"/>
  <c r="L83" i="15" s="1"/>
  <c r="N83" i="15" s="1"/>
  <c r="J113" i="13"/>
  <c r="F114" i="15" s="1"/>
  <c r="H114" i="15" s="1"/>
  <c r="T114" i="15" s="1"/>
  <c r="F113" i="13"/>
  <c r="C114" i="15" s="1"/>
  <c r="E114" i="15" s="1"/>
  <c r="S114" i="15" s="1"/>
  <c r="S82" i="13"/>
  <c r="O83" i="15" s="1"/>
  <c r="Q83" i="15" s="1"/>
  <c r="M82" i="13"/>
  <c r="I83" i="15" s="1"/>
  <c r="K83" i="15" s="1"/>
  <c r="R68" i="13"/>
  <c r="O68" i="13"/>
  <c r="K68" i="13"/>
  <c r="I68" i="13"/>
  <c r="E68" i="13"/>
  <c r="D68" i="13"/>
  <c r="G68" i="13"/>
  <c r="P113" i="13" l="1"/>
  <c r="J123" i="13"/>
  <c r="F124" i="15" s="1"/>
  <c r="H124" i="15" s="1"/>
  <c r="T124" i="15" s="1"/>
  <c r="S113" i="13"/>
  <c r="O114" i="15" s="1"/>
  <c r="Q114" i="15" s="1"/>
  <c r="W114" i="15" s="1"/>
  <c r="Q83" i="13"/>
  <c r="R114" i="13"/>
  <c r="R83" i="13"/>
  <c r="R47" i="13"/>
  <c r="R29" i="13"/>
  <c r="R16" i="13"/>
  <c r="R6" i="13"/>
  <c r="R5" i="13" s="1"/>
  <c r="O114" i="13"/>
  <c r="O83" i="13"/>
  <c r="O47" i="13"/>
  <c r="O29" i="13"/>
  <c r="O16" i="13"/>
  <c r="O6" i="13"/>
  <c r="O5" i="13" s="1"/>
  <c r="E83" i="13"/>
  <c r="D83" i="13"/>
  <c r="D5" i="13" s="1"/>
  <c r="I83" i="13"/>
  <c r="G83" i="13"/>
  <c r="M123" i="13" l="1"/>
  <c r="I124" i="15" s="1"/>
  <c r="K124" i="15" s="1"/>
  <c r="U124" i="15" s="1"/>
  <c r="J112" i="13"/>
  <c r="F113" i="15" s="1"/>
  <c r="H113" i="15" s="1"/>
  <c r="T113" i="15" s="1"/>
  <c r="K83" i="13"/>
  <c r="M113" i="13"/>
  <c r="I114" i="15" s="1"/>
  <c r="K114" i="15" s="1"/>
  <c r="U114" i="15" s="1"/>
  <c r="M112" i="13"/>
  <c r="I113" i="15" s="1"/>
  <c r="K113" i="15" s="1"/>
  <c r="U113" i="15" s="1"/>
  <c r="K114" i="13"/>
  <c r="K47" i="13"/>
  <c r="K29" i="13"/>
  <c r="K16" i="13"/>
  <c r="K6" i="13"/>
  <c r="F123" i="13"/>
  <c r="C124" i="15" s="1"/>
  <c r="E124" i="15" s="1"/>
  <c r="S124" i="15" s="1"/>
  <c r="F100" i="13"/>
  <c r="C101" i="15" s="1"/>
  <c r="E101" i="15" s="1"/>
  <c r="S101" i="15" s="1"/>
  <c r="H16" i="13"/>
  <c r="H6" i="13"/>
  <c r="F112" i="13"/>
  <c r="C113" i="15" s="1"/>
  <c r="E113" i="15" s="1"/>
  <c r="S113" i="15" s="1"/>
  <c r="I114" i="13"/>
  <c r="I47" i="13"/>
  <c r="I29" i="13"/>
  <c r="I16" i="13"/>
  <c r="I6" i="13"/>
  <c r="F65" i="13"/>
  <c r="C66" i="15" s="1"/>
  <c r="E66" i="15" s="1"/>
  <c r="S66" i="15" s="1"/>
  <c r="F27" i="13"/>
  <c r="C28" i="15" s="1"/>
  <c r="E28" i="15" s="1"/>
  <c r="S28" i="15" s="1"/>
  <c r="I5" i="13" l="1"/>
  <c r="H5" i="13"/>
  <c r="K5" i="13"/>
  <c r="P122" i="13"/>
  <c r="L123" i="15" s="1"/>
  <c r="N123" i="15" s="1"/>
  <c r="V123" i="15" s="1"/>
  <c r="M122" i="13"/>
  <c r="I123" i="15" s="1"/>
  <c r="K123" i="15" s="1"/>
  <c r="U123" i="15" s="1"/>
  <c r="J122" i="13"/>
  <c r="F123" i="15" s="1"/>
  <c r="H123" i="15" s="1"/>
  <c r="T123" i="15" s="1"/>
  <c r="F122" i="13"/>
  <c r="S122" i="13"/>
  <c r="O123" i="15" s="1"/>
  <c r="Q123" i="15" s="1"/>
  <c r="W123" i="15" s="1"/>
  <c r="F111" i="13"/>
  <c r="C112" i="15" s="1"/>
  <c r="E112" i="15" s="1"/>
  <c r="S112" i="15" s="1"/>
  <c r="J111" i="13"/>
  <c r="F112" i="15" s="1"/>
  <c r="H112" i="15" s="1"/>
  <c r="T112" i="15" s="1"/>
  <c r="M111" i="13"/>
  <c r="I112" i="15" s="1"/>
  <c r="K112" i="15" s="1"/>
  <c r="U112" i="15" s="1"/>
  <c r="P111" i="13"/>
  <c r="S111" i="13"/>
  <c r="O112" i="15" s="1"/>
  <c r="Q112" i="15" s="1"/>
  <c r="W112" i="15" s="1"/>
  <c r="C123" i="15" l="1"/>
  <c r="E123" i="15" s="1"/>
  <c r="S123" i="15" s="1"/>
  <c r="X123" i="15" s="1"/>
  <c r="R123" i="15" s="1"/>
  <c r="L113" i="15"/>
  <c r="N113" i="15" s="1"/>
  <c r="V113" i="15" s="1"/>
  <c r="L112" i="15"/>
  <c r="N112" i="15" s="1"/>
  <c r="V112" i="15" s="1"/>
  <c r="X112" i="15"/>
  <c r="R112" i="15" s="1"/>
  <c r="P112" i="13"/>
  <c r="L114" i="15" s="1"/>
  <c r="N114" i="15" s="1"/>
  <c r="V114" i="15" s="1"/>
  <c r="X114" i="15" s="1"/>
  <c r="R114" i="15" s="1"/>
  <c r="S112" i="13"/>
  <c r="O113" i="15" s="1"/>
  <c r="Q113" i="15" s="1"/>
  <c r="W113" i="15" s="1"/>
  <c r="X113" i="15" l="1"/>
  <c r="R113" i="15" s="1"/>
  <c r="Q47" i="13"/>
  <c r="G47" i="13"/>
  <c r="S11" i="13"/>
  <c r="O12" i="15" s="1"/>
  <c r="Q12" i="15" s="1"/>
  <c r="W12" i="15" s="1"/>
  <c r="L12" i="15"/>
  <c r="N12" i="15" s="1"/>
  <c r="V12" i="15" s="1"/>
  <c r="M11" i="13"/>
  <c r="I12" i="15" s="1"/>
  <c r="K12" i="15" s="1"/>
  <c r="U12" i="15" s="1"/>
  <c r="J11" i="13"/>
  <c r="F12" i="15" s="1"/>
  <c r="H12" i="15" s="1"/>
  <c r="T12" i="15" s="1"/>
  <c r="F11" i="13"/>
  <c r="C12" i="15" s="1"/>
  <c r="E12" i="15" s="1"/>
  <c r="S12" i="15" s="1"/>
  <c r="X12" i="15" l="1"/>
  <c r="R12" i="15" s="1"/>
  <c r="Q114" i="13"/>
  <c r="G114" i="13"/>
  <c r="E114" i="13"/>
  <c r="Q29" i="13"/>
  <c r="G29" i="13"/>
  <c r="E29" i="13"/>
  <c r="G16" i="13"/>
  <c r="E16" i="13"/>
  <c r="G6" i="13"/>
  <c r="G5" i="13" s="1"/>
  <c r="E6" i="13"/>
  <c r="Q6" i="13"/>
  <c r="N6" i="13"/>
  <c r="N5" i="13" s="1"/>
  <c r="L6" i="13"/>
  <c r="L5" i="13" s="1"/>
  <c r="E5" i="13" l="1"/>
  <c r="Q5" i="13"/>
  <c r="F117" i="13"/>
  <c r="C118" i="15" s="1"/>
  <c r="E118" i="15" s="1"/>
  <c r="S118" i="15" s="1"/>
  <c r="F118" i="13"/>
  <c r="C119" i="15" s="1"/>
  <c r="E119" i="15" s="1"/>
  <c r="S119" i="15" s="1"/>
  <c r="F119" i="13"/>
  <c r="C120" i="15" s="1"/>
  <c r="E120" i="15" s="1"/>
  <c r="S120" i="15" s="1"/>
  <c r="F116" i="13"/>
  <c r="C117" i="15" s="1"/>
  <c r="E117" i="15" s="1"/>
  <c r="S117" i="15" s="1"/>
  <c r="F120" i="13"/>
  <c r="C121" i="15" s="1"/>
  <c r="E121" i="15" s="1"/>
  <c r="S121" i="15" s="1"/>
  <c r="F121" i="13"/>
  <c r="C122" i="15" s="1"/>
  <c r="E122" i="15" s="1"/>
  <c r="S122" i="15" s="1"/>
  <c r="F115" i="13"/>
  <c r="C116" i="15" s="1"/>
  <c r="F84" i="13"/>
  <c r="C85" i="15" s="1"/>
  <c r="F85" i="13"/>
  <c r="C86" i="15" s="1"/>
  <c r="E86" i="15" s="1"/>
  <c r="S86" i="15" s="1"/>
  <c r="F86" i="13"/>
  <c r="C87" i="15" s="1"/>
  <c r="E87" i="15" s="1"/>
  <c r="S87" i="15" s="1"/>
  <c r="F87" i="13"/>
  <c r="C88" i="15" s="1"/>
  <c r="E88" i="15" s="1"/>
  <c r="S88" i="15" s="1"/>
  <c r="F88" i="13"/>
  <c r="C89" i="15" s="1"/>
  <c r="E89" i="15" s="1"/>
  <c r="S89" i="15" s="1"/>
  <c r="F89" i="13"/>
  <c r="C90" i="15" s="1"/>
  <c r="E90" i="15" s="1"/>
  <c r="S90" i="15" s="1"/>
  <c r="F90" i="13"/>
  <c r="C91" i="15" s="1"/>
  <c r="E91" i="15" s="1"/>
  <c r="S91" i="15" s="1"/>
  <c r="F91" i="13"/>
  <c r="C92" i="15" s="1"/>
  <c r="E92" i="15" s="1"/>
  <c r="S92" i="15" s="1"/>
  <c r="F93" i="13"/>
  <c r="C94" i="15" s="1"/>
  <c r="E94" i="15" s="1"/>
  <c r="S94" i="15" s="1"/>
  <c r="F94" i="13"/>
  <c r="C95" i="15" s="1"/>
  <c r="E95" i="15" s="1"/>
  <c r="S95" i="15" s="1"/>
  <c r="F95" i="13"/>
  <c r="C96" i="15" s="1"/>
  <c r="E96" i="15" s="1"/>
  <c r="S96" i="15" s="1"/>
  <c r="F96" i="13"/>
  <c r="C97" i="15" s="1"/>
  <c r="E97" i="15" s="1"/>
  <c r="S97" i="15" s="1"/>
  <c r="F97" i="13"/>
  <c r="C98" i="15" s="1"/>
  <c r="E98" i="15" s="1"/>
  <c r="S98" i="15" s="1"/>
  <c r="F98" i="13"/>
  <c r="C99" i="15" s="1"/>
  <c r="E99" i="15" s="1"/>
  <c r="S99" i="15" s="1"/>
  <c r="F99" i="13"/>
  <c r="C100" i="15" s="1"/>
  <c r="E100" i="15" s="1"/>
  <c r="S100" i="15" s="1"/>
  <c r="F101" i="13"/>
  <c r="C102" i="15" s="1"/>
  <c r="E102" i="15" s="1"/>
  <c r="S102" i="15" s="1"/>
  <c r="F102" i="13"/>
  <c r="C103" i="15" s="1"/>
  <c r="E103" i="15" s="1"/>
  <c r="S103" i="15" s="1"/>
  <c r="F103" i="13"/>
  <c r="C104" i="15" s="1"/>
  <c r="E104" i="15" s="1"/>
  <c r="S104" i="15" s="1"/>
  <c r="F104" i="13"/>
  <c r="C105" i="15" s="1"/>
  <c r="E105" i="15" s="1"/>
  <c r="S105" i="15" s="1"/>
  <c r="F105" i="13"/>
  <c r="C106" i="15" s="1"/>
  <c r="E106" i="15" s="1"/>
  <c r="S106" i="15" s="1"/>
  <c r="F106" i="13"/>
  <c r="C107" i="15" s="1"/>
  <c r="E107" i="15" s="1"/>
  <c r="S107" i="15" s="1"/>
  <c r="F107" i="13"/>
  <c r="C108" i="15" s="1"/>
  <c r="E108" i="15" s="1"/>
  <c r="S108" i="15" s="1"/>
  <c r="F108" i="13"/>
  <c r="C109" i="15" s="1"/>
  <c r="E109" i="15" s="1"/>
  <c r="S109" i="15" s="1"/>
  <c r="F109" i="13"/>
  <c r="C110" i="15" s="1"/>
  <c r="E110" i="15" s="1"/>
  <c r="S110" i="15" s="1"/>
  <c r="F110" i="13"/>
  <c r="C111" i="15" s="1"/>
  <c r="E111" i="15" s="1"/>
  <c r="S111" i="15" s="1"/>
  <c r="F92" i="13"/>
  <c r="C93" i="15" s="1"/>
  <c r="E93" i="15" s="1"/>
  <c r="S93" i="15" s="1"/>
  <c r="F70" i="13"/>
  <c r="C71" i="15" s="1"/>
  <c r="F69" i="13"/>
  <c r="F71" i="13"/>
  <c r="C72" i="15" s="1"/>
  <c r="E72" i="15" s="1"/>
  <c r="S72" i="15" s="1"/>
  <c r="F72" i="13"/>
  <c r="C73" i="15" s="1"/>
  <c r="E73" i="15" s="1"/>
  <c r="S73" i="15" s="1"/>
  <c r="F73" i="13"/>
  <c r="C74" i="15" s="1"/>
  <c r="E74" i="15" s="1"/>
  <c r="S74" i="15" s="1"/>
  <c r="F74" i="13"/>
  <c r="C75" i="15" s="1"/>
  <c r="E75" i="15" s="1"/>
  <c r="S75" i="15" s="1"/>
  <c r="F75" i="13"/>
  <c r="C76" i="15" s="1"/>
  <c r="E76" i="15" s="1"/>
  <c r="S76" i="15" s="1"/>
  <c r="F76" i="13"/>
  <c r="C77" i="15" s="1"/>
  <c r="E77" i="15" s="1"/>
  <c r="S77" i="15" s="1"/>
  <c r="F77" i="13"/>
  <c r="C78" i="15" s="1"/>
  <c r="E78" i="15" s="1"/>
  <c r="S78" i="15" s="1"/>
  <c r="F78" i="13"/>
  <c r="C79" i="15" s="1"/>
  <c r="E79" i="15" s="1"/>
  <c r="S79" i="15" s="1"/>
  <c r="F79" i="13"/>
  <c r="C80" i="15" s="1"/>
  <c r="E80" i="15" s="1"/>
  <c r="S80" i="15" s="1"/>
  <c r="F80" i="13"/>
  <c r="C81" i="15" s="1"/>
  <c r="E81" i="15" s="1"/>
  <c r="S81" i="15" s="1"/>
  <c r="F81" i="13"/>
  <c r="F51" i="13"/>
  <c r="C52" i="15" s="1"/>
  <c r="E52" i="15" s="1"/>
  <c r="S52" i="15" s="1"/>
  <c r="F54" i="13"/>
  <c r="C55" i="15" s="1"/>
  <c r="E55" i="15" s="1"/>
  <c r="S55" i="15" s="1"/>
  <c r="F49" i="13"/>
  <c r="C50" i="15" s="1"/>
  <c r="E50" i="15" s="1"/>
  <c r="S50" i="15" s="1"/>
  <c r="F55" i="13"/>
  <c r="C56" i="15" s="1"/>
  <c r="E56" i="15" s="1"/>
  <c r="S56" i="15" s="1"/>
  <c r="F52" i="13"/>
  <c r="C53" i="15" s="1"/>
  <c r="E53" i="15" s="1"/>
  <c r="S53" i="15" s="1"/>
  <c r="F53" i="13"/>
  <c r="C54" i="15" s="1"/>
  <c r="E54" i="15" s="1"/>
  <c r="S54" i="15" s="1"/>
  <c r="F67" i="13"/>
  <c r="F56" i="13"/>
  <c r="C57" i="15" s="1"/>
  <c r="E57" i="15" s="1"/>
  <c r="S57" i="15" s="1"/>
  <c r="F57" i="13"/>
  <c r="C58" i="15" s="1"/>
  <c r="E58" i="15" s="1"/>
  <c r="S58" i="15" s="1"/>
  <c r="F58" i="13"/>
  <c r="C59" i="15" s="1"/>
  <c r="E59" i="15" s="1"/>
  <c r="S59" i="15" s="1"/>
  <c r="F59" i="13"/>
  <c r="C60" i="15" s="1"/>
  <c r="E60" i="15" s="1"/>
  <c r="S60" i="15" s="1"/>
  <c r="F50" i="13"/>
  <c r="C51" i="15" s="1"/>
  <c r="E51" i="15" s="1"/>
  <c r="S51" i="15" s="1"/>
  <c r="F60" i="13"/>
  <c r="C61" i="15" s="1"/>
  <c r="E61" i="15" s="1"/>
  <c r="S61" i="15" s="1"/>
  <c r="F61" i="13"/>
  <c r="C62" i="15" s="1"/>
  <c r="E62" i="15" s="1"/>
  <c r="S62" i="15" s="1"/>
  <c r="F62" i="13"/>
  <c r="C63" i="15" s="1"/>
  <c r="E63" i="15" s="1"/>
  <c r="S63" i="15" s="1"/>
  <c r="F63" i="13"/>
  <c r="C64" i="15" s="1"/>
  <c r="E64" i="15" s="1"/>
  <c r="S64" i="15" s="1"/>
  <c r="F64" i="13"/>
  <c r="C65" i="15" s="1"/>
  <c r="E65" i="15" s="1"/>
  <c r="S65" i="15" s="1"/>
  <c r="F48" i="13"/>
  <c r="C49" i="15" s="1"/>
  <c r="F30" i="13"/>
  <c r="C31" i="15" s="1"/>
  <c r="F35" i="13"/>
  <c r="C36" i="15" s="1"/>
  <c r="E36" i="15" s="1"/>
  <c r="S36" i="15" s="1"/>
  <c r="F36" i="13"/>
  <c r="C37" i="15" s="1"/>
  <c r="E37" i="15" s="1"/>
  <c r="S37" i="15" s="1"/>
  <c r="F37" i="13"/>
  <c r="C38" i="15" s="1"/>
  <c r="E38" i="15" s="1"/>
  <c r="S38" i="15" s="1"/>
  <c r="F38" i="13"/>
  <c r="C39" i="15" s="1"/>
  <c r="E39" i="15" s="1"/>
  <c r="S39" i="15" s="1"/>
  <c r="F32" i="13"/>
  <c r="C33" i="15" s="1"/>
  <c r="E33" i="15" s="1"/>
  <c r="S33" i="15" s="1"/>
  <c r="F31" i="13"/>
  <c r="C32" i="15" s="1"/>
  <c r="E32" i="15" s="1"/>
  <c r="S32" i="15" s="1"/>
  <c r="F39" i="13"/>
  <c r="C40" i="15" s="1"/>
  <c r="E40" i="15" s="1"/>
  <c r="S40" i="15" s="1"/>
  <c r="F40" i="13"/>
  <c r="C41" i="15" s="1"/>
  <c r="E41" i="15" s="1"/>
  <c r="S41" i="15" s="1"/>
  <c r="F41" i="13"/>
  <c r="C42" i="15" s="1"/>
  <c r="E42" i="15" s="1"/>
  <c r="S42" i="15" s="1"/>
  <c r="F42" i="13"/>
  <c r="C43" i="15" s="1"/>
  <c r="E43" i="15" s="1"/>
  <c r="S43" i="15" s="1"/>
  <c r="F43" i="13"/>
  <c r="C44" i="15" s="1"/>
  <c r="E44" i="15" s="1"/>
  <c r="S44" i="15" s="1"/>
  <c r="F44" i="13"/>
  <c r="C45" i="15" s="1"/>
  <c r="E45" i="15" s="1"/>
  <c r="S45" i="15" s="1"/>
  <c r="F45" i="13"/>
  <c r="C46" i="15" s="1"/>
  <c r="E46" i="15" s="1"/>
  <c r="S46" i="15" s="1"/>
  <c r="F34" i="13"/>
  <c r="C35" i="15" s="1"/>
  <c r="E35" i="15" s="1"/>
  <c r="S35" i="15" s="1"/>
  <c r="F46" i="13"/>
  <c r="C47" i="15" s="1"/>
  <c r="E47" i="15" s="1"/>
  <c r="S47" i="15" s="1"/>
  <c r="F33" i="13"/>
  <c r="C34" i="15" s="1"/>
  <c r="E34" i="15" s="1"/>
  <c r="S34" i="15" s="1"/>
  <c r="F20" i="13"/>
  <c r="C21" i="15" s="1"/>
  <c r="E21" i="15" s="1"/>
  <c r="S21" i="15" s="1"/>
  <c r="F18" i="13"/>
  <c r="C19" i="15" s="1"/>
  <c r="E19" i="15" s="1"/>
  <c r="S19" i="15" s="1"/>
  <c r="F22" i="13"/>
  <c r="C23" i="15" s="1"/>
  <c r="E23" i="15" s="1"/>
  <c r="S23" i="15" s="1"/>
  <c r="F21" i="13"/>
  <c r="C22" i="15" s="1"/>
  <c r="E22" i="15" s="1"/>
  <c r="S22" i="15" s="1"/>
  <c r="F23" i="13"/>
  <c r="C24" i="15" s="1"/>
  <c r="E24" i="15" s="1"/>
  <c r="S24" i="15" s="1"/>
  <c r="F24" i="13"/>
  <c r="C25" i="15" s="1"/>
  <c r="E25" i="15" s="1"/>
  <c r="S25" i="15" s="1"/>
  <c r="F25" i="13"/>
  <c r="C26" i="15" s="1"/>
  <c r="E26" i="15" s="1"/>
  <c r="S26" i="15" s="1"/>
  <c r="F26" i="13"/>
  <c r="C27" i="15" s="1"/>
  <c r="E27" i="15" s="1"/>
  <c r="S27" i="15" s="1"/>
  <c r="F19" i="13"/>
  <c r="C20" i="15" s="1"/>
  <c r="E20" i="15" s="1"/>
  <c r="S20" i="15" s="1"/>
  <c r="F28" i="13"/>
  <c r="C29" i="15" s="1"/>
  <c r="E29" i="15" s="1"/>
  <c r="S29" i="15" s="1"/>
  <c r="F17" i="13"/>
  <c r="F8" i="13"/>
  <c r="C9" i="15" s="1"/>
  <c r="E9" i="15" s="1"/>
  <c r="S9" i="15" s="1"/>
  <c r="F7" i="13"/>
  <c r="F10" i="13"/>
  <c r="C11" i="15" s="1"/>
  <c r="E11" i="15" s="1"/>
  <c r="S11" i="15" s="1"/>
  <c r="F9" i="13"/>
  <c r="C10" i="15" s="1"/>
  <c r="E10" i="15" s="1"/>
  <c r="S10" i="15" s="1"/>
  <c r="F12" i="13"/>
  <c r="C13" i="15" s="1"/>
  <c r="E13" i="15" s="1"/>
  <c r="S13" i="15" s="1"/>
  <c r="F13" i="13"/>
  <c r="C14" i="15" s="1"/>
  <c r="E14" i="15" s="1"/>
  <c r="S14" i="15" s="1"/>
  <c r="F14" i="13"/>
  <c r="C15" i="15" s="1"/>
  <c r="E15" i="15" s="1"/>
  <c r="S15" i="15" s="1"/>
  <c r="F15" i="13"/>
  <c r="C16" i="15" s="1"/>
  <c r="E16" i="15" s="1"/>
  <c r="S16" i="15" s="1"/>
  <c r="C68" i="15" l="1"/>
  <c r="E68" i="15" s="1"/>
  <c r="S68" i="15" s="1"/>
  <c r="F5" i="13"/>
  <c r="C18" i="15"/>
  <c r="C17" i="15" s="1"/>
  <c r="E17" i="15" s="1"/>
  <c r="S17" i="15" s="1"/>
  <c r="C8" i="15"/>
  <c r="C82" i="15"/>
  <c r="C70" i="15"/>
  <c r="F68" i="13"/>
  <c r="E116" i="15"/>
  <c r="S116" i="15" s="1"/>
  <c r="C115" i="15"/>
  <c r="E115" i="15" s="1"/>
  <c r="S115" i="15" s="1"/>
  <c r="E85" i="15"/>
  <c r="S85" i="15" s="1"/>
  <c r="C84" i="15"/>
  <c r="E84" i="15" s="1"/>
  <c r="S84" i="15" s="1"/>
  <c r="E71" i="15"/>
  <c r="S71" i="15" s="1"/>
  <c r="E49" i="15"/>
  <c r="S49" i="15" s="1"/>
  <c r="C48" i="15"/>
  <c r="E48" i="15" s="1"/>
  <c r="S48" i="15" s="1"/>
  <c r="E31" i="15"/>
  <c r="S31" i="15" s="1"/>
  <c r="C30" i="15"/>
  <c r="E30" i="15" s="1"/>
  <c r="S30" i="15" s="1"/>
  <c r="E18" i="15"/>
  <c r="S18" i="15" s="1"/>
  <c r="E8" i="15"/>
  <c r="S8" i="15" s="1"/>
  <c r="C7" i="15"/>
  <c r="E7" i="15" s="1"/>
  <c r="S7" i="15" s="1"/>
  <c r="F47" i="13"/>
  <c r="F124" i="13"/>
  <c r="C125" i="15" s="1"/>
  <c r="F83" i="13"/>
  <c r="F114" i="13"/>
  <c r="F29" i="13"/>
  <c r="F16" i="13"/>
  <c r="F6" i="13"/>
  <c r="C6" i="15" l="1"/>
  <c r="D6" i="15"/>
  <c r="D67" i="15"/>
  <c r="E82" i="15"/>
  <c r="S82" i="15" s="1"/>
  <c r="E6" i="15"/>
  <c r="S6" i="15" s="1"/>
  <c r="E70" i="15"/>
  <c r="S70" i="15" s="1"/>
  <c r="C69" i="15"/>
  <c r="E69" i="15" s="1"/>
  <c r="S69" i="15" s="1"/>
  <c r="D82" i="15"/>
  <c r="D81" i="15"/>
  <c r="D124" i="15"/>
  <c r="D123" i="15"/>
  <c r="D122" i="15"/>
  <c r="D121" i="15"/>
  <c r="D120" i="15"/>
  <c r="D119" i="15"/>
  <c r="D118" i="15"/>
  <c r="D117" i="15"/>
  <c r="D116" i="15"/>
  <c r="D115" i="15"/>
  <c r="D114" i="15"/>
  <c r="D113" i="15"/>
  <c r="D112" i="15"/>
  <c r="D111" i="15"/>
  <c r="D110" i="15"/>
  <c r="D109" i="15"/>
  <c r="D108" i="15"/>
  <c r="D107" i="15"/>
  <c r="D106" i="15"/>
  <c r="D105" i="15"/>
  <c r="D104" i="15"/>
  <c r="D103" i="15"/>
  <c r="D102" i="15"/>
  <c r="D101" i="15"/>
  <c r="D100" i="15"/>
  <c r="D99" i="15"/>
  <c r="D98" i="15"/>
  <c r="D97" i="15"/>
  <c r="D96" i="15"/>
  <c r="D95" i="15"/>
  <c r="D94" i="15"/>
  <c r="D93" i="15"/>
  <c r="D92" i="15"/>
  <c r="D91" i="15"/>
  <c r="D90" i="15"/>
  <c r="D89" i="15"/>
  <c r="D88" i="15"/>
  <c r="D87" i="15"/>
  <c r="D86" i="15"/>
  <c r="D85" i="15"/>
  <c r="D84" i="15"/>
  <c r="D83" i="15"/>
  <c r="D80" i="15"/>
  <c r="D79" i="15"/>
  <c r="D78" i="15"/>
  <c r="D77" i="15"/>
  <c r="D76" i="15"/>
  <c r="D75" i="15"/>
  <c r="D74" i="15"/>
  <c r="D73" i="15"/>
  <c r="D72" i="15"/>
  <c r="D71" i="15"/>
  <c r="D70" i="15"/>
  <c r="D69" i="15"/>
  <c r="D68" i="15"/>
  <c r="D66" i="15"/>
  <c r="D65" i="15"/>
  <c r="D64" i="15"/>
  <c r="D63" i="15"/>
  <c r="D62" i="15"/>
  <c r="D61" i="15"/>
  <c r="D60" i="15"/>
  <c r="D59" i="15"/>
  <c r="D58" i="15"/>
  <c r="D57" i="15"/>
  <c r="D56" i="15"/>
  <c r="D55" i="15"/>
  <c r="D54" i="15"/>
  <c r="D53" i="15"/>
  <c r="D52" i="15"/>
  <c r="D51" i="15"/>
  <c r="D50" i="15"/>
  <c r="D49" i="15"/>
  <c r="D48" i="15"/>
  <c r="D47" i="15"/>
  <c r="D46" i="15"/>
  <c r="D45" i="15"/>
  <c r="D44" i="15"/>
  <c r="D43" i="15"/>
  <c r="D42" i="15"/>
  <c r="D41" i="15"/>
  <c r="D40" i="15"/>
  <c r="D39" i="15"/>
  <c r="D38" i="15"/>
  <c r="D37" i="15"/>
  <c r="D36" i="15"/>
  <c r="D35" i="15"/>
  <c r="D34" i="15"/>
  <c r="D33" i="15"/>
  <c r="D32" i="15"/>
  <c r="D31" i="15"/>
  <c r="D30" i="15"/>
  <c r="D29" i="15"/>
  <c r="D28" i="15"/>
  <c r="D27" i="15"/>
  <c r="D26" i="15"/>
  <c r="D25" i="15"/>
  <c r="D24" i="15"/>
  <c r="D23" i="15"/>
  <c r="D22" i="15"/>
  <c r="D21" i="15"/>
  <c r="D20" i="15"/>
  <c r="D19" i="15"/>
  <c r="D18" i="15"/>
  <c r="D17" i="15"/>
  <c r="D16" i="15"/>
  <c r="D15" i="15"/>
  <c r="D14" i="15"/>
  <c r="D13" i="15"/>
  <c r="D12" i="15"/>
  <c r="D11" i="15"/>
  <c r="D10" i="15"/>
  <c r="D9" i="15"/>
  <c r="D8" i="15"/>
  <c r="D7" i="15"/>
  <c r="S121" i="13"/>
  <c r="O122" i="15" s="1"/>
  <c r="Q122" i="15" s="1"/>
  <c r="W122" i="15" s="1"/>
  <c r="S120" i="13"/>
  <c r="O121" i="15" s="1"/>
  <c r="Q121" i="15" s="1"/>
  <c r="W121" i="15" s="1"/>
  <c r="S116" i="13"/>
  <c r="O117" i="15" s="1"/>
  <c r="Q117" i="15" s="1"/>
  <c r="W117" i="15" s="1"/>
  <c r="S119" i="13"/>
  <c r="O120" i="15" s="1"/>
  <c r="Q120" i="15" s="1"/>
  <c r="W120" i="15" s="1"/>
  <c r="S118" i="13"/>
  <c r="O119" i="15" s="1"/>
  <c r="Q119" i="15" s="1"/>
  <c r="W119" i="15" s="1"/>
  <c r="S117" i="13"/>
  <c r="O118" i="15" s="1"/>
  <c r="Q118" i="15" s="1"/>
  <c r="W118" i="15" s="1"/>
  <c r="S115" i="13"/>
  <c r="O116" i="15" s="1"/>
  <c r="S110" i="13"/>
  <c r="O111" i="15" s="1"/>
  <c r="Q111" i="15" s="1"/>
  <c r="W111" i="15" s="1"/>
  <c r="S109" i="13"/>
  <c r="O110" i="15" s="1"/>
  <c r="Q110" i="15" s="1"/>
  <c r="W110" i="15" s="1"/>
  <c r="S108" i="13"/>
  <c r="O109" i="15" s="1"/>
  <c r="Q109" i="15" s="1"/>
  <c r="W109" i="15" s="1"/>
  <c r="S107" i="13"/>
  <c r="O108" i="15" s="1"/>
  <c r="Q108" i="15" s="1"/>
  <c r="W108" i="15" s="1"/>
  <c r="S106" i="13"/>
  <c r="O107" i="15" s="1"/>
  <c r="Q107" i="15" s="1"/>
  <c r="W107" i="15" s="1"/>
  <c r="S105" i="13"/>
  <c r="O106" i="15" s="1"/>
  <c r="Q106" i="15" s="1"/>
  <c r="W106" i="15" s="1"/>
  <c r="S104" i="13"/>
  <c r="O105" i="15" s="1"/>
  <c r="Q105" i="15" s="1"/>
  <c r="W105" i="15" s="1"/>
  <c r="S103" i="13"/>
  <c r="O104" i="15" s="1"/>
  <c r="Q104" i="15" s="1"/>
  <c r="W104" i="15" s="1"/>
  <c r="S102" i="13"/>
  <c r="O103" i="15" s="1"/>
  <c r="Q103" i="15" s="1"/>
  <c r="W103" i="15" s="1"/>
  <c r="S101" i="13"/>
  <c r="O102" i="15" s="1"/>
  <c r="Q102" i="15" s="1"/>
  <c r="W102" i="15" s="1"/>
  <c r="S100" i="13"/>
  <c r="O101" i="15" s="1"/>
  <c r="Q101" i="15" s="1"/>
  <c r="W101" i="15" s="1"/>
  <c r="S99" i="13"/>
  <c r="O100" i="15" s="1"/>
  <c r="Q100" i="15" s="1"/>
  <c r="W100" i="15" s="1"/>
  <c r="S98" i="13"/>
  <c r="O99" i="15" s="1"/>
  <c r="Q99" i="15" s="1"/>
  <c r="W99" i="15" s="1"/>
  <c r="S97" i="13"/>
  <c r="O98" i="15" s="1"/>
  <c r="Q98" i="15" s="1"/>
  <c r="W98" i="15" s="1"/>
  <c r="S96" i="13"/>
  <c r="O97" i="15" s="1"/>
  <c r="Q97" i="15" s="1"/>
  <c r="W97" i="15" s="1"/>
  <c r="S95" i="13"/>
  <c r="O96" i="15" s="1"/>
  <c r="Q96" i="15" s="1"/>
  <c r="W96" i="15" s="1"/>
  <c r="S94" i="13"/>
  <c r="O95" i="15" s="1"/>
  <c r="Q95" i="15" s="1"/>
  <c r="W95" i="15" s="1"/>
  <c r="S93" i="13"/>
  <c r="O94" i="15" s="1"/>
  <c r="Q94" i="15" s="1"/>
  <c r="W94" i="15" s="1"/>
  <c r="S91" i="13"/>
  <c r="O92" i="15" s="1"/>
  <c r="Q92" i="15" s="1"/>
  <c r="W92" i="15" s="1"/>
  <c r="S90" i="13"/>
  <c r="O91" i="15" s="1"/>
  <c r="Q91" i="15" s="1"/>
  <c r="W91" i="15" s="1"/>
  <c r="S89" i="13"/>
  <c r="O90" i="15" s="1"/>
  <c r="Q90" i="15" s="1"/>
  <c r="W90" i="15" s="1"/>
  <c r="S88" i="13"/>
  <c r="O89" i="15" s="1"/>
  <c r="Q89" i="15" s="1"/>
  <c r="W89" i="15" s="1"/>
  <c r="S87" i="13"/>
  <c r="O88" i="15" s="1"/>
  <c r="Q88" i="15" s="1"/>
  <c r="W88" i="15" s="1"/>
  <c r="S86" i="13"/>
  <c r="O87" i="15" s="1"/>
  <c r="Q87" i="15" s="1"/>
  <c r="W87" i="15" s="1"/>
  <c r="S85" i="13"/>
  <c r="O86" i="15" s="1"/>
  <c r="Q86" i="15" s="1"/>
  <c r="W86" i="15" s="1"/>
  <c r="S84" i="13"/>
  <c r="O85" i="15" s="1"/>
  <c r="S92" i="13"/>
  <c r="O93" i="15" s="1"/>
  <c r="Q93" i="15" s="1"/>
  <c r="W93" i="15" s="1"/>
  <c r="S81" i="13"/>
  <c r="S80" i="13"/>
  <c r="O81" i="15" s="1"/>
  <c r="Q81" i="15" s="1"/>
  <c r="W81" i="15" s="1"/>
  <c r="S79" i="13"/>
  <c r="O80" i="15" s="1"/>
  <c r="Q80" i="15" s="1"/>
  <c r="W80" i="15" s="1"/>
  <c r="S78" i="13"/>
  <c r="O79" i="15" s="1"/>
  <c r="Q79" i="15" s="1"/>
  <c r="W79" i="15" s="1"/>
  <c r="S77" i="13"/>
  <c r="O78" i="15" s="1"/>
  <c r="Q78" i="15" s="1"/>
  <c r="W78" i="15" s="1"/>
  <c r="S76" i="13"/>
  <c r="O77" i="15" s="1"/>
  <c r="Q77" i="15" s="1"/>
  <c r="W77" i="15" s="1"/>
  <c r="S75" i="13"/>
  <c r="O76" i="15" s="1"/>
  <c r="Q76" i="15" s="1"/>
  <c r="W76" i="15" s="1"/>
  <c r="S74" i="13"/>
  <c r="O75" i="15" s="1"/>
  <c r="Q75" i="15" s="1"/>
  <c r="W75" i="15" s="1"/>
  <c r="S73" i="13"/>
  <c r="O74" i="15" s="1"/>
  <c r="Q74" i="15" s="1"/>
  <c r="W74" i="15" s="1"/>
  <c r="S72" i="13"/>
  <c r="O73" i="15" s="1"/>
  <c r="Q73" i="15" s="1"/>
  <c r="W73" i="15" s="1"/>
  <c r="S71" i="13"/>
  <c r="O72" i="15" s="1"/>
  <c r="Q72" i="15" s="1"/>
  <c r="W72" i="15" s="1"/>
  <c r="S69" i="13"/>
  <c r="S70" i="13"/>
  <c r="O71" i="15" s="1"/>
  <c r="Q71" i="15" s="1"/>
  <c r="W71" i="15" s="1"/>
  <c r="S65" i="13"/>
  <c r="O66" i="15" s="1"/>
  <c r="Q66" i="15" s="1"/>
  <c r="W66" i="15" s="1"/>
  <c r="S64" i="13"/>
  <c r="O65" i="15" s="1"/>
  <c r="Q65" i="15" s="1"/>
  <c r="W65" i="15" s="1"/>
  <c r="S63" i="13"/>
  <c r="O64" i="15" s="1"/>
  <c r="Q64" i="15" s="1"/>
  <c r="W64" i="15" s="1"/>
  <c r="S62" i="13"/>
  <c r="O63" i="15" s="1"/>
  <c r="Q63" i="15" s="1"/>
  <c r="W63" i="15" s="1"/>
  <c r="S61" i="13"/>
  <c r="O62" i="15" s="1"/>
  <c r="Q62" i="15" s="1"/>
  <c r="W62" i="15" s="1"/>
  <c r="S60" i="13"/>
  <c r="O61" i="15" s="1"/>
  <c r="Q61" i="15" s="1"/>
  <c r="W61" i="15" s="1"/>
  <c r="S50" i="13"/>
  <c r="O51" i="15" s="1"/>
  <c r="Q51" i="15" s="1"/>
  <c r="W51" i="15" s="1"/>
  <c r="S59" i="13"/>
  <c r="O60" i="15" s="1"/>
  <c r="Q60" i="15" s="1"/>
  <c r="W60" i="15" s="1"/>
  <c r="S58" i="13"/>
  <c r="O59" i="15" s="1"/>
  <c r="Q59" i="15" s="1"/>
  <c r="W59" i="15" s="1"/>
  <c r="S57" i="13"/>
  <c r="O58" i="15" s="1"/>
  <c r="Q58" i="15" s="1"/>
  <c r="W58" i="15" s="1"/>
  <c r="S56" i="13"/>
  <c r="O57" i="15" s="1"/>
  <c r="Q57" i="15" s="1"/>
  <c r="W57" i="15" s="1"/>
  <c r="S67" i="13"/>
  <c r="O68" i="15" s="1"/>
  <c r="Q68" i="15" s="1"/>
  <c r="W68" i="15" s="1"/>
  <c r="S53" i="13"/>
  <c r="O54" i="15" s="1"/>
  <c r="Q54" i="15" s="1"/>
  <c r="W54" i="15" s="1"/>
  <c r="S52" i="13"/>
  <c r="O53" i="15" s="1"/>
  <c r="Q53" i="15" s="1"/>
  <c r="W53" i="15" s="1"/>
  <c r="S55" i="13"/>
  <c r="O56" i="15" s="1"/>
  <c r="Q56" i="15" s="1"/>
  <c r="W56" i="15" s="1"/>
  <c r="S49" i="13"/>
  <c r="O50" i="15" s="1"/>
  <c r="Q50" i="15" s="1"/>
  <c r="W50" i="15" s="1"/>
  <c r="S54" i="13"/>
  <c r="O55" i="15" s="1"/>
  <c r="Q55" i="15" s="1"/>
  <c r="W55" i="15" s="1"/>
  <c r="S51" i="13"/>
  <c r="O52" i="15" s="1"/>
  <c r="Q52" i="15" s="1"/>
  <c r="W52" i="15" s="1"/>
  <c r="S48" i="13"/>
  <c r="O49" i="15" s="1"/>
  <c r="S46" i="13"/>
  <c r="O47" i="15" s="1"/>
  <c r="Q47" i="15" s="1"/>
  <c r="W47" i="15" s="1"/>
  <c r="S34" i="13"/>
  <c r="O35" i="15" s="1"/>
  <c r="Q35" i="15" s="1"/>
  <c r="W35" i="15" s="1"/>
  <c r="S45" i="13"/>
  <c r="O46" i="15" s="1"/>
  <c r="Q46" i="15" s="1"/>
  <c r="W46" i="15" s="1"/>
  <c r="S44" i="13"/>
  <c r="O45" i="15" s="1"/>
  <c r="Q45" i="15" s="1"/>
  <c r="W45" i="15" s="1"/>
  <c r="S43" i="13"/>
  <c r="O44" i="15" s="1"/>
  <c r="Q44" i="15" s="1"/>
  <c r="W44" i="15" s="1"/>
  <c r="S42" i="13"/>
  <c r="O43" i="15" s="1"/>
  <c r="Q43" i="15" s="1"/>
  <c r="W43" i="15" s="1"/>
  <c r="S41" i="13"/>
  <c r="O42" i="15" s="1"/>
  <c r="Q42" i="15" s="1"/>
  <c r="W42" i="15" s="1"/>
  <c r="S40" i="13"/>
  <c r="O41" i="15" s="1"/>
  <c r="Q41" i="15" s="1"/>
  <c r="W41" i="15" s="1"/>
  <c r="S39" i="13"/>
  <c r="O40" i="15" s="1"/>
  <c r="Q40" i="15" s="1"/>
  <c r="W40" i="15" s="1"/>
  <c r="S31" i="13"/>
  <c r="O32" i="15" s="1"/>
  <c r="Q32" i="15" s="1"/>
  <c r="W32" i="15" s="1"/>
  <c r="S32" i="13"/>
  <c r="O33" i="15" s="1"/>
  <c r="Q33" i="15" s="1"/>
  <c r="W33" i="15" s="1"/>
  <c r="S38" i="13"/>
  <c r="O39" i="15" s="1"/>
  <c r="Q39" i="15" s="1"/>
  <c r="W39" i="15" s="1"/>
  <c r="S37" i="13"/>
  <c r="O38" i="15" s="1"/>
  <c r="Q38" i="15" s="1"/>
  <c r="W38" i="15" s="1"/>
  <c r="S36" i="13"/>
  <c r="O37" i="15" s="1"/>
  <c r="Q37" i="15" s="1"/>
  <c r="W37" i="15" s="1"/>
  <c r="S35" i="13"/>
  <c r="O36" i="15" s="1"/>
  <c r="Q36" i="15" s="1"/>
  <c r="W36" i="15" s="1"/>
  <c r="S30" i="13"/>
  <c r="O31" i="15" s="1"/>
  <c r="S33" i="13"/>
  <c r="O34" i="15" s="1"/>
  <c r="Q34" i="15" s="1"/>
  <c r="W34" i="15" s="1"/>
  <c r="S28" i="13"/>
  <c r="O29" i="15" s="1"/>
  <c r="Q29" i="15" s="1"/>
  <c r="W29" i="15" s="1"/>
  <c r="S19" i="13"/>
  <c r="O20" i="15" s="1"/>
  <c r="Q20" i="15" s="1"/>
  <c r="W20" i="15" s="1"/>
  <c r="S27" i="13"/>
  <c r="O28" i="15" s="1"/>
  <c r="Q28" i="15" s="1"/>
  <c r="W28" i="15" s="1"/>
  <c r="S26" i="13"/>
  <c r="O27" i="15" s="1"/>
  <c r="Q27" i="15" s="1"/>
  <c r="W27" i="15" s="1"/>
  <c r="S25" i="13"/>
  <c r="O26" i="15" s="1"/>
  <c r="Q26" i="15" s="1"/>
  <c r="W26" i="15" s="1"/>
  <c r="S24" i="13"/>
  <c r="O25" i="15" s="1"/>
  <c r="Q25" i="15" s="1"/>
  <c r="W25" i="15" s="1"/>
  <c r="S23" i="13"/>
  <c r="O24" i="15" s="1"/>
  <c r="Q24" i="15" s="1"/>
  <c r="W24" i="15" s="1"/>
  <c r="S21" i="13"/>
  <c r="O22" i="15" s="1"/>
  <c r="Q22" i="15" s="1"/>
  <c r="W22" i="15" s="1"/>
  <c r="S22" i="13"/>
  <c r="O23" i="15" s="1"/>
  <c r="Q23" i="15" s="1"/>
  <c r="W23" i="15" s="1"/>
  <c r="S18" i="13"/>
  <c r="O19" i="15" s="1"/>
  <c r="Q19" i="15" s="1"/>
  <c r="W19" i="15" s="1"/>
  <c r="S20" i="13"/>
  <c r="O21" i="15" s="1"/>
  <c r="Q21" i="15" s="1"/>
  <c r="W21" i="15" s="1"/>
  <c r="S17" i="13"/>
  <c r="O18" i="15" s="1"/>
  <c r="S123" i="13"/>
  <c r="O124" i="15" s="1"/>
  <c r="Q124" i="15" s="1"/>
  <c r="W124" i="15" s="1"/>
  <c r="S15" i="13"/>
  <c r="O16" i="15" s="1"/>
  <c r="Q16" i="15" s="1"/>
  <c r="W16" i="15" s="1"/>
  <c r="S14" i="13"/>
  <c r="O15" i="15" s="1"/>
  <c r="Q15" i="15" s="1"/>
  <c r="W15" i="15" s="1"/>
  <c r="S13" i="13"/>
  <c r="O14" i="15" s="1"/>
  <c r="Q14" i="15" s="1"/>
  <c r="W14" i="15" s="1"/>
  <c r="S12" i="13"/>
  <c r="O13" i="15" s="1"/>
  <c r="Q13" i="15" s="1"/>
  <c r="W13" i="15" s="1"/>
  <c r="S9" i="13"/>
  <c r="O10" i="15" s="1"/>
  <c r="Q10" i="15" s="1"/>
  <c r="W10" i="15" s="1"/>
  <c r="S10" i="13"/>
  <c r="O11" i="15" s="1"/>
  <c r="Q11" i="15" s="1"/>
  <c r="W11" i="15" s="1"/>
  <c r="S7" i="13"/>
  <c r="S8" i="13"/>
  <c r="O9" i="15" s="1"/>
  <c r="Q9" i="15" s="1"/>
  <c r="W9" i="15" s="1"/>
  <c r="P121" i="13"/>
  <c r="L122" i="15" s="1"/>
  <c r="N122" i="15" s="1"/>
  <c r="V122" i="15" s="1"/>
  <c r="P120" i="13"/>
  <c r="L121" i="15" s="1"/>
  <c r="N121" i="15" s="1"/>
  <c r="V121" i="15" s="1"/>
  <c r="P116" i="13"/>
  <c r="L117" i="15" s="1"/>
  <c r="N117" i="15" s="1"/>
  <c r="V117" i="15" s="1"/>
  <c r="P119" i="13"/>
  <c r="L120" i="15" s="1"/>
  <c r="N120" i="15" s="1"/>
  <c r="V120" i="15" s="1"/>
  <c r="P118" i="13"/>
  <c r="L119" i="15" s="1"/>
  <c r="N119" i="15" s="1"/>
  <c r="V119" i="15" s="1"/>
  <c r="P117" i="13"/>
  <c r="L118" i="15" s="1"/>
  <c r="N118" i="15" s="1"/>
  <c r="V118" i="15" s="1"/>
  <c r="P115" i="13"/>
  <c r="L116" i="15" s="1"/>
  <c r="P110" i="13"/>
  <c r="L111" i="15" s="1"/>
  <c r="N111" i="15" s="1"/>
  <c r="V111" i="15" s="1"/>
  <c r="P109" i="13"/>
  <c r="L110" i="15" s="1"/>
  <c r="N110" i="15" s="1"/>
  <c r="V110" i="15" s="1"/>
  <c r="P108" i="13"/>
  <c r="L109" i="15" s="1"/>
  <c r="N109" i="15" s="1"/>
  <c r="V109" i="15" s="1"/>
  <c r="P107" i="13"/>
  <c r="L108" i="15" s="1"/>
  <c r="N108" i="15" s="1"/>
  <c r="V108" i="15" s="1"/>
  <c r="P106" i="13"/>
  <c r="L107" i="15" s="1"/>
  <c r="N107" i="15" s="1"/>
  <c r="V107" i="15" s="1"/>
  <c r="P105" i="13"/>
  <c r="L106" i="15" s="1"/>
  <c r="N106" i="15" s="1"/>
  <c r="V106" i="15" s="1"/>
  <c r="P104" i="13"/>
  <c r="L105" i="15" s="1"/>
  <c r="N105" i="15" s="1"/>
  <c r="V105" i="15" s="1"/>
  <c r="P103" i="13"/>
  <c r="L104" i="15" s="1"/>
  <c r="N104" i="15" s="1"/>
  <c r="V104" i="15" s="1"/>
  <c r="P102" i="13"/>
  <c r="L103" i="15" s="1"/>
  <c r="N103" i="15" s="1"/>
  <c r="V103" i="15" s="1"/>
  <c r="P101" i="13"/>
  <c r="L102" i="15" s="1"/>
  <c r="N102" i="15" s="1"/>
  <c r="V102" i="15" s="1"/>
  <c r="P100" i="13"/>
  <c r="L101" i="15" s="1"/>
  <c r="N101" i="15" s="1"/>
  <c r="V101" i="15" s="1"/>
  <c r="P99" i="13"/>
  <c r="L100" i="15" s="1"/>
  <c r="N100" i="15" s="1"/>
  <c r="V100" i="15" s="1"/>
  <c r="P98" i="13"/>
  <c r="L99" i="15" s="1"/>
  <c r="N99" i="15" s="1"/>
  <c r="V99" i="15" s="1"/>
  <c r="P97" i="13"/>
  <c r="L98" i="15" s="1"/>
  <c r="N98" i="15" s="1"/>
  <c r="V98" i="15" s="1"/>
  <c r="P96" i="13"/>
  <c r="L97" i="15" s="1"/>
  <c r="N97" i="15" s="1"/>
  <c r="V97" i="15" s="1"/>
  <c r="P95" i="13"/>
  <c r="L96" i="15" s="1"/>
  <c r="N96" i="15" s="1"/>
  <c r="V96" i="15" s="1"/>
  <c r="P94" i="13"/>
  <c r="L95" i="15" s="1"/>
  <c r="N95" i="15" s="1"/>
  <c r="V95" i="15" s="1"/>
  <c r="P93" i="13"/>
  <c r="L94" i="15" s="1"/>
  <c r="N94" i="15" s="1"/>
  <c r="V94" i="15" s="1"/>
  <c r="P91" i="13"/>
  <c r="L92" i="15" s="1"/>
  <c r="N92" i="15" s="1"/>
  <c r="V92" i="15" s="1"/>
  <c r="P90" i="13"/>
  <c r="L91" i="15" s="1"/>
  <c r="N91" i="15" s="1"/>
  <c r="V91" i="15" s="1"/>
  <c r="P89" i="13"/>
  <c r="L90" i="15" s="1"/>
  <c r="N90" i="15" s="1"/>
  <c r="V90" i="15" s="1"/>
  <c r="P88" i="13"/>
  <c r="L89" i="15" s="1"/>
  <c r="N89" i="15" s="1"/>
  <c r="V89" i="15" s="1"/>
  <c r="P87" i="13"/>
  <c r="L88" i="15" s="1"/>
  <c r="N88" i="15" s="1"/>
  <c r="V88" i="15" s="1"/>
  <c r="P86" i="13"/>
  <c r="L87" i="15" s="1"/>
  <c r="N87" i="15" s="1"/>
  <c r="V87" i="15" s="1"/>
  <c r="P85" i="13"/>
  <c r="L86" i="15" s="1"/>
  <c r="N86" i="15" s="1"/>
  <c r="V86" i="15" s="1"/>
  <c r="P84" i="13"/>
  <c r="L85" i="15" s="1"/>
  <c r="P92" i="13"/>
  <c r="L93" i="15" s="1"/>
  <c r="N93" i="15" s="1"/>
  <c r="V93" i="15" s="1"/>
  <c r="P81" i="13"/>
  <c r="P80" i="13"/>
  <c r="L81" i="15" s="1"/>
  <c r="N81" i="15" s="1"/>
  <c r="V81" i="15" s="1"/>
  <c r="P79" i="13"/>
  <c r="L80" i="15" s="1"/>
  <c r="N80" i="15" s="1"/>
  <c r="V80" i="15" s="1"/>
  <c r="P78" i="13"/>
  <c r="L79" i="15" s="1"/>
  <c r="N79" i="15" s="1"/>
  <c r="V79" i="15" s="1"/>
  <c r="P77" i="13"/>
  <c r="L78" i="15" s="1"/>
  <c r="N78" i="15" s="1"/>
  <c r="V78" i="15" s="1"/>
  <c r="P76" i="13"/>
  <c r="L77" i="15" s="1"/>
  <c r="N77" i="15" s="1"/>
  <c r="V77" i="15" s="1"/>
  <c r="P75" i="13"/>
  <c r="L76" i="15" s="1"/>
  <c r="N76" i="15" s="1"/>
  <c r="V76" i="15" s="1"/>
  <c r="P74" i="13"/>
  <c r="L75" i="15" s="1"/>
  <c r="N75" i="15" s="1"/>
  <c r="V75" i="15" s="1"/>
  <c r="P73" i="13"/>
  <c r="L74" i="15" s="1"/>
  <c r="N74" i="15" s="1"/>
  <c r="V74" i="15" s="1"/>
  <c r="P72" i="13"/>
  <c r="L73" i="15" s="1"/>
  <c r="N73" i="15" s="1"/>
  <c r="V73" i="15" s="1"/>
  <c r="P71" i="13"/>
  <c r="L72" i="15" s="1"/>
  <c r="N72" i="15" s="1"/>
  <c r="V72" i="15" s="1"/>
  <c r="P69" i="13"/>
  <c r="P70" i="13"/>
  <c r="L71" i="15" s="1"/>
  <c r="N71" i="15" s="1"/>
  <c r="V71" i="15" s="1"/>
  <c r="P65" i="13"/>
  <c r="L66" i="15" s="1"/>
  <c r="N66" i="15" s="1"/>
  <c r="V66" i="15" s="1"/>
  <c r="P64" i="13"/>
  <c r="L65" i="15" s="1"/>
  <c r="N65" i="15" s="1"/>
  <c r="V65" i="15" s="1"/>
  <c r="P63" i="13"/>
  <c r="L64" i="15" s="1"/>
  <c r="N64" i="15" s="1"/>
  <c r="V64" i="15" s="1"/>
  <c r="P62" i="13"/>
  <c r="L63" i="15" s="1"/>
  <c r="N63" i="15" s="1"/>
  <c r="V63" i="15" s="1"/>
  <c r="P61" i="13"/>
  <c r="L62" i="15" s="1"/>
  <c r="N62" i="15" s="1"/>
  <c r="V62" i="15" s="1"/>
  <c r="P60" i="13"/>
  <c r="L61" i="15" s="1"/>
  <c r="N61" i="15" s="1"/>
  <c r="V61" i="15" s="1"/>
  <c r="P50" i="13"/>
  <c r="L51" i="15" s="1"/>
  <c r="N51" i="15" s="1"/>
  <c r="V51" i="15" s="1"/>
  <c r="P59" i="13"/>
  <c r="L60" i="15" s="1"/>
  <c r="N60" i="15" s="1"/>
  <c r="V60" i="15" s="1"/>
  <c r="P58" i="13"/>
  <c r="L59" i="15" s="1"/>
  <c r="N59" i="15" s="1"/>
  <c r="V59" i="15" s="1"/>
  <c r="P57" i="13"/>
  <c r="L58" i="15" s="1"/>
  <c r="N58" i="15" s="1"/>
  <c r="V58" i="15" s="1"/>
  <c r="P56" i="13"/>
  <c r="L57" i="15" s="1"/>
  <c r="N57" i="15" s="1"/>
  <c r="V57" i="15" s="1"/>
  <c r="P67" i="13"/>
  <c r="L68" i="15" s="1"/>
  <c r="N68" i="15" s="1"/>
  <c r="V68" i="15" s="1"/>
  <c r="P53" i="13"/>
  <c r="L54" i="15" s="1"/>
  <c r="N54" i="15" s="1"/>
  <c r="V54" i="15" s="1"/>
  <c r="P52" i="13"/>
  <c r="L53" i="15" s="1"/>
  <c r="N53" i="15" s="1"/>
  <c r="V53" i="15" s="1"/>
  <c r="P55" i="13"/>
  <c r="L56" i="15" s="1"/>
  <c r="N56" i="15" s="1"/>
  <c r="V56" i="15" s="1"/>
  <c r="P49" i="13"/>
  <c r="L50" i="15" s="1"/>
  <c r="N50" i="15" s="1"/>
  <c r="V50" i="15" s="1"/>
  <c r="P54" i="13"/>
  <c r="L55" i="15" s="1"/>
  <c r="N55" i="15" s="1"/>
  <c r="V55" i="15" s="1"/>
  <c r="P51" i="13"/>
  <c r="L52" i="15" s="1"/>
  <c r="N52" i="15" s="1"/>
  <c r="V52" i="15" s="1"/>
  <c r="P48" i="13"/>
  <c r="L49" i="15" s="1"/>
  <c r="P46" i="13"/>
  <c r="L47" i="15" s="1"/>
  <c r="N47" i="15" s="1"/>
  <c r="V47" i="15" s="1"/>
  <c r="P34" i="13"/>
  <c r="L35" i="15" s="1"/>
  <c r="N35" i="15" s="1"/>
  <c r="V35" i="15" s="1"/>
  <c r="P45" i="13"/>
  <c r="L46" i="15" s="1"/>
  <c r="N46" i="15" s="1"/>
  <c r="V46" i="15" s="1"/>
  <c r="P44" i="13"/>
  <c r="L45" i="15" s="1"/>
  <c r="N45" i="15" s="1"/>
  <c r="V45" i="15" s="1"/>
  <c r="P43" i="13"/>
  <c r="L44" i="15" s="1"/>
  <c r="N44" i="15" s="1"/>
  <c r="V44" i="15" s="1"/>
  <c r="P42" i="13"/>
  <c r="L43" i="15" s="1"/>
  <c r="N43" i="15" s="1"/>
  <c r="V43" i="15" s="1"/>
  <c r="P41" i="13"/>
  <c r="L42" i="15" s="1"/>
  <c r="N42" i="15" s="1"/>
  <c r="V42" i="15" s="1"/>
  <c r="P40" i="13"/>
  <c r="L41" i="15" s="1"/>
  <c r="N41" i="15" s="1"/>
  <c r="V41" i="15" s="1"/>
  <c r="P39" i="13"/>
  <c r="L40" i="15" s="1"/>
  <c r="N40" i="15" s="1"/>
  <c r="V40" i="15" s="1"/>
  <c r="P31" i="13"/>
  <c r="L32" i="15" s="1"/>
  <c r="N32" i="15" s="1"/>
  <c r="V32" i="15" s="1"/>
  <c r="P32" i="13"/>
  <c r="L33" i="15" s="1"/>
  <c r="N33" i="15" s="1"/>
  <c r="V33" i="15" s="1"/>
  <c r="P38" i="13"/>
  <c r="L39" i="15" s="1"/>
  <c r="N39" i="15" s="1"/>
  <c r="V39" i="15" s="1"/>
  <c r="P37" i="13"/>
  <c r="L38" i="15" s="1"/>
  <c r="N38" i="15" s="1"/>
  <c r="V38" i="15" s="1"/>
  <c r="P36" i="13"/>
  <c r="L37" i="15" s="1"/>
  <c r="N37" i="15" s="1"/>
  <c r="V37" i="15" s="1"/>
  <c r="P35" i="13"/>
  <c r="L36" i="15" s="1"/>
  <c r="N36" i="15" s="1"/>
  <c r="V36" i="15" s="1"/>
  <c r="P30" i="13"/>
  <c r="L31" i="15" s="1"/>
  <c r="P33" i="13"/>
  <c r="L34" i="15" s="1"/>
  <c r="N34" i="15" s="1"/>
  <c r="V34" i="15" s="1"/>
  <c r="P28" i="13"/>
  <c r="L29" i="15" s="1"/>
  <c r="N29" i="15" s="1"/>
  <c r="V29" i="15" s="1"/>
  <c r="P19" i="13"/>
  <c r="L20" i="15" s="1"/>
  <c r="N20" i="15" s="1"/>
  <c r="V20" i="15" s="1"/>
  <c r="P27" i="13"/>
  <c r="L28" i="15" s="1"/>
  <c r="N28" i="15" s="1"/>
  <c r="V28" i="15" s="1"/>
  <c r="P26" i="13"/>
  <c r="L27" i="15" s="1"/>
  <c r="N27" i="15" s="1"/>
  <c r="V27" i="15" s="1"/>
  <c r="P25" i="13"/>
  <c r="L26" i="15" s="1"/>
  <c r="N26" i="15" s="1"/>
  <c r="V26" i="15" s="1"/>
  <c r="P24" i="13"/>
  <c r="L25" i="15" s="1"/>
  <c r="N25" i="15" s="1"/>
  <c r="V25" i="15" s="1"/>
  <c r="P23" i="13"/>
  <c r="L24" i="15" s="1"/>
  <c r="N24" i="15" s="1"/>
  <c r="V24" i="15" s="1"/>
  <c r="P21" i="13"/>
  <c r="L22" i="15" s="1"/>
  <c r="N22" i="15" s="1"/>
  <c r="V22" i="15" s="1"/>
  <c r="P22" i="13"/>
  <c r="L23" i="15" s="1"/>
  <c r="N23" i="15" s="1"/>
  <c r="V23" i="15" s="1"/>
  <c r="P18" i="13"/>
  <c r="L19" i="15" s="1"/>
  <c r="N19" i="15" s="1"/>
  <c r="V19" i="15" s="1"/>
  <c r="P20" i="13"/>
  <c r="L21" i="15" s="1"/>
  <c r="N21" i="15" s="1"/>
  <c r="V21" i="15" s="1"/>
  <c r="P17" i="13"/>
  <c r="L18" i="15" s="1"/>
  <c r="P123" i="13"/>
  <c r="L124" i="15" s="1"/>
  <c r="N124" i="15" s="1"/>
  <c r="V124" i="15" s="1"/>
  <c r="P15" i="13"/>
  <c r="L16" i="15" s="1"/>
  <c r="N16" i="15" s="1"/>
  <c r="V16" i="15" s="1"/>
  <c r="L15" i="15"/>
  <c r="N15" i="15" s="1"/>
  <c r="V15" i="15" s="1"/>
  <c r="P13" i="13"/>
  <c r="L13" i="15"/>
  <c r="N13" i="15" s="1"/>
  <c r="V13" i="15" s="1"/>
  <c r="L10" i="15"/>
  <c r="N10" i="15" s="1"/>
  <c r="V10" i="15" s="1"/>
  <c r="L11" i="15"/>
  <c r="N11" i="15" s="1"/>
  <c r="V11" i="15" s="1"/>
  <c r="L8" i="15"/>
  <c r="L9" i="15"/>
  <c r="N9" i="15" s="1"/>
  <c r="V9" i="15" s="1"/>
  <c r="J121" i="13"/>
  <c r="F122" i="15" s="1"/>
  <c r="H122" i="15" s="1"/>
  <c r="T122" i="15" s="1"/>
  <c r="J120" i="13"/>
  <c r="F121" i="15" s="1"/>
  <c r="H121" i="15" s="1"/>
  <c r="T121" i="15" s="1"/>
  <c r="J116" i="13"/>
  <c r="F117" i="15" s="1"/>
  <c r="H117" i="15" s="1"/>
  <c r="T117" i="15" s="1"/>
  <c r="J119" i="13"/>
  <c r="F120" i="15" s="1"/>
  <c r="H120" i="15" s="1"/>
  <c r="T120" i="15" s="1"/>
  <c r="J118" i="13"/>
  <c r="F119" i="15" s="1"/>
  <c r="H119" i="15" s="1"/>
  <c r="T119" i="15" s="1"/>
  <c r="J117" i="13"/>
  <c r="F118" i="15" s="1"/>
  <c r="H118" i="15" s="1"/>
  <c r="T118" i="15" s="1"/>
  <c r="J115" i="13"/>
  <c r="F116" i="15" s="1"/>
  <c r="J110" i="13"/>
  <c r="F111" i="15" s="1"/>
  <c r="H111" i="15" s="1"/>
  <c r="T111" i="15" s="1"/>
  <c r="J109" i="13"/>
  <c r="F110" i="15" s="1"/>
  <c r="H110" i="15" s="1"/>
  <c r="T110" i="15" s="1"/>
  <c r="J108" i="13"/>
  <c r="F109" i="15" s="1"/>
  <c r="H109" i="15" s="1"/>
  <c r="T109" i="15" s="1"/>
  <c r="J107" i="13"/>
  <c r="F108" i="15" s="1"/>
  <c r="H108" i="15" s="1"/>
  <c r="T108" i="15" s="1"/>
  <c r="J106" i="13"/>
  <c r="F107" i="15" s="1"/>
  <c r="H107" i="15" s="1"/>
  <c r="T107" i="15" s="1"/>
  <c r="J105" i="13"/>
  <c r="F106" i="15" s="1"/>
  <c r="H106" i="15" s="1"/>
  <c r="T106" i="15" s="1"/>
  <c r="J104" i="13"/>
  <c r="F105" i="15" s="1"/>
  <c r="H105" i="15" s="1"/>
  <c r="T105" i="15" s="1"/>
  <c r="J103" i="13"/>
  <c r="F104" i="15" s="1"/>
  <c r="H104" i="15" s="1"/>
  <c r="T104" i="15" s="1"/>
  <c r="J102" i="13"/>
  <c r="F103" i="15" s="1"/>
  <c r="H103" i="15" s="1"/>
  <c r="T103" i="15" s="1"/>
  <c r="J101" i="13"/>
  <c r="F102" i="15" s="1"/>
  <c r="H102" i="15" s="1"/>
  <c r="T102" i="15" s="1"/>
  <c r="J100" i="13"/>
  <c r="F101" i="15" s="1"/>
  <c r="H101" i="15" s="1"/>
  <c r="T101" i="15" s="1"/>
  <c r="J99" i="13"/>
  <c r="F100" i="15" s="1"/>
  <c r="H100" i="15" s="1"/>
  <c r="T100" i="15" s="1"/>
  <c r="J98" i="13"/>
  <c r="F99" i="15" s="1"/>
  <c r="H99" i="15" s="1"/>
  <c r="T99" i="15" s="1"/>
  <c r="J97" i="13"/>
  <c r="F98" i="15" s="1"/>
  <c r="H98" i="15" s="1"/>
  <c r="T98" i="15" s="1"/>
  <c r="J96" i="13"/>
  <c r="F97" i="15" s="1"/>
  <c r="H97" i="15" s="1"/>
  <c r="T97" i="15" s="1"/>
  <c r="J95" i="13"/>
  <c r="F96" i="15" s="1"/>
  <c r="H96" i="15" s="1"/>
  <c r="T96" i="15" s="1"/>
  <c r="J94" i="13"/>
  <c r="F95" i="15" s="1"/>
  <c r="H95" i="15" s="1"/>
  <c r="T95" i="15" s="1"/>
  <c r="J93" i="13"/>
  <c r="F94" i="15" s="1"/>
  <c r="H94" i="15" s="1"/>
  <c r="T94" i="15" s="1"/>
  <c r="J91" i="13"/>
  <c r="F92" i="15" s="1"/>
  <c r="H92" i="15" s="1"/>
  <c r="T92" i="15" s="1"/>
  <c r="J90" i="13"/>
  <c r="F91" i="15" s="1"/>
  <c r="H91" i="15" s="1"/>
  <c r="T91" i="15" s="1"/>
  <c r="J89" i="13"/>
  <c r="F90" i="15" s="1"/>
  <c r="H90" i="15" s="1"/>
  <c r="T90" i="15" s="1"/>
  <c r="J88" i="13"/>
  <c r="F89" i="15" s="1"/>
  <c r="H89" i="15" s="1"/>
  <c r="T89" i="15" s="1"/>
  <c r="J87" i="13"/>
  <c r="F88" i="15" s="1"/>
  <c r="H88" i="15" s="1"/>
  <c r="T88" i="15" s="1"/>
  <c r="J86" i="13"/>
  <c r="F87" i="15" s="1"/>
  <c r="H87" i="15" s="1"/>
  <c r="T87" i="15" s="1"/>
  <c r="J85" i="13"/>
  <c r="F86" i="15" s="1"/>
  <c r="H86" i="15" s="1"/>
  <c r="T86" i="15" s="1"/>
  <c r="J84" i="13"/>
  <c r="F85" i="15" s="1"/>
  <c r="J92" i="13"/>
  <c r="F93" i="15" s="1"/>
  <c r="H93" i="15" s="1"/>
  <c r="T93" i="15" s="1"/>
  <c r="J81" i="13"/>
  <c r="J80" i="13"/>
  <c r="F81" i="15" s="1"/>
  <c r="H81" i="15" s="1"/>
  <c r="T81" i="15" s="1"/>
  <c r="J79" i="13"/>
  <c r="F80" i="15" s="1"/>
  <c r="H80" i="15" s="1"/>
  <c r="T80" i="15" s="1"/>
  <c r="J78" i="13"/>
  <c r="F79" i="15" s="1"/>
  <c r="H79" i="15" s="1"/>
  <c r="T79" i="15" s="1"/>
  <c r="J77" i="13"/>
  <c r="F78" i="15" s="1"/>
  <c r="H78" i="15" s="1"/>
  <c r="T78" i="15" s="1"/>
  <c r="J76" i="13"/>
  <c r="F77" i="15" s="1"/>
  <c r="H77" i="15" s="1"/>
  <c r="T77" i="15" s="1"/>
  <c r="J75" i="13"/>
  <c r="F76" i="15" s="1"/>
  <c r="H76" i="15" s="1"/>
  <c r="T76" i="15" s="1"/>
  <c r="J74" i="13"/>
  <c r="F75" i="15" s="1"/>
  <c r="H75" i="15" s="1"/>
  <c r="T75" i="15" s="1"/>
  <c r="J73" i="13"/>
  <c r="F74" i="15" s="1"/>
  <c r="H74" i="15" s="1"/>
  <c r="T74" i="15" s="1"/>
  <c r="J72" i="13"/>
  <c r="F73" i="15" s="1"/>
  <c r="H73" i="15" s="1"/>
  <c r="T73" i="15" s="1"/>
  <c r="J71" i="13"/>
  <c r="F72" i="15" s="1"/>
  <c r="H72" i="15" s="1"/>
  <c r="T72" i="15" s="1"/>
  <c r="J69" i="13"/>
  <c r="J70" i="13"/>
  <c r="F71" i="15" s="1"/>
  <c r="H71" i="15" s="1"/>
  <c r="T71" i="15" s="1"/>
  <c r="J65" i="13"/>
  <c r="F66" i="15" s="1"/>
  <c r="H66" i="15" s="1"/>
  <c r="T66" i="15" s="1"/>
  <c r="J64" i="13"/>
  <c r="F65" i="15" s="1"/>
  <c r="H65" i="15" s="1"/>
  <c r="T65" i="15" s="1"/>
  <c r="J63" i="13"/>
  <c r="F64" i="15" s="1"/>
  <c r="H64" i="15" s="1"/>
  <c r="T64" i="15" s="1"/>
  <c r="J62" i="13"/>
  <c r="F63" i="15" s="1"/>
  <c r="H63" i="15" s="1"/>
  <c r="T63" i="15" s="1"/>
  <c r="J61" i="13"/>
  <c r="F62" i="15" s="1"/>
  <c r="H62" i="15" s="1"/>
  <c r="T62" i="15" s="1"/>
  <c r="J60" i="13"/>
  <c r="F61" i="15" s="1"/>
  <c r="H61" i="15" s="1"/>
  <c r="T61" i="15" s="1"/>
  <c r="J50" i="13"/>
  <c r="F51" i="15" s="1"/>
  <c r="H51" i="15" s="1"/>
  <c r="T51" i="15" s="1"/>
  <c r="J59" i="13"/>
  <c r="F60" i="15" s="1"/>
  <c r="H60" i="15" s="1"/>
  <c r="T60" i="15" s="1"/>
  <c r="J58" i="13"/>
  <c r="F59" i="15" s="1"/>
  <c r="H59" i="15" s="1"/>
  <c r="T59" i="15" s="1"/>
  <c r="J57" i="13"/>
  <c r="F58" i="15" s="1"/>
  <c r="H58" i="15" s="1"/>
  <c r="T58" i="15" s="1"/>
  <c r="J56" i="13"/>
  <c r="F57" i="15" s="1"/>
  <c r="H57" i="15" s="1"/>
  <c r="T57" i="15" s="1"/>
  <c r="J67" i="13"/>
  <c r="F68" i="15" s="1"/>
  <c r="H68" i="15" s="1"/>
  <c r="T68" i="15" s="1"/>
  <c r="J53" i="13"/>
  <c r="F54" i="15" s="1"/>
  <c r="H54" i="15" s="1"/>
  <c r="T54" i="15" s="1"/>
  <c r="J52" i="13"/>
  <c r="F53" i="15" s="1"/>
  <c r="H53" i="15" s="1"/>
  <c r="T53" i="15" s="1"/>
  <c r="J55" i="13"/>
  <c r="F56" i="15" s="1"/>
  <c r="H56" i="15" s="1"/>
  <c r="T56" i="15" s="1"/>
  <c r="J49" i="13"/>
  <c r="F50" i="15" s="1"/>
  <c r="H50" i="15" s="1"/>
  <c r="T50" i="15" s="1"/>
  <c r="J54" i="13"/>
  <c r="F55" i="15" s="1"/>
  <c r="H55" i="15" s="1"/>
  <c r="T55" i="15" s="1"/>
  <c r="J51" i="13"/>
  <c r="F52" i="15" s="1"/>
  <c r="H52" i="15" s="1"/>
  <c r="T52" i="15" s="1"/>
  <c r="J48" i="13"/>
  <c r="F49" i="15" s="1"/>
  <c r="J46" i="13"/>
  <c r="F47" i="15" s="1"/>
  <c r="H47" i="15" s="1"/>
  <c r="T47" i="15" s="1"/>
  <c r="J34" i="13"/>
  <c r="F35" i="15" s="1"/>
  <c r="H35" i="15" s="1"/>
  <c r="T35" i="15" s="1"/>
  <c r="J45" i="13"/>
  <c r="F46" i="15" s="1"/>
  <c r="H46" i="15" s="1"/>
  <c r="T46" i="15" s="1"/>
  <c r="J44" i="13"/>
  <c r="F45" i="15" s="1"/>
  <c r="H45" i="15" s="1"/>
  <c r="T45" i="15" s="1"/>
  <c r="J43" i="13"/>
  <c r="F44" i="15" s="1"/>
  <c r="H44" i="15" s="1"/>
  <c r="T44" i="15" s="1"/>
  <c r="J42" i="13"/>
  <c r="F43" i="15" s="1"/>
  <c r="H43" i="15" s="1"/>
  <c r="T43" i="15" s="1"/>
  <c r="J41" i="13"/>
  <c r="F42" i="15" s="1"/>
  <c r="H42" i="15" s="1"/>
  <c r="T42" i="15" s="1"/>
  <c r="J40" i="13"/>
  <c r="F41" i="15" s="1"/>
  <c r="H41" i="15" s="1"/>
  <c r="T41" i="15" s="1"/>
  <c r="J39" i="13"/>
  <c r="F40" i="15" s="1"/>
  <c r="H40" i="15" s="1"/>
  <c r="T40" i="15" s="1"/>
  <c r="J31" i="13"/>
  <c r="F32" i="15" s="1"/>
  <c r="H32" i="15" s="1"/>
  <c r="T32" i="15" s="1"/>
  <c r="J32" i="13"/>
  <c r="F33" i="15" s="1"/>
  <c r="H33" i="15" s="1"/>
  <c r="T33" i="15" s="1"/>
  <c r="J38" i="13"/>
  <c r="F39" i="15" s="1"/>
  <c r="H39" i="15" s="1"/>
  <c r="T39" i="15" s="1"/>
  <c r="J37" i="13"/>
  <c r="F38" i="15" s="1"/>
  <c r="H38" i="15" s="1"/>
  <c r="T38" i="15" s="1"/>
  <c r="J36" i="13"/>
  <c r="F37" i="15" s="1"/>
  <c r="H37" i="15" s="1"/>
  <c r="T37" i="15" s="1"/>
  <c r="J35" i="13"/>
  <c r="F36" i="15" s="1"/>
  <c r="H36" i="15" s="1"/>
  <c r="T36" i="15" s="1"/>
  <c r="J30" i="13"/>
  <c r="F31" i="15" s="1"/>
  <c r="J33" i="13"/>
  <c r="F34" i="15" s="1"/>
  <c r="H34" i="15" s="1"/>
  <c r="T34" i="15" s="1"/>
  <c r="J28" i="13"/>
  <c r="F29" i="15" s="1"/>
  <c r="H29" i="15" s="1"/>
  <c r="T29" i="15" s="1"/>
  <c r="J19" i="13"/>
  <c r="F20" i="15" s="1"/>
  <c r="H20" i="15" s="1"/>
  <c r="T20" i="15" s="1"/>
  <c r="J27" i="13"/>
  <c r="F28" i="15" s="1"/>
  <c r="H28" i="15" s="1"/>
  <c r="T28" i="15" s="1"/>
  <c r="J26" i="13"/>
  <c r="F27" i="15" s="1"/>
  <c r="H27" i="15" s="1"/>
  <c r="T27" i="15" s="1"/>
  <c r="J25" i="13"/>
  <c r="F26" i="15" s="1"/>
  <c r="H26" i="15" s="1"/>
  <c r="T26" i="15" s="1"/>
  <c r="J24" i="13"/>
  <c r="F25" i="15" s="1"/>
  <c r="H25" i="15" s="1"/>
  <c r="T25" i="15" s="1"/>
  <c r="J23" i="13"/>
  <c r="F24" i="15" s="1"/>
  <c r="H24" i="15" s="1"/>
  <c r="T24" i="15" s="1"/>
  <c r="J21" i="13"/>
  <c r="F22" i="15" s="1"/>
  <c r="H22" i="15" s="1"/>
  <c r="T22" i="15" s="1"/>
  <c r="J22" i="13"/>
  <c r="F23" i="15" s="1"/>
  <c r="H23" i="15" s="1"/>
  <c r="T23" i="15" s="1"/>
  <c r="J18" i="13"/>
  <c r="F19" i="15" s="1"/>
  <c r="H19" i="15" s="1"/>
  <c r="T19" i="15" s="1"/>
  <c r="J20" i="13"/>
  <c r="F21" i="15" s="1"/>
  <c r="H21" i="15" s="1"/>
  <c r="T21" i="15" s="1"/>
  <c r="J17" i="13"/>
  <c r="F18" i="15" s="1"/>
  <c r="J15" i="13"/>
  <c r="J14" i="13"/>
  <c r="F15" i="15" s="1"/>
  <c r="H15" i="15" s="1"/>
  <c r="T15" i="15" s="1"/>
  <c r="J13" i="13"/>
  <c r="F14" i="15" s="1"/>
  <c r="H14" i="15" s="1"/>
  <c r="T14" i="15" s="1"/>
  <c r="J12" i="13"/>
  <c r="F13" i="15" s="1"/>
  <c r="H13" i="15" s="1"/>
  <c r="T13" i="15" s="1"/>
  <c r="J9" i="13"/>
  <c r="F10" i="15" s="1"/>
  <c r="H10" i="15" s="1"/>
  <c r="T10" i="15" s="1"/>
  <c r="J10" i="13"/>
  <c r="F11" i="15" s="1"/>
  <c r="H11" i="15" s="1"/>
  <c r="T11" i="15" s="1"/>
  <c r="J7" i="13"/>
  <c r="J8" i="13"/>
  <c r="F9" i="15" s="1"/>
  <c r="H9" i="15" s="1"/>
  <c r="T9" i="15" s="1"/>
  <c r="H16" i="15" l="1"/>
  <c r="T16" i="15" s="1"/>
  <c r="F16" i="15"/>
  <c r="O8" i="15"/>
  <c r="S5" i="13"/>
  <c r="L14" i="15"/>
  <c r="N14" i="15" s="1"/>
  <c r="V14" i="15" s="1"/>
  <c r="P5" i="13"/>
  <c r="F8" i="15"/>
  <c r="J5" i="13"/>
  <c r="O84" i="15"/>
  <c r="W83" i="15"/>
  <c r="O82" i="15"/>
  <c r="Q82" i="15" s="1"/>
  <c r="W82" i="15" s="1"/>
  <c r="F82" i="15"/>
  <c r="H82" i="15" s="1"/>
  <c r="T82" i="15" s="1"/>
  <c r="V83" i="15"/>
  <c r="L82" i="15"/>
  <c r="N82" i="15" s="1"/>
  <c r="V82" i="15" s="1"/>
  <c r="F70" i="15"/>
  <c r="F69" i="15" s="1"/>
  <c r="J68" i="13"/>
  <c r="L70" i="15"/>
  <c r="L69" i="15" s="1"/>
  <c r="P68" i="13"/>
  <c r="O70" i="15"/>
  <c r="O69" i="15" s="1"/>
  <c r="S68" i="13"/>
  <c r="N116" i="15"/>
  <c r="V116" i="15" s="1"/>
  <c r="L115" i="15"/>
  <c r="N115" i="15" s="1"/>
  <c r="V115" i="15" s="1"/>
  <c r="X124" i="15"/>
  <c r="R124" i="15" s="1"/>
  <c r="Q116" i="15"/>
  <c r="W116" i="15" s="1"/>
  <c r="O115" i="15"/>
  <c r="Q115" i="15" s="1"/>
  <c r="W115" i="15" s="1"/>
  <c r="Q85" i="15"/>
  <c r="W85" i="15" s="1"/>
  <c r="Q84" i="15"/>
  <c r="W84" i="15" s="1"/>
  <c r="N85" i="15"/>
  <c r="V85" i="15" s="1"/>
  <c r="L84" i="15"/>
  <c r="N84" i="15" s="1"/>
  <c r="V84" i="15" s="1"/>
  <c r="Q70" i="15"/>
  <c r="W70" i="15" s="1"/>
  <c r="Q69" i="15"/>
  <c r="W69" i="15" s="1"/>
  <c r="N70" i="15"/>
  <c r="V70" i="15" s="1"/>
  <c r="N69" i="15"/>
  <c r="V69" i="15" s="1"/>
  <c r="Q49" i="15"/>
  <c r="W49" i="15" s="1"/>
  <c r="O48" i="15"/>
  <c r="Q48" i="15" s="1"/>
  <c r="W48" i="15" s="1"/>
  <c r="N49" i="15"/>
  <c r="V49" i="15" s="1"/>
  <c r="L48" i="15"/>
  <c r="N48" i="15" s="1"/>
  <c r="V48" i="15" s="1"/>
  <c r="Q31" i="15"/>
  <c r="W31" i="15" s="1"/>
  <c r="O30" i="15"/>
  <c r="Q30" i="15" s="1"/>
  <c r="W30" i="15" s="1"/>
  <c r="N31" i="15"/>
  <c r="V31" i="15" s="1"/>
  <c r="L30" i="15"/>
  <c r="N30" i="15" s="1"/>
  <c r="V30" i="15" s="1"/>
  <c r="Q18" i="15"/>
  <c r="W18" i="15" s="1"/>
  <c r="O17" i="15"/>
  <c r="Q17" i="15" s="1"/>
  <c r="W17" i="15" s="1"/>
  <c r="N18" i="15"/>
  <c r="V18" i="15" s="1"/>
  <c r="L17" i="15"/>
  <c r="N17" i="15" s="1"/>
  <c r="V17" i="15" s="1"/>
  <c r="N8" i="15"/>
  <c r="V8" i="15" s="1"/>
  <c r="L7" i="15"/>
  <c r="N7" i="15" s="1"/>
  <c r="V7" i="15" s="1"/>
  <c r="Q8" i="15"/>
  <c r="W8" i="15" s="1"/>
  <c r="O7" i="15"/>
  <c r="Q7" i="15" s="1"/>
  <c r="W7" i="15" s="1"/>
  <c r="H116" i="15"/>
  <c r="T116" i="15" s="1"/>
  <c r="F115" i="15"/>
  <c r="H115" i="15" s="1"/>
  <c r="T115" i="15" s="1"/>
  <c r="H85" i="15"/>
  <c r="T85" i="15" s="1"/>
  <c r="F84" i="15"/>
  <c r="H84" i="15" s="1"/>
  <c r="T84" i="15" s="1"/>
  <c r="H70" i="15"/>
  <c r="T70" i="15" s="1"/>
  <c r="H69" i="15"/>
  <c r="T69" i="15" s="1"/>
  <c r="H49" i="15"/>
  <c r="T49" i="15" s="1"/>
  <c r="F48" i="15"/>
  <c r="H48" i="15" s="1"/>
  <c r="T48" i="15" s="1"/>
  <c r="H31" i="15"/>
  <c r="T31" i="15" s="1"/>
  <c r="F30" i="15"/>
  <c r="H30" i="15" s="1"/>
  <c r="T30" i="15" s="1"/>
  <c r="H18" i="15"/>
  <c r="T18" i="15" s="1"/>
  <c r="F17" i="15"/>
  <c r="H17" i="15" s="1"/>
  <c r="T17" i="15" s="1"/>
  <c r="H8" i="15"/>
  <c r="T8" i="15" s="1"/>
  <c r="F7" i="15"/>
  <c r="H7" i="15" s="1"/>
  <c r="T7" i="15" s="1"/>
  <c r="P47" i="13"/>
  <c r="S47" i="13"/>
  <c r="S124" i="13"/>
  <c r="O125" i="15" s="1"/>
  <c r="P67" i="15" s="1"/>
  <c r="P124" i="13"/>
  <c r="L125" i="15" s="1"/>
  <c r="M67" i="15" s="1"/>
  <c r="J124" i="13"/>
  <c r="F125" i="15" s="1"/>
  <c r="G67" i="15" s="1"/>
  <c r="J47" i="13"/>
  <c r="S83" i="13"/>
  <c r="P83" i="13"/>
  <c r="J83" i="13"/>
  <c r="S114" i="13"/>
  <c r="P114" i="13"/>
  <c r="S29" i="13"/>
  <c r="P29" i="13"/>
  <c r="S16" i="13"/>
  <c r="P16" i="13"/>
  <c r="S6" i="13"/>
  <c r="P6" i="13"/>
  <c r="J114" i="13"/>
  <c r="J29" i="13"/>
  <c r="J16" i="13"/>
  <c r="J6" i="13"/>
  <c r="M121" i="13"/>
  <c r="I122" i="15" s="1"/>
  <c r="K122" i="15" s="1"/>
  <c r="U122" i="15" s="1"/>
  <c r="X122" i="15" s="1"/>
  <c r="R122" i="15" s="1"/>
  <c r="M120" i="13"/>
  <c r="I121" i="15" s="1"/>
  <c r="K121" i="15" s="1"/>
  <c r="U121" i="15" s="1"/>
  <c r="X121" i="15" s="1"/>
  <c r="R121" i="15" s="1"/>
  <c r="M116" i="13"/>
  <c r="I117" i="15" s="1"/>
  <c r="K117" i="15" s="1"/>
  <c r="U117" i="15" s="1"/>
  <c r="X117" i="15" s="1"/>
  <c r="R117" i="15" s="1"/>
  <c r="M119" i="13"/>
  <c r="I120" i="15" s="1"/>
  <c r="K120" i="15" s="1"/>
  <c r="U120" i="15" s="1"/>
  <c r="X120" i="15" s="1"/>
  <c r="R120" i="15" s="1"/>
  <c r="M118" i="13"/>
  <c r="I119" i="15" s="1"/>
  <c r="K119" i="15" s="1"/>
  <c r="U119" i="15" s="1"/>
  <c r="X119" i="15" s="1"/>
  <c r="R119" i="15" s="1"/>
  <c r="M117" i="13"/>
  <c r="I118" i="15" s="1"/>
  <c r="K118" i="15" s="1"/>
  <c r="U118" i="15" s="1"/>
  <c r="X118" i="15" s="1"/>
  <c r="R118" i="15" s="1"/>
  <c r="M115" i="13"/>
  <c r="I116" i="15" s="1"/>
  <c r="M110" i="13"/>
  <c r="I111" i="15" s="1"/>
  <c r="K111" i="15" s="1"/>
  <c r="U111" i="15" s="1"/>
  <c r="X111" i="15" s="1"/>
  <c r="R111" i="15" s="1"/>
  <c r="M109" i="13"/>
  <c r="I110" i="15" s="1"/>
  <c r="K110" i="15" s="1"/>
  <c r="U110" i="15" s="1"/>
  <c r="X110" i="15" s="1"/>
  <c r="R110" i="15" s="1"/>
  <c r="M108" i="13"/>
  <c r="I109" i="15" s="1"/>
  <c r="K109" i="15" s="1"/>
  <c r="U109" i="15" s="1"/>
  <c r="X109" i="15" s="1"/>
  <c r="R109" i="15" s="1"/>
  <c r="M107" i="13"/>
  <c r="I108" i="15" s="1"/>
  <c r="K108" i="15" s="1"/>
  <c r="U108" i="15" s="1"/>
  <c r="X108" i="15" s="1"/>
  <c r="R108" i="15" s="1"/>
  <c r="M106" i="13"/>
  <c r="I107" i="15" s="1"/>
  <c r="K107" i="15" s="1"/>
  <c r="U107" i="15" s="1"/>
  <c r="X107" i="15" s="1"/>
  <c r="R107" i="15" s="1"/>
  <c r="M105" i="13"/>
  <c r="I106" i="15" s="1"/>
  <c r="K106" i="15" s="1"/>
  <c r="U106" i="15" s="1"/>
  <c r="X106" i="15" s="1"/>
  <c r="R106" i="15" s="1"/>
  <c r="M104" i="13"/>
  <c r="I105" i="15" s="1"/>
  <c r="K105" i="15" s="1"/>
  <c r="U105" i="15" s="1"/>
  <c r="X105" i="15" s="1"/>
  <c r="R105" i="15" s="1"/>
  <c r="M103" i="13"/>
  <c r="I104" i="15" s="1"/>
  <c r="K104" i="15" s="1"/>
  <c r="U104" i="15" s="1"/>
  <c r="X104" i="15" s="1"/>
  <c r="R104" i="15" s="1"/>
  <c r="M102" i="13"/>
  <c r="I103" i="15" s="1"/>
  <c r="K103" i="15" s="1"/>
  <c r="U103" i="15" s="1"/>
  <c r="X103" i="15" s="1"/>
  <c r="R103" i="15" s="1"/>
  <c r="M101" i="13"/>
  <c r="I102" i="15" s="1"/>
  <c r="K102" i="15" s="1"/>
  <c r="U102" i="15" s="1"/>
  <c r="X102" i="15" s="1"/>
  <c r="R102" i="15" s="1"/>
  <c r="M100" i="13"/>
  <c r="I101" i="15" s="1"/>
  <c r="K101" i="15" s="1"/>
  <c r="U101" i="15" s="1"/>
  <c r="X101" i="15" s="1"/>
  <c r="R101" i="15" s="1"/>
  <c r="M99" i="13"/>
  <c r="I100" i="15" s="1"/>
  <c r="K100" i="15" s="1"/>
  <c r="U100" i="15" s="1"/>
  <c r="X100" i="15" s="1"/>
  <c r="R100" i="15" s="1"/>
  <c r="M98" i="13"/>
  <c r="I99" i="15" s="1"/>
  <c r="K99" i="15" s="1"/>
  <c r="U99" i="15" s="1"/>
  <c r="X99" i="15" s="1"/>
  <c r="R99" i="15" s="1"/>
  <c r="M97" i="13"/>
  <c r="I98" i="15" s="1"/>
  <c r="K98" i="15" s="1"/>
  <c r="U98" i="15" s="1"/>
  <c r="X98" i="15" s="1"/>
  <c r="R98" i="15" s="1"/>
  <c r="M96" i="13"/>
  <c r="I97" i="15" s="1"/>
  <c r="K97" i="15" s="1"/>
  <c r="U97" i="15" s="1"/>
  <c r="X97" i="15" s="1"/>
  <c r="R97" i="15" s="1"/>
  <c r="M95" i="13"/>
  <c r="I96" i="15" s="1"/>
  <c r="K96" i="15" s="1"/>
  <c r="U96" i="15" s="1"/>
  <c r="X96" i="15" s="1"/>
  <c r="R96" i="15" s="1"/>
  <c r="M94" i="13"/>
  <c r="I95" i="15" s="1"/>
  <c r="K95" i="15" s="1"/>
  <c r="U95" i="15" s="1"/>
  <c r="X95" i="15" s="1"/>
  <c r="R95" i="15" s="1"/>
  <c r="M93" i="13"/>
  <c r="I94" i="15" s="1"/>
  <c r="K94" i="15" s="1"/>
  <c r="U94" i="15" s="1"/>
  <c r="X94" i="15" s="1"/>
  <c r="R94" i="15" s="1"/>
  <c r="M91" i="13"/>
  <c r="I92" i="15" s="1"/>
  <c r="K92" i="15" s="1"/>
  <c r="U92" i="15" s="1"/>
  <c r="X92" i="15" s="1"/>
  <c r="R92" i="15" s="1"/>
  <c r="M90" i="13"/>
  <c r="I91" i="15" s="1"/>
  <c r="K91" i="15" s="1"/>
  <c r="U91" i="15" s="1"/>
  <c r="X91" i="15" s="1"/>
  <c r="R91" i="15" s="1"/>
  <c r="M89" i="13"/>
  <c r="I90" i="15" s="1"/>
  <c r="K90" i="15" s="1"/>
  <c r="U90" i="15" s="1"/>
  <c r="X90" i="15" s="1"/>
  <c r="R90" i="15" s="1"/>
  <c r="M88" i="13"/>
  <c r="I89" i="15" s="1"/>
  <c r="K89" i="15" s="1"/>
  <c r="U89" i="15" s="1"/>
  <c r="X89" i="15" s="1"/>
  <c r="R89" i="15" s="1"/>
  <c r="M87" i="13"/>
  <c r="I88" i="15" s="1"/>
  <c r="K88" i="15" s="1"/>
  <c r="U88" i="15" s="1"/>
  <c r="X88" i="15" s="1"/>
  <c r="R88" i="15" s="1"/>
  <c r="M86" i="13"/>
  <c r="I87" i="15" s="1"/>
  <c r="K87" i="15" s="1"/>
  <c r="U87" i="15" s="1"/>
  <c r="X87" i="15" s="1"/>
  <c r="R87" i="15" s="1"/>
  <c r="M85" i="13"/>
  <c r="I86" i="15" s="1"/>
  <c r="K86" i="15" s="1"/>
  <c r="U86" i="15" s="1"/>
  <c r="X86" i="15" s="1"/>
  <c r="R86" i="15" s="1"/>
  <c r="M84" i="13"/>
  <c r="I85" i="15" s="1"/>
  <c r="M92" i="13"/>
  <c r="I93" i="15" s="1"/>
  <c r="K93" i="15" s="1"/>
  <c r="U93" i="15" s="1"/>
  <c r="X93" i="15" s="1"/>
  <c r="R93" i="15" s="1"/>
  <c r="M81" i="13"/>
  <c r="M80" i="13"/>
  <c r="I81" i="15" s="1"/>
  <c r="K81" i="15" s="1"/>
  <c r="U81" i="15" s="1"/>
  <c r="X81" i="15" s="1"/>
  <c r="R81" i="15" s="1"/>
  <c r="M79" i="13"/>
  <c r="I80" i="15" s="1"/>
  <c r="K80" i="15" s="1"/>
  <c r="U80" i="15" s="1"/>
  <c r="X80" i="15" s="1"/>
  <c r="R80" i="15" s="1"/>
  <c r="M78" i="13"/>
  <c r="I79" i="15" s="1"/>
  <c r="K79" i="15" s="1"/>
  <c r="U79" i="15" s="1"/>
  <c r="X79" i="15" s="1"/>
  <c r="R79" i="15" s="1"/>
  <c r="M77" i="13"/>
  <c r="I78" i="15" s="1"/>
  <c r="K78" i="15" s="1"/>
  <c r="U78" i="15" s="1"/>
  <c r="X78" i="15" s="1"/>
  <c r="R78" i="15" s="1"/>
  <c r="M76" i="13"/>
  <c r="I77" i="15" s="1"/>
  <c r="K77" i="15" s="1"/>
  <c r="U77" i="15" s="1"/>
  <c r="X77" i="15" s="1"/>
  <c r="R77" i="15" s="1"/>
  <c r="M75" i="13"/>
  <c r="I76" i="15" s="1"/>
  <c r="K76" i="15" s="1"/>
  <c r="U76" i="15" s="1"/>
  <c r="X76" i="15" s="1"/>
  <c r="R76" i="15" s="1"/>
  <c r="M74" i="13"/>
  <c r="I75" i="15" s="1"/>
  <c r="K75" i="15" s="1"/>
  <c r="U75" i="15" s="1"/>
  <c r="X75" i="15" s="1"/>
  <c r="R75" i="15" s="1"/>
  <c r="M73" i="13"/>
  <c r="I74" i="15" s="1"/>
  <c r="K74" i="15" s="1"/>
  <c r="U74" i="15" s="1"/>
  <c r="X74" i="15" s="1"/>
  <c r="R74" i="15" s="1"/>
  <c r="M72" i="13"/>
  <c r="I73" i="15" s="1"/>
  <c r="K73" i="15" s="1"/>
  <c r="U73" i="15" s="1"/>
  <c r="X73" i="15" s="1"/>
  <c r="R73" i="15" s="1"/>
  <c r="M71" i="13"/>
  <c r="I72" i="15" s="1"/>
  <c r="K72" i="15" s="1"/>
  <c r="U72" i="15" s="1"/>
  <c r="X72" i="15" s="1"/>
  <c r="R72" i="15" s="1"/>
  <c r="M69" i="13"/>
  <c r="M70" i="13"/>
  <c r="I71" i="15" s="1"/>
  <c r="K71" i="15" s="1"/>
  <c r="U71" i="15" s="1"/>
  <c r="X71" i="15" s="1"/>
  <c r="R71" i="15" s="1"/>
  <c r="M65" i="13"/>
  <c r="I66" i="15" s="1"/>
  <c r="K66" i="15" s="1"/>
  <c r="U66" i="15" s="1"/>
  <c r="X66" i="15" s="1"/>
  <c r="R66" i="15" s="1"/>
  <c r="M64" i="13"/>
  <c r="I65" i="15" s="1"/>
  <c r="K65" i="15" s="1"/>
  <c r="U65" i="15" s="1"/>
  <c r="X65" i="15" s="1"/>
  <c r="R65" i="15" s="1"/>
  <c r="M63" i="13"/>
  <c r="I64" i="15" s="1"/>
  <c r="K64" i="15" s="1"/>
  <c r="U64" i="15" s="1"/>
  <c r="X64" i="15" s="1"/>
  <c r="R64" i="15" s="1"/>
  <c r="M62" i="13"/>
  <c r="I63" i="15" s="1"/>
  <c r="K63" i="15" s="1"/>
  <c r="U63" i="15" s="1"/>
  <c r="X63" i="15" s="1"/>
  <c r="R63" i="15" s="1"/>
  <c r="M61" i="13"/>
  <c r="I62" i="15" s="1"/>
  <c r="K62" i="15" s="1"/>
  <c r="U62" i="15" s="1"/>
  <c r="X62" i="15" s="1"/>
  <c r="R62" i="15" s="1"/>
  <c r="M60" i="13"/>
  <c r="I61" i="15" s="1"/>
  <c r="K61" i="15" s="1"/>
  <c r="U61" i="15" s="1"/>
  <c r="X61" i="15" s="1"/>
  <c r="R61" i="15" s="1"/>
  <c r="M50" i="13"/>
  <c r="I51" i="15" s="1"/>
  <c r="K51" i="15" s="1"/>
  <c r="U51" i="15" s="1"/>
  <c r="X51" i="15" s="1"/>
  <c r="R51" i="15" s="1"/>
  <c r="M59" i="13"/>
  <c r="I60" i="15" s="1"/>
  <c r="K60" i="15" s="1"/>
  <c r="U60" i="15" s="1"/>
  <c r="X60" i="15" s="1"/>
  <c r="R60" i="15" s="1"/>
  <c r="M58" i="13"/>
  <c r="I59" i="15" s="1"/>
  <c r="K59" i="15" s="1"/>
  <c r="U59" i="15" s="1"/>
  <c r="X59" i="15" s="1"/>
  <c r="R59" i="15" s="1"/>
  <c r="M57" i="13"/>
  <c r="I58" i="15" s="1"/>
  <c r="K58" i="15" s="1"/>
  <c r="U58" i="15" s="1"/>
  <c r="X58" i="15" s="1"/>
  <c r="R58" i="15" s="1"/>
  <c r="M56" i="13"/>
  <c r="I57" i="15" s="1"/>
  <c r="K57" i="15" s="1"/>
  <c r="U57" i="15" s="1"/>
  <c r="X57" i="15" s="1"/>
  <c r="R57" i="15" s="1"/>
  <c r="M67" i="13"/>
  <c r="I68" i="15" s="1"/>
  <c r="K68" i="15" s="1"/>
  <c r="U68" i="15" s="1"/>
  <c r="X68" i="15" s="1"/>
  <c r="R68" i="15" s="1"/>
  <c r="M53" i="13"/>
  <c r="I54" i="15" s="1"/>
  <c r="K54" i="15" s="1"/>
  <c r="U54" i="15" s="1"/>
  <c r="X54" i="15" s="1"/>
  <c r="R54" i="15" s="1"/>
  <c r="M52" i="13"/>
  <c r="I53" i="15" s="1"/>
  <c r="K53" i="15" s="1"/>
  <c r="U53" i="15" s="1"/>
  <c r="X53" i="15" s="1"/>
  <c r="R53" i="15" s="1"/>
  <c r="M55" i="13"/>
  <c r="I56" i="15" s="1"/>
  <c r="K56" i="15" s="1"/>
  <c r="U56" i="15" s="1"/>
  <c r="X56" i="15" s="1"/>
  <c r="R56" i="15" s="1"/>
  <c r="M49" i="13"/>
  <c r="I50" i="15" s="1"/>
  <c r="K50" i="15" s="1"/>
  <c r="U50" i="15" s="1"/>
  <c r="X50" i="15" s="1"/>
  <c r="R50" i="15" s="1"/>
  <c r="M54" i="13"/>
  <c r="I55" i="15" s="1"/>
  <c r="K55" i="15" s="1"/>
  <c r="U55" i="15" s="1"/>
  <c r="X55" i="15" s="1"/>
  <c r="R55" i="15" s="1"/>
  <c r="M51" i="13"/>
  <c r="I52" i="15" s="1"/>
  <c r="K52" i="15" s="1"/>
  <c r="U52" i="15" s="1"/>
  <c r="X52" i="15" s="1"/>
  <c r="R52" i="15" s="1"/>
  <c r="M48" i="13"/>
  <c r="I49" i="15" s="1"/>
  <c r="M46" i="13"/>
  <c r="I47" i="15" s="1"/>
  <c r="K47" i="15" s="1"/>
  <c r="U47" i="15" s="1"/>
  <c r="X47" i="15" s="1"/>
  <c r="R47" i="15" s="1"/>
  <c r="M34" i="13"/>
  <c r="I35" i="15" s="1"/>
  <c r="K35" i="15" s="1"/>
  <c r="U35" i="15" s="1"/>
  <c r="X35" i="15" s="1"/>
  <c r="R35" i="15" s="1"/>
  <c r="M45" i="13"/>
  <c r="I46" i="15" s="1"/>
  <c r="K46" i="15" s="1"/>
  <c r="U46" i="15" s="1"/>
  <c r="X46" i="15" s="1"/>
  <c r="R46" i="15" s="1"/>
  <c r="M44" i="13"/>
  <c r="I45" i="15" s="1"/>
  <c r="K45" i="15" s="1"/>
  <c r="U45" i="15" s="1"/>
  <c r="X45" i="15" s="1"/>
  <c r="R45" i="15" s="1"/>
  <c r="M43" i="13"/>
  <c r="I44" i="15" s="1"/>
  <c r="K44" i="15" s="1"/>
  <c r="U44" i="15" s="1"/>
  <c r="X44" i="15" s="1"/>
  <c r="R44" i="15" s="1"/>
  <c r="M42" i="13"/>
  <c r="I43" i="15" s="1"/>
  <c r="K43" i="15" s="1"/>
  <c r="U43" i="15" s="1"/>
  <c r="X43" i="15" s="1"/>
  <c r="R43" i="15" s="1"/>
  <c r="M41" i="13"/>
  <c r="I42" i="15" s="1"/>
  <c r="K42" i="15" s="1"/>
  <c r="U42" i="15" s="1"/>
  <c r="X42" i="15" s="1"/>
  <c r="R42" i="15" s="1"/>
  <c r="M40" i="13"/>
  <c r="M39" i="13"/>
  <c r="I40" i="15" s="1"/>
  <c r="K40" i="15" s="1"/>
  <c r="U40" i="15" s="1"/>
  <c r="X40" i="15" s="1"/>
  <c r="R40" i="15" s="1"/>
  <c r="M31" i="13"/>
  <c r="I32" i="15" s="1"/>
  <c r="K32" i="15" s="1"/>
  <c r="U32" i="15" s="1"/>
  <c r="X32" i="15" s="1"/>
  <c r="R32" i="15" s="1"/>
  <c r="M32" i="13"/>
  <c r="I33" i="15" s="1"/>
  <c r="K33" i="15" s="1"/>
  <c r="U33" i="15" s="1"/>
  <c r="X33" i="15" s="1"/>
  <c r="R33" i="15" s="1"/>
  <c r="M38" i="13"/>
  <c r="I39" i="15" s="1"/>
  <c r="K39" i="15" s="1"/>
  <c r="U39" i="15" s="1"/>
  <c r="X39" i="15" s="1"/>
  <c r="R39" i="15" s="1"/>
  <c r="M37" i="13"/>
  <c r="I38" i="15" s="1"/>
  <c r="K38" i="15" s="1"/>
  <c r="U38" i="15" s="1"/>
  <c r="X38" i="15" s="1"/>
  <c r="R38" i="15" s="1"/>
  <c r="M36" i="13"/>
  <c r="I37" i="15" s="1"/>
  <c r="K37" i="15" s="1"/>
  <c r="U37" i="15" s="1"/>
  <c r="X37" i="15" s="1"/>
  <c r="R37" i="15" s="1"/>
  <c r="M35" i="13"/>
  <c r="I36" i="15" s="1"/>
  <c r="K36" i="15" s="1"/>
  <c r="U36" i="15" s="1"/>
  <c r="X36" i="15" s="1"/>
  <c r="R36" i="15" s="1"/>
  <c r="M30" i="13"/>
  <c r="I31" i="15" s="1"/>
  <c r="M33" i="13"/>
  <c r="I34" i="15" s="1"/>
  <c r="K34" i="15" s="1"/>
  <c r="U34" i="15" s="1"/>
  <c r="X34" i="15" s="1"/>
  <c r="R34" i="15" s="1"/>
  <c r="M28" i="13"/>
  <c r="I29" i="15" s="1"/>
  <c r="K29" i="15" s="1"/>
  <c r="U29" i="15" s="1"/>
  <c r="X29" i="15" s="1"/>
  <c r="R29" i="15" s="1"/>
  <c r="M19" i="13"/>
  <c r="I20" i="15" s="1"/>
  <c r="K20" i="15" s="1"/>
  <c r="U20" i="15" s="1"/>
  <c r="X20" i="15" s="1"/>
  <c r="R20" i="15" s="1"/>
  <c r="M27" i="13"/>
  <c r="I28" i="15" s="1"/>
  <c r="K28" i="15" s="1"/>
  <c r="U28" i="15" s="1"/>
  <c r="X28" i="15" s="1"/>
  <c r="R28" i="15" s="1"/>
  <c r="M26" i="13"/>
  <c r="I27" i="15" s="1"/>
  <c r="K27" i="15" s="1"/>
  <c r="U27" i="15" s="1"/>
  <c r="X27" i="15" s="1"/>
  <c r="R27" i="15" s="1"/>
  <c r="M25" i="13"/>
  <c r="I26" i="15" s="1"/>
  <c r="K26" i="15" s="1"/>
  <c r="U26" i="15" s="1"/>
  <c r="X26" i="15" s="1"/>
  <c r="R26" i="15" s="1"/>
  <c r="M24" i="13"/>
  <c r="I25" i="15" s="1"/>
  <c r="K25" i="15" s="1"/>
  <c r="U25" i="15" s="1"/>
  <c r="X25" i="15" s="1"/>
  <c r="R25" i="15" s="1"/>
  <c r="M23" i="13"/>
  <c r="I24" i="15" s="1"/>
  <c r="K24" i="15" s="1"/>
  <c r="U24" i="15" s="1"/>
  <c r="X24" i="15" s="1"/>
  <c r="R24" i="15" s="1"/>
  <c r="M21" i="13"/>
  <c r="I22" i="15" s="1"/>
  <c r="K22" i="15" s="1"/>
  <c r="U22" i="15" s="1"/>
  <c r="X22" i="15" s="1"/>
  <c r="R22" i="15" s="1"/>
  <c r="M22" i="13"/>
  <c r="I23" i="15" s="1"/>
  <c r="K23" i="15" s="1"/>
  <c r="U23" i="15" s="1"/>
  <c r="X23" i="15" s="1"/>
  <c r="R23" i="15" s="1"/>
  <c r="M18" i="13"/>
  <c r="I19" i="15" s="1"/>
  <c r="K19" i="15" s="1"/>
  <c r="U19" i="15" s="1"/>
  <c r="X19" i="15" s="1"/>
  <c r="R19" i="15" s="1"/>
  <c r="M20" i="13"/>
  <c r="I21" i="15" s="1"/>
  <c r="K21" i="15" s="1"/>
  <c r="U21" i="15" s="1"/>
  <c r="X21" i="15" s="1"/>
  <c r="R21" i="15" s="1"/>
  <c r="M17" i="13"/>
  <c r="I18" i="15" s="1"/>
  <c r="M15" i="13"/>
  <c r="I16" i="15" s="1"/>
  <c r="K16" i="15" s="1"/>
  <c r="U16" i="15" s="1"/>
  <c r="X16" i="15" s="1"/>
  <c r="R16" i="15" s="1"/>
  <c r="M14" i="13"/>
  <c r="I15" i="15" s="1"/>
  <c r="K15" i="15" s="1"/>
  <c r="U15" i="15" s="1"/>
  <c r="X15" i="15" s="1"/>
  <c r="R15" i="15" s="1"/>
  <c r="M13" i="13"/>
  <c r="I14" i="15" s="1"/>
  <c r="K14" i="15" s="1"/>
  <c r="U14" i="15" s="1"/>
  <c r="X14" i="15" s="1"/>
  <c r="R14" i="15" s="1"/>
  <c r="M12" i="13"/>
  <c r="I13" i="15" s="1"/>
  <c r="K13" i="15" s="1"/>
  <c r="U13" i="15" s="1"/>
  <c r="X13" i="15" s="1"/>
  <c r="R13" i="15" s="1"/>
  <c r="M9" i="13"/>
  <c r="I10" i="15" s="1"/>
  <c r="K10" i="15" s="1"/>
  <c r="U10" i="15" s="1"/>
  <c r="X10" i="15" s="1"/>
  <c r="R10" i="15" s="1"/>
  <c r="M10" i="13"/>
  <c r="I11" i="15" s="1"/>
  <c r="K11" i="15" s="1"/>
  <c r="U11" i="15" s="1"/>
  <c r="X11" i="15" s="1"/>
  <c r="R11" i="15" s="1"/>
  <c r="M7" i="13"/>
  <c r="M8" i="13"/>
  <c r="I9" i="15" s="1"/>
  <c r="K9" i="15" s="1"/>
  <c r="U9" i="15" s="1"/>
  <c r="X9" i="15" s="1"/>
  <c r="R9" i="15" s="1"/>
  <c r="K41" i="15" l="1"/>
  <c r="U41" i="15" s="1"/>
  <c r="X41" i="15" s="1"/>
  <c r="R41" i="15" s="1"/>
  <c r="I41" i="15"/>
  <c r="G6" i="15"/>
  <c r="G83" i="15"/>
  <c r="M6" i="15"/>
  <c r="M83" i="15"/>
  <c r="P6" i="15"/>
  <c r="P83" i="15"/>
  <c r="F6" i="15"/>
  <c r="H6" i="15" s="1"/>
  <c r="T6" i="15" s="1"/>
  <c r="O6" i="15"/>
  <c r="L6" i="15"/>
  <c r="N6" i="15" s="1"/>
  <c r="V6" i="15" s="1"/>
  <c r="I8" i="15"/>
  <c r="M5" i="13"/>
  <c r="Q6" i="15"/>
  <c r="W6" i="15" s="1"/>
  <c r="P82" i="15"/>
  <c r="P81" i="15"/>
  <c r="G82" i="15"/>
  <c r="G81" i="15"/>
  <c r="M82" i="15"/>
  <c r="M81" i="15"/>
  <c r="U83" i="15"/>
  <c r="X83" i="15" s="1"/>
  <c r="R83" i="15" s="1"/>
  <c r="I82" i="15"/>
  <c r="K82" i="15" s="1"/>
  <c r="U82" i="15" s="1"/>
  <c r="X82" i="15" s="1"/>
  <c r="R82" i="15" s="1"/>
  <c r="I70" i="15"/>
  <c r="I69" i="15" s="1"/>
  <c r="M68" i="13"/>
  <c r="M124" i="15"/>
  <c r="M123" i="15"/>
  <c r="M122" i="15"/>
  <c r="M121" i="15"/>
  <c r="M120" i="15"/>
  <c r="M119" i="15"/>
  <c r="M118" i="15"/>
  <c r="M117" i="15"/>
  <c r="M116" i="15"/>
  <c r="M115" i="15"/>
  <c r="M114" i="15"/>
  <c r="M113" i="15"/>
  <c r="M112" i="15"/>
  <c r="M111" i="15"/>
  <c r="M110" i="15"/>
  <c r="M109" i="15"/>
  <c r="M108" i="15"/>
  <c r="M107" i="15"/>
  <c r="M106" i="15"/>
  <c r="M105" i="15"/>
  <c r="M104" i="15"/>
  <c r="M103" i="15"/>
  <c r="M102" i="15"/>
  <c r="M101" i="15"/>
  <c r="M100" i="15"/>
  <c r="M99" i="15"/>
  <c r="M98" i="15"/>
  <c r="M97" i="15"/>
  <c r="M96" i="15"/>
  <c r="M95" i="15"/>
  <c r="M94" i="15"/>
  <c r="M93" i="15"/>
  <c r="M92" i="15"/>
  <c r="M91" i="15"/>
  <c r="M90" i="15"/>
  <c r="M89" i="15"/>
  <c r="M88" i="15"/>
  <c r="M87" i="15"/>
  <c r="M86" i="15"/>
  <c r="M85" i="15"/>
  <c r="M84" i="15"/>
  <c r="M80" i="15"/>
  <c r="M79" i="15"/>
  <c r="M78" i="15"/>
  <c r="M77" i="15"/>
  <c r="M76" i="15"/>
  <c r="M75" i="15"/>
  <c r="M74" i="15"/>
  <c r="M73" i="15"/>
  <c r="M72" i="15"/>
  <c r="M71" i="15"/>
  <c r="M70" i="15"/>
  <c r="M69" i="15"/>
  <c r="M68" i="15"/>
  <c r="M66" i="15"/>
  <c r="M65" i="15"/>
  <c r="M64" i="15"/>
  <c r="M63" i="15"/>
  <c r="M62" i="15"/>
  <c r="M61" i="15"/>
  <c r="M60" i="15"/>
  <c r="M59" i="15"/>
  <c r="M58" i="15"/>
  <c r="M57" i="15"/>
  <c r="M56" i="15"/>
  <c r="M55" i="15"/>
  <c r="M54" i="15"/>
  <c r="M53" i="15"/>
  <c r="M52" i="15"/>
  <c r="M51" i="15"/>
  <c r="M50" i="15"/>
  <c r="M49" i="15"/>
  <c r="M48" i="15"/>
  <c r="M47" i="15"/>
  <c r="M46" i="15"/>
  <c r="M45" i="15"/>
  <c r="M44" i="15"/>
  <c r="M43" i="15"/>
  <c r="M42" i="15"/>
  <c r="M41" i="15"/>
  <c r="M40" i="15"/>
  <c r="M39" i="15"/>
  <c r="M38" i="15"/>
  <c r="M37" i="15"/>
  <c r="M36" i="15"/>
  <c r="M35" i="15"/>
  <c r="M34" i="15"/>
  <c r="M33" i="15"/>
  <c r="M32" i="15"/>
  <c r="M31" i="15"/>
  <c r="M30" i="15"/>
  <c r="M29" i="15"/>
  <c r="M28" i="15"/>
  <c r="M27" i="15"/>
  <c r="M26" i="15"/>
  <c r="M25" i="15"/>
  <c r="M24" i="15"/>
  <c r="M23" i="15"/>
  <c r="M22" i="15"/>
  <c r="M21" i="15"/>
  <c r="M20" i="15"/>
  <c r="M19" i="15"/>
  <c r="M18" i="15"/>
  <c r="M17" i="15"/>
  <c r="M16" i="15"/>
  <c r="M15" i="15"/>
  <c r="M14" i="15"/>
  <c r="M13" i="15"/>
  <c r="M12" i="15"/>
  <c r="M11" i="15"/>
  <c r="M10" i="15"/>
  <c r="M9" i="15"/>
  <c r="M8" i="15"/>
  <c r="M7" i="15"/>
  <c r="P124" i="15"/>
  <c r="P123" i="15"/>
  <c r="P122" i="15"/>
  <c r="P121" i="15"/>
  <c r="P120" i="15"/>
  <c r="P119" i="15"/>
  <c r="P118" i="15"/>
  <c r="P117" i="15"/>
  <c r="P116" i="15"/>
  <c r="P115" i="15"/>
  <c r="P114" i="15"/>
  <c r="P113" i="15"/>
  <c r="P112" i="15"/>
  <c r="P111" i="15"/>
  <c r="P110" i="15"/>
  <c r="P109" i="15"/>
  <c r="P108" i="15"/>
  <c r="P107" i="15"/>
  <c r="P106" i="15"/>
  <c r="P105" i="15"/>
  <c r="P104" i="15"/>
  <c r="P103" i="15"/>
  <c r="P102" i="15"/>
  <c r="P101" i="15"/>
  <c r="P100" i="15"/>
  <c r="P99" i="15"/>
  <c r="P98" i="15"/>
  <c r="P97" i="15"/>
  <c r="P96" i="15"/>
  <c r="P95" i="15"/>
  <c r="P94" i="15"/>
  <c r="P93" i="15"/>
  <c r="P92" i="15"/>
  <c r="P91" i="15"/>
  <c r="P90" i="15"/>
  <c r="P89" i="15"/>
  <c r="P88" i="15"/>
  <c r="P87" i="15"/>
  <c r="P86" i="15"/>
  <c r="P85" i="15"/>
  <c r="P84" i="15"/>
  <c r="P80" i="15"/>
  <c r="P79" i="15"/>
  <c r="P78" i="15"/>
  <c r="P77" i="15"/>
  <c r="P76" i="15"/>
  <c r="P75" i="15"/>
  <c r="P74" i="15"/>
  <c r="P73" i="15"/>
  <c r="P72" i="15"/>
  <c r="P71" i="15"/>
  <c r="P70" i="15"/>
  <c r="P69" i="15"/>
  <c r="P68" i="15"/>
  <c r="P66" i="15"/>
  <c r="P65" i="15"/>
  <c r="P64" i="15"/>
  <c r="P63" i="15"/>
  <c r="P62" i="15"/>
  <c r="P61" i="15"/>
  <c r="P60" i="15"/>
  <c r="P59" i="15"/>
  <c r="P58" i="15"/>
  <c r="P57" i="15"/>
  <c r="P56" i="15"/>
  <c r="P55" i="15"/>
  <c r="P54" i="15"/>
  <c r="P53" i="15"/>
  <c r="P52" i="15"/>
  <c r="P51" i="15"/>
  <c r="P50" i="15"/>
  <c r="P49" i="15"/>
  <c r="P48" i="15"/>
  <c r="P47" i="15"/>
  <c r="P46" i="15"/>
  <c r="P45" i="15"/>
  <c r="P44" i="15"/>
  <c r="P43" i="15"/>
  <c r="P42" i="15"/>
  <c r="P41" i="15"/>
  <c r="P40" i="15"/>
  <c r="P39" i="15"/>
  <c r="P38" i="15"/>
  <c r="P37" i="15"/>
  <c r="P36" i="15"/>
  <c r="P35" i="15"/>
  <c r="P34" i="15"/>
  <c r="P33" i="15"/>
  <c r="P32" i="15"/>
  <c r="P31" i="15"/>
  <c r="P30" i="15"/>
  <c r="P29" i="15"/>
  <c r="P28" i="15"/>
  <c r="P27" i="15"/>
  <c r="P26" i="15"/>
  <c r="P25" i="15"/>
  <c r="P24" i="15"/>
  <c r="P23" i="15"/>
  <c r="P22" i="15"/>
  <c r="P21" i="15"/>
  <c r="P20" i="15"/>
  <c r="P19" i="15"/>
  <c r="P18" i="15"/>
  <c r="P17" i="15"/>
  <c r="P16" i="15"/>
  <c r="P15" i="15"/>
  <c r="P14" i="15"/>
  <c r="P13" i="15"/>
  <c r="P12" i="15"/>
  <c r="P11" i="15"/>
  <c r="P10" i="15"/>
  <c r="P9" i="15"/>
  <c r="P8" i="15"/>
  <c r="P7" i="15"/>
  <c r="K116" i="15"/>
  <c r="U116" i="15" s="1"/>
  <c r="X116" i="15" s="1"/>
  <c r="R116" i="15" s="1"/>
  <c r="I115" i="15"/>
  <c r="K115" i="15" s="1"/>
  <c r="U115" i="15" s="1"/>
  <c r="X115" i="15" s="1"/>
  <c r="R115" i="15" s="1"/>
  <c r="K85" i="15"/>
  <c r="U85" i="15" s="1"/>
  <c r="X85" i="15" s="1"/>
  <c r="R85" i="15" s="1"/>
  <c r="I84" i="15"/>
  <c r="K84" i="15" s="1"/>
  <c r="U84" i="15" s="1"/>
  <c r="X84" i="15"/>
  <c r="R84" i="15" s="1"/>
  <c r="K70" i="15"/>
  <c r="U70" i="15" s="1"/>
  <c r="X70" i="15" s="1"/>
  <c r="R70" i="15" s="1"/>
  <c r="K69" i="15"/>
  <c r="U69" i="15" s="1"/>
  <c r="X69" i="15" s="1"/>
  <c r="R69" i="15" s="1"/>
  <c r="K49" i="15"/>
  <c r="U49" i="15" s="1"/>
  <c r="X49" i="15" s="1"/>
  <c r="R49" i="15" s="1"/>
  <c r="I48" i="15"/>
  <c r="K48" i="15" s="1"/>
  <c r="U48" i="15" s="1"/>
  <c r="X48" i="15"/>
  <c r="R48" i="15" s="1"/>
  <c r="K31" i="15"/>
  <c r="U31" i="15" s="1"/>
  <c r="X31" i="15" s="1"/>
  <c r="R31" i="15" s="1"/>
  <c r="I30" i="15"/>
  <c r="K30" i="15" s="1"/>
  <c r="U30" i="15" s="1"/>
  <c r="X30" i="15"/>
  <c r="R30" i="15" s="1"/>
  <c r="G124" i="15"/>
  <c r="G123" i="15"/>
  <c r="G122" i="15"/>
  <c r="G121" i="15"/>
  <c r="G120" i="15"/>
  <c r="G119" i="15"/>
  <c r="G118" i="15"/>
  <c r="G117" i="15"/>
  <c r="G116" i="15"/>
  <c r="G115" i="15"/>
  <c r="G114" i="15"/>
  <c r="G113" i="15"/>
  <c r="G112" i="15"/>
  <c r="G111" i="15"/>
  <c r="G110" i="15"/>
  <c r="G109" i="15"/>
  <c r="G108" i="15"/>
  <c r="G107" i="15"/>
  <c r="G106" i="15"/>
  <c r="G105" i="15"/>
  <c r="G104" i="15"/>
  <c r="G103" i="15"/>
  <c r="G102" i="15"/>
  <c r="G101" i="15"/>
  <c r="G100" i="15"/>
  <c r="G99" i="15"/>
  <c r="G98" i="15"/>
  <c r="G97" i="15"/>
  <c r="G96" i="15"/>
  <c r="G95" i="15"/>
  <c r="G94" i="15"/>
  <c r="G93" i="15"/>
  <c r="G92" i="15"/>
  <c r="G91" i="15"/>
  <c r="G90" i="15"/>
  <c r="G89" i="15"/>
  <c r="G88" i="15"/>
  <c r="G87" i="15"/>
  <c r="G86" i="15"/>
  <c r="G85" i="15"/>
  <c r="G84" i="15"/>
  <c r="G80" i="15"/>
  <c r="G79" i="15"/>
  <c r="G78" i="15"/>
  <c r="G77" i="15"/>
  <c r="G76" i="15"/>
  <c r="G75" i="15"/>
  <c r="G74" i="15"/>
  <c r="G73" i="15"/>
  <c r="G72" i="15"/>
  <c r="G71" i="15"/>
  <c r="G70" i="15"/>
  <c r="G69" i="15"/>
  <c r="G68" i="15"/>
  <c r="G66" i="15"/>
  <c r="G65" i="15"/>
  <c r="G64" i="15"/>
  <c r="G63" i="15"/>
  <c r="G62" i="15"/>
  <c r="G61" i="15"/>
  <c r="G60" i="15"/>
  <c r="G59" i="15"/>
  <c r="G58" i="15"/>
  <c r="G57" i="15"/>
  <c r="G56" i="15"/>
  <c r="G55" i="15"/>
  <c r="G54" i="15"/>
  <c r="G53" i="15"/>
  <c r="G52" i="15"/>
  <c r="G51" i="15"/>
  <c r="G50" i="15"/>
  <c r="G49" i="15"/>
  <c r="G48" i="15"/>
  <c r="G47" i="15"/>
  <c r="G46" i="15"/>
  <c r="G45" i="15"/>
  <c r="G44" i="15"/>
  <c r="G43" i="15"/>
  <c r="G42" i="15"/>
  <c r="G41" i="15"/>
  <c r="G40" i="15"/>
  <c r="G39" i="15"/>
  <c r="G38" i="15"/>
  <c r="G37" i="15"/>
  <c r="G36" i="15"/>
  <c r="G35" i="15"/>
  <c r="G34" i="15"/>
  <c r="G33" i="15"/>
  <c r="G32" i="15"/>
  <c r="G31" i="15"/>
  <c r="G30" i="15"/>
  <c r="G29" i="15"/>
  <c r="G28" i="15"/>
  <c r="G27" i="15"/>
  <c r="G26" i="15"/>
  <c r="G25" i="15"/>
  <c r="G24" i="15"/>
  <c r="G23" i="15"/>
  <c r="G22" i="15"/>
  <c r="G21" i="15"/>
  <c r="G20" i="15"/>
  <c r="G19" i="15"/>
  <c r="G18" i="15"/>
  <c r="G17" i="15"/>
  <c r="G16" i="15"/>
  <c r="G15" i="15"/>
  <c r="G14" i="15"/>
  <c r="G13" i="15"/>
  <c r="G12" i="15"/>
  <c r="G11" i="15"/>
  <c r="G10" i="15"/>
  <c r="G9" i="15"/>
  <c r="G8" i="15"/>
  <c r="G7" i="15"/>
  <c r="K18" i="15"/>
  <c r="U18" i="15" s="1"/>
  <c r="X18" i="15" s="1"/>
  <c r="R18" i="15" s="1"/>
  <c r="I17" i="15"/>
  <c r="K17" i="15" s="1"/>
  <c r="U17" i="15" s="1"/>
  <c r="X17" i="15" s="1"/>
  <c r="R17" i="15" s="1"/>
  <c r="K8" i="15"/>
  <c r="U8" i="15" s="1"/>
  <c r="X8" i="15" s="1"/>
  <c r="R8" i="15" s="1"/>
  <c r="I7" i="15"/>
  <c r="K7" i="15" s="1"/>
  <c r="U7" i="15" s="1"/>
  <c r="X7" i="15" s="1"/>
  <c r="R7" i="15" s="1"/>
  <c r="M47" i="13"/>
  <c r="M83" i="13"/>
  <c r="M124" i="13"/>
  <c r="I125" i="15" s="1"/>
  <c r="J67" i="15" s="1"/>
  <c r="M114" i="13"/>
  <c r="M29" i="13"/>
  <c r="M16" i="13"/>
  <c r="M6" i="13"/>
  <c r="J6" i="15" l="1"/>
  <c r="J83" i="15"/>
  <c r="I6" i="15"/>
  <c r="K6" i="15" s="1"/>
  <c r="U6" i="15" s="1"/>
  <c r="X6" i="15" s="1"/>
  <c r="R6" i="15" s="1"/>
  <c r="J82" i="15"/>
  <c r="J81" i="15"/>
  <c r="J124" i="15"/>
  <c r="J123" i="15"/>
  <c r="J122" i="15"/>
  <c r="J121" i="15"/>
  <c r="J120" i="15"/>
  <c r="J119" i="15"/>
  <c r="J118" i="15"/>
  <c r="J117" i="15"/>
  <c r="J116" i="15"/>
  <c r="J115" i="15"/>
  <c r="J114" i="15"/>
  <c r="J113" i="15"/>
  <c r="J112" i="15"/>
  <c r="J111" i="15"/>
  <c r="J110" i="15"/>
  <c r="J109" i="15"/>
  <c r="J108" i="15"/>
  <c r="J107" i="15"/>
  <c r="J106" i="15"/>
  <c r="J105" i="15"/>
  <c r="J104" i="15"/>
  <c r="J103" i="15"/>
  <c r="J102" i="15"/>
  <c r="J101" i="15"/>
  <c r="J100" i="15"/>
  <c r="J99" i="15"/>
  <c r="J98" i="15"/>
  <c r="J97" i="15"/>
  <c r="J96" i="15"/>
  <c r="J95" i="15"/>
  <c r="J94" i="15"/>
  <c r="J93" i="15"/>
  <c r="J92" i="15"/>
  <c r="J91" i="15"/>
  <c r="J90" i="15"/>
  <c r="J89" i="15"/>
  <c r="J88" i="15"/>
  <c r="J87" i="15"/>
  <c r="J86" i="15"/>
  <c r="J85" i="15"/>
  <c r="J84" i="15"/>
  <c r="J80" i="15"/>
  <c r="J79" i="15"/>
  <c r="J78" i="15"/>
  <c r="J77" i="15"/>
  <c r="J76" i="15"/>
  <c r="J75" i="15"/>
  <c r="J74" i="15"/>
  <c r="J73" i="15"/>
  <c r="J72" i="15"/>
  <c r="J71" i="15"/>
  <c r="J70" i="15"/>
  <c r="J69" i="15"/>
  <c r="J68" i="15"/>
  <c r="J66" i="15"/>
  <c r="J65" i="15"/>
  <c r="J64" i="15"/>
  <c r="J63" i="15"/>
  <c r="J62" i="15"/>
  <c r="J61" i="15"/>
  <c r="J60" i="15"/>
  <c r="J59" i="15"/>
  <c r="J58" i="15"/>
  <c r="J57" i="15"/>
  <c r="J56" i="15"/>
  <c r="J55" i="15"/>
  <c r="J54" i="15"/>
  <c r="J53" i="15"/>
  <c r="J52" i="15"/>
  <c r="J51" i="15"/>
  <c r="J50" i="15"/>
  <c r="J49" i="15"/>
  <c r="J48" i="15"/>
  <c r="J47" i="15"/>
  <c r="J46" i="15"/>
  <c r="J45" i="15"/>
  <c r="J44" i="15"/>
  <c r="J43" i="15"/>
  <c r="J42" i="15"/>
  <c r="J41" i="15"/>
  <c r="J40" i="15"/>
  <c r="J39" i="15"/>
  <c r="J38" i="15"/>
  <c r="J37" i="15"/>
  <c r="J36" i="15"/>
  <c r="J35" i="15"/>
  <c r="J34" i="15"/>
  <c r="J33" i="15"/>
  <c r="J32" i="15"/>
  <c r="J31" i="15"/>
  <c r="J30" i="15"/>
  <c r="J29" i="15"/>
  <c r="J28" i="15"/>
  <c r="J27" i="15"/>
  <c r="J26" i="15"/>
  <c r="J25" i="15"/>
  <c r="J24" i="15"/>
  <c r="J23" i="15"/>
  <c r="J22" i="15"/>
  <c r="J21" i="15"/>
  <c r="J20" i="15"/>
  <c r="J19" i="15"/>
  <c r="J18" i="15"/>
  <c r="J17" i="15"/>
  <c r="J16" i="15"/>
  <c r="J15" i="15"/>
  <c r="J14" i="15"/>
  <c r="J13" i="15"/>
  <c r="J12" i="15"/>
  <c r="J11" i="15"/>
  <c r="J10" i="15"/>
  <c r="J9" i="15"/>
  <c r="J8" i="15"/>
  <c r="J7" i="15"/>
</calcChain>
</file>

<file path=xl/sharedStrings.xml><?xml version="1.0" encoding="utf-8"?>
<sst xmlns="http://schemas.openxmlformats.org/spreadsheetml/2006/main" count="314" uniqueCount="178">
  <si>
    <t>МБОУ СШ № 13</t>
  </si>
  <si>
    <t>МБОУ СШ № 94</t>
  </si>
  <si>
    <t>МБОУ СШ № 95</t>
  </si>
  <si>
    <t>МБОУ СШ № 31</t>
  </si>
  <si>
    <t>МБОУ СШ № 44</t>
  </si>
  <si>
    <t>МБОУ СШ № 51</t>
  </si>
  <si>
    <t>МБОУ СШ № 56</t>
  </si>
  <si>
    <t>МБОУ СШ № 62</t>
  </si>
  <si>
    <t>МБОУ СШ № 64</t>
  </si>
  <si>
    <t>МБОУ СШ № 79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</si>
  <si>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</si>
  <si>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</si>
  <si>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</si>
  <si>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</si>
  <si>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</si>
  <si>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84</t>
  </si>
  <si>
    <t>МБОУ СШ № 99</t>
  </si>
  <si>
    <t>МБОУ СШ № 133</t>
  </si>
  <si>
    <t>МБОУ СШ № 2</t>
  </si>
  <si>
    <t>МБОУ СШ № 4</t>
  </si>
  <si>
    <t>МАОУ СШ № 151</t>
  </si>
  <si>
    <t>№</t>
  </si>
  <si>
    <t>Наименование ОУ (кратко)</t>
  </si>
  <si>
    <t>Код ОУ по КИАСУО</t>
  </si>
  <si>
    <t>МАОУ СШ № 32</t>
  </si>
  <si>
    <t>МБОУ Прогимназия  № 131</t>
  </si>
  <si>
    <t>МАОУ Лицей № 7</t>
  </si>
  <si>
    <t>МАОУ Гимназия №  9</t>
  </si>
  <si>
    <t>МАОУ Гимназия № 4</t>
  </si>
  <si>
    <t>МАОУ Гимназия № 6</t>
  </si>
  <si>
    <t>МАОУ Лицей № 11</t>
  </si>
  <si>
    <t>МАОУ СШ № 55</t>
  </si>
  <si>
    <t>МАОУ Гимназия № 10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</si>
  <si>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</si>
  <si>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</si>
  <si>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</si>
  <si>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</si>
  <si>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</si>
  <si>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</si>
  <si>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</si>
  <si>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</si>
  <si>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</si>
  <si>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</si>
  <si>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</si>
  <si>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</si>
  <si>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</si>
  <si>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</si>
  <si>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</si>
  <si>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</si>
  <si>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 Гимназия № 16</t>
  </si>
  <si>
    <t>МАОУ СШ № 149</t>
  </si>
  <si>
    <t>МАОУ СШ № 143</t>
  </si>
  <si>
    <t>МАОУ СШ № 145</t>
  </si>
  <si>
    <t>МАОУ СШ № 150</t>
  </si>
  <si>
    <t>A</t>
  </si>
  <si>
    <t>C</t>
  </si>
  <si>
    <t>B</t>
  </si>
  <si>
    <t>D</t>
  </si>
  <si>
    <t>Итог</t>
  </si>
  <si>
    <t>МБОУ СШ № 10</t>
  </si>
  <si>
    <t>Среднее значение по городу</t>
  </si>
  <si>
    <t>КАДРОВОЕ ОБЕСПЕЧЕНИЕ ОБРАЗОВАТЕЛЬНЫХ УЧРЕЖДЕНИЙ</t>
  </si>
  <si>
    <t>Качественность обучения</t>
  </si>
  <si>
    <t>Общее  число педагогических кадров</t>
  </si>
  <si>
    <t>Зрелость коллектива и возможность инновационных преобразований</t>
  </si>
  <si>
    <t>Число педагогов в возрасте от 25 до 45 лет</t>
  </si>
  <si>
    <t>Общее  число обучающихся</t>
  </si>
  <si>
    <t>КАДРОВОЕ ОБЕСПЕЧЕНИЕ ОБЩЕОБРАЗОВАТЕЛЬНЫХ УЧРЕЖДЕНИЙ</t>
  </si>
  <si>
    <t>- отлично</t>
  </si>
  <si>
    <t>- хорошо</t>
  </si>
  <si>
    <t xml:space="preserve">- нормально </t>
  </si>
  <si>
    <t>- критично</t>
  </si>
  <si>
    <t>Примечание</t>
  </si>
  <si>
    <t>Стабильность педагогического коллектива</t>
  </si>
  <si>
    <t xml:space="preserve">Качество педагогического коллектива </t>
  </si>
  <si>
    <t>Обеспечение педагогами: число обучающихся на 1 педагога</t>
  </si>
  <si>
    <t>ЖЕЛЕЗНОДОРОЖНЫЙ РАЙОН</t>
  </si>
  <si>
    <t xml:space="preserve">МБОУ СШ № 86 </t>
  </si>
  <si>
    <t>КИРОВСКИЙ РАЙОН</t>
  </si>
  <si>
    <t>ЛЕНИНСКИЙ РАЙОН</t>
  </si>
  <si>
    <t>ОКТЯБРЬСКИЙ РАЙОН</t>
  </si>
  <si>
    <t xml:space="preserve">МАОУ Гимназия № 11 </t>
  </si>
  <si>
    <t>СВЕРДЛОВСКИЙ РАЙОН</t>
  </si>
  <si>
    <t>СОВЕТСКИЙ РАЙОН</t>
  </si>
  <si>
    <t>ЦЕНТРАЛЬНЫЙ РАЙОН</t>
  </si>
  <si>
    <t>по городу Красноярску</t>
  </si>
  <si>
    <t xml:space="preserve">МАОУ СШ № 152 </t>
  </si>
  <si>
    <t>Расчетное среднее значение</t>
  </si>
  <si>
    <r>
      <t>Коэффициент квалификации коллектива</t>
    </r>
    <r>
      <rPr>
        <b/>
        <sz val="11"/>
        <color rgb="FF000000"/>
        <rFont val="Calibri"/>
        <family val="2"/>
        <charset val="204"/>
        <scheme val="minor"/>
      </rPr>
      <t xml:space="preserve"> Квпк</t>
    </r>
  </si>
  <si>
    <r>
      <t>Индекс квалификации коллектива</t>
    </r>
    <r>
      <rPr>
        <b/>
        <sz val="11"/>
        <color rgb="FF000000"/>
        <rFont val="Calibri"/>
        <family val="2"/>
        <charset val="204"/>
        <scheme val="minor"/>
      </rPr>
      <t xml:space="preserve"> Iвпк</t>
    </r>
  </si>
  <si>
    <r>
      <t xml:space="preserve">Коэффициент стабильности коллектива  </t>
    </r>
    <r>
      <rPr>
        <b/>
        <sz val="11"/>
        <color rgb="FF000000"/>
        <rFont val="Calibri"/>
        <family val="2"/>
        <charset val="204"/>
        <scheme val="minor"/>
      </rPr>
      <t xml:space="preserve"> Кс</t>
    </r>
  </si>
  <si>
    <r>
      <t xml:space="preserve">Индекс стабильности коллектива  </t>
    </r>
    <r>
      <rPr>
        <b/>
        <sz val="11"/>
        <color rgb="FF000000"/>
        <rFont val="Calibri"/>
        <family val="2"/>
        <charset val="204"/>
        <scheme val="minor"/>
      </rPr>
      <t xml:space="preserve">  Iс</t>
    </r>
  </si>
  <si>
    <r>
      <t xml:space="preserve">Коэффициент качества коллектива </t>
    </r>
    <r>
      <rPr>
        <b/>
        <sz val="11"/>
        <color rgb="FF000000"/>
        <rFont val="Calibri"/>
        <family val="2"/>
        <charset val="204"/>
        <scheme val="minor"/>
      </rPr>
      <t>Кк</t>
    </r>
  </si>
  <si>
    <r>
      <t xml:space="preserve">Индекс качества коллектива </t>
    </r>
    <r>
      <rPr>
        <b/>
        <sz val="11"/>
        <color rgb="FF000000"/>
        <rFont val="Calibri"/>
        <family val="2"/>
        <charset val="204"/>
        <scheme val="minor"/>
      </rPr>
      <t xml:space="preserve"> Iк</t>
    </r>
  </si>
  <si>
    <r>
      <t xml:space="preserve">Коэффициент потенциала инноваций </t>
    </r>
    <r>
      <rPr>
        <b/>
        <sz val="11"/>
        <color rgb="FF000000"/>
        <rFont val="Calibri"/>
        <family val="2"/>
        <charset val="204"/>
        <scheme val="minor"/>
      </rPr>
      <t>К</t>
    </r>
    <r>
      <rPr>
        <b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</si>
  <si>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потенциала инноваций </t>
    </r>
    <r>
      <rPr>
        <b/>
        <sz val="11"/>
        <color rgb="FF000000"/>
        <rFont val="Calibri"/>
        <family val="2"/>
        <charset val="204"/>
        <scheme val="minor"/>
      </rPr>
      <t xml:space="preserve">     I</t>
    </r>
    <r>
      <rPr>
        <b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</si>
  <si>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обеспечения педагогами   </t>
    </r>
    <r>
      <rPr>
        <b/>
        <sz val="11"/>
        <color rgb="FF000000"/>
        <rFont val="Calibri"/>
        <family val="2"/>
        <charset val="204"/>
        <scheme val="minor"/>
      </rPr>
      <t>Iоп</t>
    </r>
  </si>
  <si>
    <r>
      <t xml:space="preserve">Показатель обеспечения педагогами </t>
    </r>
    <r>
      <rPr>
        <b/>
        <sz val="11"/>
        <color theme="1"/>
        <rFont val="Calibri"/>
        <family val="2"/>
        <charset val="204"/>
        <scheme val="minor"/>
      </rPr>
      <t>Поп</t>
    </r>
  </si>
  <si>
    <r>
      <t>Коэффициент потенциала инноваций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9"/>
        <color theme="1"/>
        <rFont val="Calibri"/>
        <family val="2"/>
        <charset val="204"/>
        <scheme val="minor"/>
      </rPr>
      <t>25-45</t>
    </r>
  </si>
  <si>
    <r>
      <t xml:space="preserve">Коэффициент квалификации коллектива   </t>
    </r>
    <r>
      <rPr>
        <b/>
        <sz val="11"/>
        <color theme="1"/>
        <rFont val="Calibri"/>
        <family val="2"/>
        <charset val="204"/>
        <scheme val="minor"/>
      </rPr>
      <t xml:space="preserve"> Квпк</t>
    </r>
  </si>
  <si>
    <r>
      <t xml:space="preserve">Коэффициент качества коллектива  </t>
    </r>
    <r>
      <rPr>
        <b/>
        <sz val="11"/>
        <color theme="1"/>
        <rFont val="Calibri"/>
        <family val="2"/>
        <charset val="204"/>
        <scheme val="minor"/>
      </rPr>
      <t xml:space="preserve"> Кк</t>
    </r>
  </si>
  <si>
    <r>
      <t xml:space="preserve">Коэффициент стабильности коллектива   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10"/>
        <color theme="1"/>
        <rFont val="Calibri"/>
        <family val="2"/>
        <charset val="204"/>
        <scheme val="minor"/>
      </rPr>
      <t>с</t>
    </r>
  </si>
  <si>
    <t>Высокий уровень</t>
  </si>
  <si>
    <t>Средний уровень</t>
  </si>
  <si>
    <t>Нижний уровень</t>
  </si>
  <si>
    <t xml:space="preserve"> - высокий уровень и выше</t>
  </si>
  <si>
    <t xml:space="preserve"> - от нижнего уровня до среднего уровня</t>
  </si>
  <si>
    <t xml:space="preserve"> - ниже нижнего уровня</t>
  </si>
  <si>
    <t>Цифра 1</t>
  </si>
  <si>
    <t>Цифра 2</t>
  </si>
  <si>
    <t>Цифра 3</t>
  </si>
  <si>
    <t>Цифра 4</t>
  </si>
  <si>
    <t>Цифра 5</t>
  </si>
  <si>
    <t>Среднее значение</t>
  </si>
  <si>
    <t>Вспомогательныe значения</t>
  </si>
  <si>
    <t>МАОУ СШ "Комплекс "Покровский"</t>
  </si>
  <si>
    <t>Число педагогических и управленческих кадров с высшей и первой категорией</t>
  </si>
  <si>
    <t>МАОУ СШ № 93</t>
  </si>
  <si>
    <t>МАОУ СШ № 90</t>
  </si>
  <si>
    <t xml:space="preserve"> - от среднего уровня до высокого уровня</t>
  </si>
  <si>
    <t>МАОУ СШ  № 12</t>
  </si>
  <si>
    <t>МАОУ Гимназия № 8</t>
  </si>
  <si>
    <t>МАОУ СШ № 8 "Созидание"</t>
  </si>
  <si>
    <t>МАОУ СШ № 81</t>
  </si>
  <si>
    <t>МАОУ Лицей № 3</t>
  </si>
  <si>
    <t>МАОУ СШ № 53</t>
  </si>
  <si>
    <t>МАОУ СШ № 89</t>
  </si>
  <si>
    <t>МБОУ Гимназия № 3</t>
  </si>
  <si>
    <t>МАОУ СШ № 82</t>
  </si>
  <si>
    <t>МАОУ СШ № 17</t>
  </si>
  <si>
    <t>МАОУ СШ № 76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</si>
  <si>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</si>
  <si>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</si>
  <si>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</si>
  <si>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</si>
  <si>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</si>
  <si>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</si>
  <si>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</si>
  <si>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</si>
  <si>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</si>
  <si>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</si>
  <si>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</si>
  <si>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МАОУ СШ № 154</t>
  </si>
  <si>
    <t>МАОУ СШ № 19</t>
  </si>
  <si>
    <t>МАОУ Школа-интернат № 1</t>
  </si>
  <si>
    <t>МАОУ СШ № 158 "Грани"</t>
  </si>
  <si>
    <t>МАОУ СШ № 155</t>
  </si>
  <si>
    <t>МАОУ СШ № 157</t>
  </si>
  <si>
    <t>МАОУ СШ № 156</t>
  </si>
  <si>
    <t>МАОУ СШ № 69</t>
  </si>
  <si>
    <t>МАОУ СШ № 66</t>
  </si>
  <si>
    <t>МАОУ СШ № 18</t>
  </si>
  <si>
    <t>МАОУ СШ № 5</t>
  </si>
  <si>
    <t>МАОУ СШ № 78</t>
  </si>
  <si>
    <t>МАОУ СШ № 45</t>
  </si>
  <si>
    <t>МАОУ СШ № 42</t>
  </si>
  <si>
    <t>МАОУ СШ № 34</t>
  </si>
  <si>
    <t>МАОУ СШ № 6</t>
  </si>
  <si>
    <t>МАОУ СШ № 65</t>
  </si>
  <si>
    <t>МАОУ СШ № 50</t>
  </si>
  <si>
    <t>МАОУ СШ № 16</t>
  </si>
  <si>
    <t>МАОУ СШ № 135</t>
  </si>
  <si>
    <t>МАОУ СШ № 46</t>
  </si>
  <si>
    <t>МБОУ СШ № 159</t>
  </si>
  <si>
    <t xml:space="preserve">МБОУ СОШ № 10 </t>
  </si>
  <si>
    <t>Число оставшихся педагогических и управленческих кадров с высшей и первой категорией</t>
  </si>
  <si>
    <t>МАОУ СШ № 27</t>
  </si>
  <si>
    <t>на 01 октября 2024 г.</t>
  </si>
  <si>
    <t>МАОУ Лицей № 28</t>
  </si>
  <si>
    <t>МАОУ СШ № 63</t>
  </si>
  <si>
    <t>МАОУ СШ № 3</t>
  </si>
  <si>
    <t xml:space="preserve">МАОУ СШ № 72 </t>
  </si>
  <si>
    <t>МАОУ СШ № 91</t>
  </si>
  <si>
    <t>МАОУ СШ № 98</t>
  </si>
  <si>
    <t>МАОУ СШ № 129</t>
  </si>
  <si>
    <t>МАОУ СШ № 147</t>
  </si>
  <si>
    <t>Число педагогических и управленческих кадров, ушедших из школы до 01 октября 2024 г.</t>
  </si>
  <si>
    <t>Общее число педагогических и управленческих кадров на 01 октября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</si>
</sst>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_₽"/>
    <numFmt numFmtId="165" formatCode="0.0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u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i/>
      <sz val="11"/>
      <color rgb="FFFF000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  <scheme val="minor"/>
    </font>
    <font>
      <b/>
      <sz val="9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8" tint="0.79998168889431442"/>
        <bgColor rgb="FF000000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0" fontId="9" fillId="0" borderId="0"/>
    <xf numFmtId="0" fontId="9" fillId="0" borderId="0"/>
    <xf numFmtId="0" fontId="31" fillId="0" borderId="0" applyNumberFormat="0" applyFill="0" applyBorder="0" applyAlignment="0" applyProtection="0"/>
  </cellStyleXfs>
  <cellXfs count="372">
    <xf numFmtId="0" fontId="0" fillId="0" borderId="0" xfId="0"/>
    <xf numFmtId="0" fontId="0" fillId="0" borderId="0" xfId="0" applyFill="1" applyBorder="1" applyAlignment="1">
      <alignment horizontal="left"/>
    </xf>
    <xf numFmtId="0" fontId="3" fillId="0" borderId="3" xfId="0" applyFont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right"/>
    </xf>
    <xf numFmtId="0" fontId="8" fillId="4" borderId="0" xfId="0" applyFont="1" applyFill="1" applyAlignment="1">
      <alignment horizontal="center"/>
    </xf>
    <xf numFmtId="4" fontId="3" fillId="0" borderId="13" xfId="0" applyNumberFormat="1" applyFont="1" applyBorder="1" applyAlignment="1">
      <alignment horizontal="left"/>
    </xf>
    <xf numFmtId="4" fontId="3" fillId="0" borderId="3" xfId="0" applyNumberFormat="1" applyFont="1" applyBorder="1" applyAlignment="1">
      <alignment horizontal="left"/>
    </xf>
    <xf numFmtId="0" fontId="5" fillId="3" borderId="50" xfId="0" applyFont="1" applyFill="1" applyBorder="1" applyAlignment="1">
      <alignment wrapText="1"/>
    </xf>
    <xf numFmtId="0" fontId="5" fillId="3" borderId="4" xfId="0" applyFont="1" applyFill="1" applyBorder="1" applyAlignment="1">
      <alignment wrapText="1"/>
    </xf>
    <xf numFmtId="0" fontId="5" fillId="3" borderId="5" xfId="0" applyFont="1" applyFill="1" applyBorder="1" applyAlignment="1">
      <alignment wrapText="1"/>
    </xf>
    <xf numFmtId="0" fontId="5" fillId="3" borderId="53" xfId="0" applyFont="1" applyFill="1" applyBorder="1" applyAlignment="1">
      <alignment wrapText="1"/>
    </xf>
    <xf numFmtId="0" fontId="5" fillId="3" borderId="7" xfId="0" applyFont="1" applyFill="1" applyBorder="1" applyAlignment="1">
      <alignment wrapText="1"/>
    </xf>
    <xf numFmtId="4" fontId="3" fillId="0" borderId="0" xfId="0" applyNumberFormat="1" applyFont="1" applyBorder="1" applyAlignment="1">
      <alignment horizontal="right"/>
    </xf>
    <xf numFmtId="0" fontId="6" fillId="0" borderId="0" xfId="0" applyFont="1"/>
    <xf numFmtId="0" fontId="8" fillId="5" borderId="0" xfId="0" applyFont="1" applyFill="1" applyAlignment="1">
      <alignment horizontal="center"/>
    </xf>
    <xf numFmtId="0" fontId="8" fillId="6" borderId="0" xfId="0" applyFont="1" applyFill="1" applyAlignment="1">
      <alignment horizontal="center"/>
    </xf>
    <xf numFmtId="0" fontId="8" fillId="7" borderId="0" xfId="0" applyFont="1" applyFill="1" applyAlignment="1">
      <alignment horizontal="center"/>
    </xf>
    <xf numFmtId="0" fontId="0" fillId="0" borderId="0" xfId="0" applyFont="1"/>
    <xf numFmtId="0" fontId="0" fillId="0" borderId="11" xfId="0" applyFont="1" applyBorder="1" applyAlignment="1">
      <alignment horizontal="right"/>
    </xf>
    <xf numFmtId="0" fontId="0" fillId="0" borderId="13" xfId="0" applyFont="1" applyBorder="1" applyAlignment="1">
      <alignment horizontal="right"/>
    </xf>
    <xf numFmtId="0" fontId="11" fillId="0" borderId="16" xfId="0" applyFont="1" applyBorder="1" applyAlignment="1"/>
    <xf numFmtId="0" fontId="11" fillId="0" borderId="21" xfId="0" applyFont="1" applyBorder="1" applyAlignment="1">
      <alignment horizontal="center"/>
    </xf>
    <xf numFmtId="0" fontId="0" fillId="0" borderId="12" xfId="0" applyFont="1" applyBorder="1" applyAlignment="1">
      <alignment horizontal="right"/>
    </xf>
    <xf numFmtId="0" fontId="6" fillId="2" borderId="8" xfId="0" applyFont="1" applyFill="1" applyBorder="1" applyAlignment="1">
      <alignment horizontal="center" wrapText="1"/>
    </xf>
    <xf numFmtId="0" fontId="0" fillId="0" borderId="9" xfId="0" applyFont="1" applyBorder="1" applyAlignment="1">
      <alignment horizontal="right"/>
    </xf>
    <xf numFmtId="0" fontId="6" fillId="2" borderId="1" xfId="0" applyFont="1" applyFill="1" applyBorder="1" applyAlignment="1">
      <alignment horizontal="center" wrapText="1"/>
    </xf>
    <xf numFmtId="0" fontId="6" fillId="2" borderId="23" xfId="0" applyFont="1" applyFill="1" applyBorder="1" applyAlignment="1">
      <alignment horizontal="center" wrapText="1"/>
    </xf>
    <xf numFmtId="0" fontId="0" fillId="0" borderId="13" xfId="0" applyFont="1" applyBorder="1"/>
    <xf numFmtId="0" fontId="6" fillId="2" borderId="14" xfId="0" applyFont="1" applyFill="1" applyBorder="1" applyAlignment="1">
      <alignment horizontal="center" wrapText="1"/>
    </xf>
    <xf numFmtId="0" fontId="6" fillId="2" borderId="17" xfId="0" applyFont="1" applyFill="1" applyBorder="1" applyAlignment="1">
      <alignment horizontal="center" wrapText="1"/>
    </xf>
    <xf numFmtId="0" fontId="11" fillId="0" borderId="13" xfId="0" applyFont="1" applyFill="1" applyBorder="1" applyAlignment="1">
      <alignment horizontal="right"/>
    </xf>
    <xf numFmtId="0" fontId="0" fillId="0" borderId="12" xfId="0" applyFont="1" applyFill="1" applyBorder="1" applyAlignment="1">
      <alignment horizontal="right"/>
    </xf>
    <xf numFmtId="0" fontId="0" fillId="0" borderId="9" xfId="0" applyFont="1" applyFill="1" applyBorder="1" applyAlignment="1">
      <alignment horizontal="right"/>
    </xf>
    <xf numFmtId="0" fontId="0" fillId="0" borderId="11" xfId="0" applyFont="1" applyFill="1" applyBorder="1" applyAlignment="1">
      <alignment horizontal="right"/>
    </xf>
    <xf numFmtId="0" fontId="11" fillId="0" borderId="2" xfId="0" applyFont="1" applyFill="1" applyBorder="1" applyAlignment="1">
      <alignment horizontal="left"/>
    </xf>
    <xf numFmtId="0" fontId="7" fillId="0" borderId="27" xfId="0" applyFont="1" applyBorder="1" applyAlignment="1">
      <alignment horizontal="center"/>
    </xf>
    <xf numFmtId="0" fontId="4" fillId="0" borderId="0" xfId="0" applyFont="1" applyAlignment="1">
      <alignment vertical="top"/>
    </xf>
    <xf numFmtId="1" fontId="3" fillId="0" borderId="13" xfId="0" applyNumberFormat="1" applyFont="1" applyBorder="1" applyAlignment="1">
      <alignment horizontal="left"/>
    </xf>
    <xf numFmtId="1" fontId="3" fillId="0" borderId="47" xfId="0" applyNumberFormat="1" applyFont="1" applyBorder="1" applyAlignment="1">
      <alignment horizontal="left"/>
    </xf>
    <xf numFmtId="2" fontId="12" fillId="0" borderId="32" xfId="0" applyNumberFormat="1" applyFont="1" applyBorder="1" applyAlignment="1">
      <alignment horizontal="center"/>
    </xf>
    <xf numFmtId="2" fontId="12" fillId="0" borderId="9" xfId="0" applyNumberFormat="1" applyFont="1" applyBorder="1" applyAlignment="1">
      <alignment horizontal="center"/>
    </xf>
    <xf numFmtId="4" fontId="12" fillId="0" borderId="29" xfId="0" applyNumberFormat="1" applyFont="1" applyBorder="1" applyAlignment="1">
      <alignment horizontal="center"/>
    </xf>
    <xf numFmtId="2" fontId="12" fillId="0" borderId="11" xfId="0" applyNumberFormat="1" applyFont="1" applyBorder="1" applyAlignment="1">
      <alignment horizontal="center"/>
    </xf>
    <xf numFmtId="49" fontId="13" fillId="0" borderId="0" xfId="0" applyNumberFormat="1" applyFont="1" applyBorder="1" applyAlignment="1">
      <alignment horizontal="left"/>
    </xf>
    <xf numFmtId="0" fontId="15" fillId="0" borderId="14" xfId="0" applyFont="1" applyBorder="1" applyAlignment="1">
      <alignment horizontal="center" vertical="center" wrapText="1"/>
    </xf>
    <xf numFmtId="0" fontId="15" fillId="0" borderId="55" xfId="0" applyFont="1" applyBorder="1" applyAlignment="1">
      <alignment horizontal="center" vertical="center" wrapText="1"/>
    </xf>
    <xf numFmtId="0" fontId="15" fillId="0" borderId="35" xfId="0" applyFont="1" applyFill="1" applyBorder="1" applyAlignment="1">
      <alignment horizontal="center" vertical="center" wrapText="1"/>
    </xf>
    <xf numFmtId="2" fontId="3" fillId="0" borderId="13" xfId="0" applyNumberFormat="1" applyFont="1" applyBorder="1" applyAlignment="1">
      <alignment horizontal="left"/>
    </xf>
    <xf numFmtId="2" fontId="5" fillId="3" borderId="28" xfId="0" applyNumberFormat="1" applyFont="1" applyFill="1" applyBorder="1" applyAlignment="1">
      <alignment horizontal="center" wrapText="1"/>
    </xf>
    <xf numFmtId="2" fontId="5" fillId="3" borderId="42" xfId="0" applyNumberFormat="1" applyFont="1" applyFill="1" applyBorder="1" applyAlignment="1">
      <alignment horizontal="center" wrapText="1"/>
    </xf>
    <xf numFmtId="2" fontId="3" fillId="0" borderId="13" xfId="0" applyNumberFormat="1" applyFont="1" applyFill="1" applyBorder="1" applyAlignment="1">
      <alignment horizontal="left"/>
    </xf>
    <xf numFmtId="2" fontId="5" fillId="3" borderId="29" xfId="0" applyNumberFormat="1" applyFont="1" applyFill="1" applyBorder="1" applyAlignment="1">
      <alignment horizontal="center" wrapText="1"/>
    </xf>
    <xf numFmtId="2" fontId="5" fillId="3" borderId="55" xfId="0" applyNumberFormat="1" applyFont="1" applyFill="1" applyBorder="1" applyAlignment="1">
      <alignment horizontal="center" wrapText="1"/>
    </xf>
    <xf numFmtId="0" fontId="10" fillId="0" borderId="0" xfId="0" applyFont="1" applyBorder="1" applyAlignment="1">
      <alignment horizontal="center"/>
    </xf>
    <xf numFmtId="0" fontId="10" fillId="0" borderId="0" xfId="0" applyFont="1" applyBorder="1" applyAlignment="1"/>
    <xf numFmtId="0" fontId="10" fillId="0" borderId="27" xfId="0" applyFont="1" applyBorder="1" applyAlignment="1"/>
    <xf numFmtId="0" fontId="0" fillId="0" borderId="40" xfId="0" applyFont="1" applyBorder="1" applyAlignment="1">
      <alignment horizontal="right"/>
    </xf>
    <xf numFmtId="0" fontId="18" fillId="0" borderId="3" xfId="0" applyFont="1" applyBorder="1" applyAlignment="1">
      <alignment horizontal="center" vertical="center" wrapText="1"/>
    </xf>
    <xf numFmtId="0" fontId="18" fillId="0" borderId="38" xfId="0" applyFont="1" applyBorder="1" applyAlignment="1">
      <alignment horizontal="center" vertical="center" wrapText="1"/>
    </xf>
    <xf numFmtId="0" fontId="6" fillId="3" borderId="67" xfId="0" applyFont="1" applyFill="1" applyBorder="1" applyAlignment="1">
      <alignment wrapText="1"/>
    </xf>
    <xf numFmtId="0" fontId="6" fillId="3" borderId="22" xfId="0" applyFont="1" applyFill="1" applyBorder="1" applyAlignment="1">
      <alignment wrapText="1"/>
    </xf>
    <xf numFmtId="0" fontId="0" fillId="0" borderId="0" xfId="0" applyAlignment="1"/>
    <xf numFmtId="0" fontId="3" fillId="0" borderId="0" xfId="0" applyFont="1" applyAlignment="1"/>
    <xf numFmtId="0" fontId="3" fillId="0" borderId="16" xfId="0" applyFont="1" applyBorder="1" applyAlignment="1">
      <alignment horizontal="left"/>
    </xf>
    <xf numFmtId="0" fontId="3" fillId="0" borderId="16" xfId="0" applyFont="1" applyBorder="1" applyAlignment="1">
      <alignment horizontal="left" vertical="center"/>
    </xf>
    <xf numFmtId="0" fontId="3" fillId="0" borderId="16" xfId="0" applyFont="1" applyFill="1" applyBorder="1" applyAlignment="1">
      <alignment horizontal="left" vertical="center"/>
    </xf>
    <xf numFmtId="2" fontId="5" fillId="3" borderId="30" xfId="0" applyNumberFormat="1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left"/>
    </xf>
    <xf numFmtId="0" fontId="19" fillId="0" borderId="0" xfId="0" applyFont="1" applyAlignment="1"/>
    <xf numFmtId="0" fontId="12" fillId="0" borderId="0" xfId="0" applyFont="1"/>
    <xf numFmtId="0" fontId="22" fillId="0" borderId="27" xfId="0" applyFont="1" applyBorder="1" applyAlignment="1">
      <alignment horizontal="right"/>
    </xf>
    <xf numFmtId="2" fontId="18" fillId="0" borderId="0" xfId="0" applyNumberFormat="1" applyFont="1" applyBorder="1"/>
    <xf numFmtId="4" fontId="18" fillId="0" borderId="58" xfId="0" applyNumberFormat="1" applyFont="1" applyBorder="1" applyAlignment="1">
      <alignment horizontal="center"/>
    </xf>
    <xf numFmtId="4" fontId="18" fillId="0" borderId="0" xfId="0" applyNumberFormat="1" applyFont="1" applyBorder="1"/>
    <xf numFmtId="3" fontId="18" fillId="0" borderId="58" xfId="0" applyNumberFormat="1" applyFont="1" applyBorder="1" applyAlignment="1">
      <alignment horizontal="center"/>
    </xf>
    <xf numFmtId="4" fontId="18" fillId="0" borderId="0" xfId="0" applyNumberFormat="1" applyFont="1" applyBorder="1" applyAlignment="1">
      <alignment horizontal="right"/>
    </xf>
    <xf numFmtId="4" fontId="3" fillId="0" borderId="19" xfId="0" applyNumberFormat="1" applyFont="1" applyBorder="1" applyAlignment="1">
      <alignment horizontal="left"/>
    </xf>
    <xf numFmtId="1" fontId="3" fillId="0" borderId="19" xfId="0" applyNumberFormat="1" applyFont="1" applyBorder="1" applyAlignment="1">
      <alignment horizontal="left"/>
    </xf>
    <xf numFmtId="4" fontId="3" fillId="0" borderId="6" xfId="0" applyNumberFormat="1" applyFont="1" applyBorder="1" applyAlignment="1">
      <alignment horizontal="left"/>
    </xf>
    <xf numFmtId="4" fontId="3" fillId="2" borderId="19" xfId="0" applyNumberFormat="1" applyFont="1" applyFill="1" applyBorder="1" applyAlignment="1">
      <alignment horizontal="left"/>
    </xf>
    <xf numFmtId="1" fontId="3" fillId="0" borderId="48" xfId="0" applyNumberFormat="1" applyFont="1" applyBorder="1" applyAlignment="1">
      <alignment horizontal="left"/>
    </xf>
    <xf numFmtId="2" fontId="18" fillId="0" borderId="58" xfId="0" applyNumberFormat="1" applyFont="1" applyBorder="1" applyAlignment="1">
      <alignment horizontal="center"/>
    </xf>
    <xf numFmtId="0" fontId="0" fillId="2" borderId="0" xfId="0" applyFill="1"/>
    <xf numFmtId="0" fontId="0" fillId="0" borderId="51" xfId="0" applyBorder="1" applyAlignment="1">
      <alignment horizontal="center"/>
    </xf>
    <xf numFmtId="2" fontId="8" fillId="8" borderId="21" xfId="0" applyNumberFormat="1" applyFont="1" applyFill="1" applyBorder="1" applyAlignment="1">
      <alignment horizontal="left" vertical="center"/>
    </xf>
    <xf numFmtId="2" fontId="8" fillId="8" borderId="22" xfId="0" applyNumberFormat="1" applyFont="1" applyFill="1" applyBorder="1" applyAlignment="1">
      <alignment horizontal="center" vertical="center"/>
    </xf>
    <xf numFmtId="2" fontId="8" fillId="8" borderId="10" xfId="0" applyNumberFormat="1" applyFont="1" applyFill="1" applyBorder="1" applyAlignment="1">
      <alignment horizontal="center" vertical="center"/>
    </xf>
    <xf numFmtId="2" fontId="8" fillId="8" borderId="20" xfId="0" applyNumberFormat="1" applyFont="1" applyFill="1" applyBorder="1" applyAlignment="1">
      <alignment horizontal="left" vertical="center"/>
    </xf>
    <xf numFmtId="2" fontId="8" fillId="8" borderId="44" xfId="0" applyNumberFormat="1" applyFont="1" applyFill="1" applyBorder="1" applyAlignment="1">
      <alignment horizontal="center" vertical="center"/>
    </xf>
    <xf numFmtId="2" fontId="8" fillId="8" borderId="18" xfId="0" applyNumberFormat="1" applyFont="1" applyFill="1" applyBorder="1" applyAlignment="1">
      <alignment horizontal="center" vertical="center"/>
    </xf>
    <xf numFmtId="2" fontId="8" fillId="8" borderId="24" xfId="0" applyNumberFormat="1" applyFont="1" applyFill="1" applyBorder="1" applyAlignment="1">
      <alignment horizontal="center" vertical="center"/>
    </xf>
    <xf numFmtId="2" fontId="8" fillId="8" borderId="35" xfId="0" applyNumberFormat="1" applyFont="1" applyFill="1" applyBorder="1" applyAlignment="1">
      <alignment horizontal="center" vertical="center"/>
    </xf>
    <xf numFmtId="2" fontId="8" fillId="8" borderId="25" xfId="0" applyNumberFormat="1" applyFont="1" applyFill="1" applyBorder="1" applyAlignment="1">
      <alignment horizontal="center" vertical="center"/>
    </xf>
    <xf numFmtId="2" fontId="8" fillId="8" borderId="71" xfId="0" applyNumberFormat="1" applyFont="1" applyFill="1" applyBorder="1" applyAlignment="1">
      <alignment horizontal="center" vertical="center"/>
    </xf>
    <xf numFmtId="2" fontId="8" fillId="8" borderId="16" xfId="0" applyNumberFormat="1" applyFont="1" applyFill="1" applyBorder="1" applyAlignment="1">
      <alignment horizontal="left" vertical="center"/>
    </xf>
    <xf numFmtId="2" fontId="8" fillId="8" borderId="4" xfId="0" applyNumberFormat="1" applyFont="1" applyFill="1" applyBorder="1" applyAlignment="1">
      <alignment horizontal="center" vertical="center"/>
    </xf>
    <xf numFmtId="2" fontId="8" fillId="8" borderId="45" xfId="0" applyNumberFormat="1" applyFont="1" applyFill="1" applyBorder="1" applyAlignment="1">
      <alignment horizontal="center" vertical="center"/>
    </xf>
    <xf numFmtId="2" fontId="8" fillId="8" borderId="52" xfId="0" applyNumberFormat="1" applyFont="1" applyFill="1" applyBorder="1" applyAlignment="1">
      <alignment horizontal="center" vertical="center"/>
    </xf>
    <xf numFmtId="2" fontId="8" fillId="8" borderId="26" xfId="0" applyNumberFormat="1" applyFont="1" applyFill="1" applyBorder="1" applyAlignment="1">
      <alignment horizontal="center" vertical="center"/>
    </xf>
    <xf numFmtId="2" fontId="8" fillId="8" borderId="15" xfId="0" applyNumberFormat="1" applyFont="1" applyFill="1" applyBorder="1" applyAlignment="1">
      <alignment horizontal="center" vertical="center"/>
    </xf>
    <xf numFmtId="2" fontId="8" fillId="8" borderId="7" xfId="0" applyNumberFormat="1" applyFont="1" applyFill="1" applyBorder="1" applyAlignment="1">
      <alignment horizontal="center" vertical="center"/>
    </xf>
    <xf numFmtId="2" fontId="8" fillId="8" borderId="5" xfId="0" applyNumberFormat="1" applyFont="1" applyFill="1" applyBorder="1" applyAlignment="1">
      <alignment horizontal="center" vertical="center"/>
    </xf>
    <xf numFmtId="2" fontId="8" fillId="8" borderId="33" xfId="0" applyNumberFormat="1" applyFont="1" applyFill="1" applyBorder="1" applyAlignment="1">
      <alignment horizontal="center" vertical="center"/>
    </xf>
    <xf numFmtId="1" fontId="3" fillId="2" borderId="13" xfId="0" applyNumberFormat="1" applyFont="1" applyFill="1" applyBorder="1" applyAlignment="1">
      <alignment horizontal="left"/>
    </xf>
    <xf numFmtId="2" fontId="8" fillId="8" borderId="46" xfId="0" applyNumberFormat="1" applyFont="1" applyFill="1" applyBorder="1" applyAlignment="1">
      <alignment horizontal="center" vertical="center"/>
    </xf>
    <xf numFmtId="2" fontId="8" fillId="8" borderId="49" xfId="0" applyNumberFormat="1" applyFont="1" applyFill="1" applyBorder="1" applyAlignment="1">
      <alignment horizontal="left" vertical="center"/>
    </xf>
    <xf numFmtId="2" fontId="8" fillId="8" borderId="50" xfId="0" applyNumberFormat="1" applyFont="1" applyFill="1" applyBorder="1" applyAlignment="1">
      <alignment horizontal="center" vertical="center"/>
    </xf>
    <xf numFmtId="2" fontId="8" fillId="8" borderId="0" xfId="0" applyNumberFormat="1" applyFont="1" applyFill="1" applyBorder="1" applyAlignment="1">
      <alignment horizontal="center" vertical="center"/>
    </xf>
    <xf numFmtId="0" fontId="0" fillId="0" borderId="31" xfId="0" applyBorder="1"/>
    <xf numFmtId="165" fontId="23" fillId="0" borderId="31" xfId="0" applyNumberFormat="1" applyFont="1" applyBorder="1"/>
    <xf numFmtId="165" fontId="23" fillId="0" borderId="1" xfId="0" applyNumberFormat="1" applyFont="1" applyBorder="1"/>
    <xf numFmtId="165" fontId="23" fillId="0" borderId="37" xfId="0" applyNumberFormat="1" applyFont="1" applyBorder="1"/>
    <xf numFmtId="165" fontId="23" fillId="0" borderId="23" xfId="0" applyNumberFormat="1" applyFont="1" applyBorder="1"/>
    <xf numFmtId="165" fontId="23" fillId="0" borderId="36" xfId="0" applyNumberFormat="1" applyFont="1" applyBorder="1"/>
    <xf numFmtId="165" fontId="23" fillId="0" borderId="17" xfId="0" applyNumberFormat="1" applyFont="1" applyBorder="1"/>
    <xf numFmtId="165" fontId="23" fillId="0" borderId="3" xfId="0" applyNumberFormat="1" applyFont="1" applyBorder="1"/>
    <xf numFmtId="165" fontId="23" fillId="0" borderId="19" xfId="0" applyNumberFormat="1" applyFont="1" applyBorder="1"/>
    <xf numFmtId="2" fontId="8" fillId="8" borderId="2" xfId="0" applyNumberFormat="1" applyFont="1" applyFill="1" applyBorder="1" applyAlignment="1">
      <alignment horizontal="left" vertical="center"/>
    </xf>
    <xf numFmtId="2" fontId="3" fillId="2" borderId="70" xfId="0" applyNumberFormat="1" applyFont="1" applyFill="1" applyBorder="1" applyAlignment="1">
      <alignment horizontal="center" vertical="center"/>
    </xf>
    <xf numFmtId="2" fontId="8" fillId="8" borderId="72" xfId="0" applyNumberFormat="1" applyFont="1" applyFill="1" applyBorder="1" applyAlignment="1">
      <alignment horizontal="center" vertical="center"/>
    </xf>
    <xf numFmtId="2" fontId="3" fillId="2" borderId="59" xfId="0" applyNumberFormat="1" applyFont="1" applyFill="1" applyBorder="1" applyAlignment="1">
      <alignment horizontal="center" vertical="center"/>
    </xf>
    <xf numFmtId="2" fontId="8" fillId="8" borderId="59" xfId="0" applyNumberFormat="1" applyFont="1" applyFill="1" applyBorder="1" applyAlignment="1">
      <alignment horizontal="center" vertical="center"/>
    </xf>
    <xf numFmtId="2" fontId="3" fillId="2" borderId="2" xfId="0" applyNumberFormat="1" applyFont="1" applyFill="1" applyBorder="1" applyAlignment="1">
      <alignment horizontal="left" vertical="center"/>
    </xf>
    <xf numFmtId="2" fontId="3" fillId="2" borderId="72" xfId="0" applyNumberFormat="1" applyFont="1" applyFill="1" applyBorder="1" applyAlignment="1">
      <alignment horizontal="center" vertical="center"/>
    </xf>
    <xf numFmtId="2" fontId="8" fillId="8" borderId="70" xfId="0" applyNumberFormat="1" applyFont="1" applyFill="1" applyBorder="1" applyAlignment="1">
      <alignment horizontal="center" vertical="center"/>
    </xf>
    <xf numFmtId="2" fontId="3" fillId="2" borderId="64" xfId="0" applyNumberFormat="1" applyFont="1" applyFill="1" applyBorder="1" applyAlignment="1">
      <alignment horizontal="center" vertical="center"/>
    </xf>
    <xf numFmtId="2" fontId="8" fillId="8" borderId="73" xfId="0" applyNumberFormat="1" applyFont="1" applyFill="1" applyBorder="1" applyAlignment="1">
      <alignment horizontal="center" vertical="center"/>
    </xf>
    <xf numFmtId="0" fontId="0" fillId="0" borderId="40" xfId="0" applyFont="1" applyFill="1" applyBorder="1" applyAlignment="1">
      <alignment horizontal="right"/>
    </xf>
    <xf numFmtId="0" fontId="0" fillId="0" borderId="1" xfId="0" applyFont="1" applyBorder="1" applyAlignment="1">
      <alignment horizontal="center"/>
    </xf>
    <xf numFmtId="0" fontId="0" fillId="0" borderId="37" xfId="0" applyBorder="1"/>
    <xf numFmtId="0" fontId="0" fillId="0" borderId="36" xfId="0" applyBorder="1"/>
    <xf numFmtId="3" fontId="3" fillId="0" borderId="13" xfId="0" applyNumberFormat="1" applyFont="1" applyBorder="1" applyAlignment="1">
      <alignment horizontal="left"/>
    </xf>
    <xf numFmtId="2" fontId="8" fillId="8" borderId="74" xfId="0" applyNumberFormat="1" applyFont="1" applyFill="1" applyBorder="1" applyAlignment="1">
      <alignment horizontal="center" vertical="center"/>
    </xf>
    <xf numFmtId="0" fontId="0" fillId="0" borderId="52" xfId="0" applyBorder="1" applyAlignment="1">
      <alignment horizontal="center"/>
    </xf>
    <xf numFmtId="2" fontId="0" fillId="0" borderId="51" xfId="0" applyNumberFormat="1" applyBorder="1" applyAlignment="1">
      <alignment horizontal="center"/>
    </xf>
    <xf numFmtId="2" fontId="0" fillId="0" borderId="52" xfId="0" applyNumberFormat="1" applyBorder="1" applyAlignment="1">
      <alignment horizontal="center"/>
    </xf>
    <xf numFmtId="1" fontId="0" fillId="0" borderId="52" xfId="0" applyNumberFormat="1" applyBorder="1" applyAlignment="1">
      <alignment horizontal="center"/>
    </xf>
    <xf numFmtId="0" fontId="0" fillId="0" borderId="42" xfId="0" applyFont="1" applyFill="1" applyBorder="1" applyAlignment="1">
      <alignment horizontal="right"/>
    </xf>
    <xf numFmtId="165" fontId="23" fillId="0" borderId="41" xfId="0" applyNumberFormat="1" applyFont="1" applyBorder="1"/>
    <xf numFmtId="165" fontId="23" fillId="0" borderId="43" xfId="0" applyNumberFormat="1" applyFont="1" applyBorder="1"/>
    <xf numFmtId="0" fontId="0" fillId="0" borderId="29" xfId="0" applyFont="1" applyFill="1" applyBorder="1" applyAlignment="1">
      <alignment horizontal="right"/>
    </xf>
    <xf numFmtId="0" fontId="6" fillId="2" borderId="43" xfId="0" applyFont="1" applyFill="1" applyBorder="1" applyAlignment="1">
      <alignment horizontal="center" wrapText="1"/>
    </xf>
    <xf numFmtId="0" fontId="18" fillId="0" borderId="21" xfId="0" applyFont="1" applyBorder="1" applyAlignment="1">
      <alignment horizontal="center" vertical="center" wrapText="1"/>
    </xf>
    <xf numFmtId="0" fontId="6" fillId="3" borderId="10" xfId="0" applyFont="1" applyFill="1" applyBorder="1" applyAlignment="1">
      <alignment wrapText="1"/>
    </xf>
    <xf numFmtId="0" fontId="6" fillId="3" borderId="24" xfId="0" applyFont="1" applyFill="1" applyBorder="1" applyAlignment="1">
      <alignment wrapText="1"/>
    </xf>
    <xf numFmtId="0" fontId="6" fillId="3" borderId="33" xfId="0" applyFont="1" applyFill="1" applyBorder="1" applyAlignment="1">
      <alignment wrapText="1"/>
    </xf>
    <xf numFmtId="0" fontId="6" fillId="3" borderId="35" xfId="0" applyFont="1" applyFill="1" applyBorder="1" applyAlignment="1">
      <alignment wrapText="1"/>
    </xf>
    <xf numFmtId="0" fontId="6" fillId="3" borderId="18" xfId="0" applyFont="1" applyFill="1" applyBorder="1" applyAlignment="1">
      <alignment wrapText="1"/>
    </xf>
    <xf numFmtId="0" fontId="6" fillId="3" borderId="44" xfId="0" applyFont="1" applyFill="1" applyBorder="1" applyAlignment="1">
      <alignment vertical="center" wrapText="1"/>
    </xf>
    <xf numFmtId="0" fontId="6" fillId="3" borderId="22" xfId="0" applyFont="1" applyFill="1" applyBorder="1" applyAlignment="1">
      <alignment vertical="center" wrapText="1"/>
    </xf>
    <xf numFmtId="2" fontId="8" fillId="8" borderId="56" xfId="0" applyNumberFormat="1" applyFont="1" applyFill="1" applyBorder="1" applyAlignment="1">
      <alignment horizontal="center" vertical="center"/>
    </xf>
    <xf numFmtId="2" fontId="8" fillId="8" borderId="24" xfId="0" applyNumberFormat="1" applyFont="1" applyFill="1" applyBorder="1" applyAlignment="1">
      <alignment horizontal="center"/>
    </xf>
    <xf numFmtId="2" fontId="8" fillId="8" borderId="15" xfId="0" applyNumberFormat="1" applyFont="1" applyFill="1" applyBorder="1" applyAlignment="1">
      <alignment horizontal="center"/>
    </xf>
    <xf numFmtId="2" fontId="8" fillId="8" borderId="0" xfId="0" applyNumberFormat="1" applyFont="1" applyFill="1" applyBorder="1" applyAlignment="1">
      <alignment horizontal="center"/>
    </xf>
    <xf numFmtId="2" fontId="8" fillId="8" borderId="72" xfId="0" applyNumberFormat="1" applyFont="1" applyFill="1" applyBorder="1" applyAlignment="1">
      <alignment horizontal="center"/>
    </xf>
    <xf numFmtId="2" fontId="8" fillId="8" borderId="25" xfId="0" applyNumberFormat="1" applyFont="1" applyFill="1" applyBorder="1" applyAlignment="1">
      <alignment horizontal="center"/>
    </xf>
    <xf numFmtId="1" fontId="0" fillId="0" borderId="51" xfId="0" applyNumberFormat="1" applyBorder="1" applyAlignment="1">
      <alignment horizontal="center"/>
    </xf>
    <xf numFmtId="0" fontId="26" fillId="0" borderId="21" xfId="0" applyFont="1" applyFill="1" applyBorder="1" applyAlignment="1">
      <alignment horizontal="center" vertical="center" wrapText="1"/>
    </xf>
    <xf numFmtId="0" fontId="27" fillId="0" borderId="26" xfId="0" applyFont="1" applyBorder="1" applyAlignment="1">
      <alignment wrapText="1"/>
    </xf>
    <xf numFmtId="0" fontId="27" fillId="0" borderId="21" xfId="0" applyFont="1" applyBorder="1"/>
    <xf numFmtId="0" fontId="27" fillId="0" borderId="46" xfId="0" applyFont="1" applyBorder="1" applyAlignment="1">
      <alignment wrapText="1"/>
    </xf>
    <xf numFmtId="0" fontId="27" fillId="0" borderId="22" xfId="0" applyFont="1" applyBorder="1" applyAlignment="1">
      <alignment wrapText="1"/>
    </xf>
    <xf numFmtId="0" fontId="28" fillId="0" borderId="21" xfId="0" applyFont="1" applyBorder="1" applyAlignment="1">
      <alignment horizontal="left" vertical="center"/>
    </xf>
    <xf numFmtId="0" fontId="27" fillId="0" borderId="26" xfId="0" applyFont="1" applyBorder="1" applyAlignment="1">
      <alignment vertical="center" wrapText="1"/>
    </xf>
    <xf numFmtId="0" fontId="27" fillId="0" borderId="22" xfId="0" applyFont="1" applyBorder="1" applyAlignment="1">
      <alignment vertical="center" wrapText="1"/>
    </xf>
    <xf numFmtId="0" fontId="25" fillId="0" borderId="22" xfId="0" applyFont="1" applyBorder="1" applyAlignment="1">
      <alignment vertical="center" wrapText="1"/>
    </xf>
    <xf numFmtId="0" fontId="27" fillId="0" borderId="26" xfId="0" applyFont="1" applyBorder="1" applyAlignment="1">
      <alignment vertical="top" wrapText="1"/>
    </xf>
    <xf numFmtId="0" fontId="27" fillId="0" borderId="22" xfId="0" applyFont="1" applyBorder="1"/>
    <xf numFmtId="0" fontId="29" fillId="0" borderId="26" xfId="0" applyFont="1" applyBorder="1" applyAlignment="1">
      <alignment wrapText="1"/>
    </xf>
    <xf numFmtId="0" fontId="25" fillId="0" borderId="21" xfId="0" applyFont="1" applyBorder="1"/>
    <xf numFmtId="3" fontId="30" fillId="0" borderId="38" xfId="0" applyNumberFormat="1" applyFont="1" applyBorder="1" applyAlignment="1">
      <alignment horizontal="center" vertical="center" wrapText="1"/>
    </xf>
    <xf numFmtId="0" fontId="30" fillId="0" borderId="19" xfId="0" applyFont="1" applyBorder="1" applyAlignment="1">
      <alignment horizontal="center" vertical="center" wrapText="1"/>
    </xf>
    <xf numFmtId="2" fontId="30" fillId="0" borderId="20" xfId="0" applyNumberFormat="1" applyFont="1" applyFill="1" applyBorder="1" applyAlignment="1">
      <alignment horizontal="center" vertical="center" wrapText="1"/>
    </xf>
    <xf numFmtId="0" fontId="30" fillId="0" borderId="16" xfId="0" applyFont="1" applyBorder="1" applyAlignment="1">
      <alignment horizontal="center" vertical="center" wrapText="1"/>
    </xf>
    <xf numFmtId="3" fontId="30" fillId="0" borderId="19" xfId="0" applyNumberFormat="1" applyFont="1" applyBorder="1" applyAlignment="1">
      <alignment horizontal="center" vertical="center" wrapText="1"/>
    </xf>
    <xf numFmtId="1" fontId="30" fillId="0" borderId="20" xfId="0" applyNumberFormat="1" applyFont="1" applyFill="1" applyBorder="1" applyAlignment="1">
      <alignment horizontal="center" vertical="center" wrapText="1"/>
    </xf>
    <xf numFmtId="3" fontId="12" fillId="0" borderId="43" xfId="0" applyNumberFormat="1" applyFont="1" applyBorder="1" applyAlignment="1">
      <alignment horizontal="right"/>
    </xf>
    <xf numFmtId="2" fontId="12" fillId="0" borderId="44" xfId="0" applyNumberFormat="1" applyFont="1" applyBorder="1" applyAlignment="1">
      <alignment horizontal="right"/>
    </xf>
    <xf numFmtId="3" fontId="12" fillId="0" borderId="40" xfId="0" applyNumberFormat="1" applyFont="1" applyBorder="1" applyAlignment="1">
      <alignment horizontal="right"/>
    </xf>
    <xf numFmtId="1" fontId="12" fillId="0" borderId="44" xfId="0" applyNumberFormat="1" applyFont="1" applyBorder="1" applyAlignment="1">
      <alignment horizontal="right"/>
    </xf>
    <xf numFmtId="3" fontId="19" fillId="0" borderId="38" xfId="0" applyNumberFormat="1" applyFont="1" applyBorder="1" applyAlignment="1">
      <alignment horizontal="left" vertical="center"/>
    </xf>
    <xf numFmtId="3" fontId="19" fillId="0" borderId="19" xfId="0" applyNumberFormat="1" applyFont="1" applyBorder="1" applyAlignment="1">
      <alignment horizontal="left" vertical="center"/>
    </xf>
    <xf numFmtId="2" fontId="19" fillId="0" borderId="6" xfId="0" applyNumberFormat="1" applyFont="1" applyBorder="1" applyAlignment="1">
      <alignment horizontal="left" vertical="center"/>
    </xf>
    <xf numFmtId="164" fontId="19" fillId="0" borderId="3" xfId="0" applyNumberFormat="1" applyFont="1" applyBorder="1" applyAlignment="1">
      <alignment horizontal="left" vertical="center"/>
    </xf>
    <xf numFmtId="164" fontId="19" fillId="0" borderId="38" xfId="0" applyNumberFormat="1" applyFont="1" applyBorder="1" applyAlignment="1">
      <alignment horizontal="left" vertical="center"/>
    </xf>
    <xf numFmtId="164" fontId="19" fillId="0" borderId="19" xfId="0" applyNumberFormat="1" applyFont="1" applyBorder="1" applyAlignment="1">
      <alignment horizontal="left" vertical="center"/>
    </xf>
    <xf numFmtId="3" fontId="19" fillId="0" borderId="3" xfId="0" applyNumberFormat="1" applyFont="1" applyBorder="1" applyAlignment="1">
      <alignment horizontal="left" vertical="center"/>
    </xf>
    <xf numFmtId="0" fontId="19" fillId="0" borderId="19" xfId="0" applyFont="1" applyBorder="1" applyAlignment="1">
      <alignment horizontal="left" vertical="center"/>
    </xf>
    <xf numFmtId="2" fontId="19" fillId="0" borderId="20" xfId="0" applyNumberFormat="1" applyFont="1" applyBorder="1" applyAlignment="1">
      <alignment horizontal="left" vertical="center"/>
    </xf>
    <xf numFmtId="3" fontId="19" fillId="0" borderId="6" xfId="0" applyNumberFormat="1" applyFont="1" applyBorder="1" applyAlignment="1">
      <alignment horizontal="left" vertical="center"/>
    </xf>
    <xf numFmtId="1" fontId="19" fillId="0" borderId="20" xfId="0" applyNumberFormat="1" applyFont="1" applyBorder="1" applyAlignment="1">
      <alignment horizontal="left" vertical="center"/>
    </xf>
    <xf numFmtId="3" fontId="12" fillId="0" borderId="1" xfId="0" applyNumberFormat="1" applyFont="1" applyBorder="1" applyAlignment="1">
      <alignment horizontal="right"/>
    </xf>
    <xf numFmtId="2" fontId="12" fillId="0" borderId="7" xfId="0" applyNumberFormat="1" applyFont="1" applyBorder="1" applyAlignment="1">
      <alignment horizontal="right"/>
    </xf>
    <xf numFmtId="164" fontId="12" fillId="0" borderId="9" xfId="0" applyNumberFormat="1" applyFont="1" applyBorder="1" applyAlignment="1">
      <alignment horizontal="right"/>
    </xf>
    <xf numFmtId="164" fontId="12" fillId="0" borderId="31" xfId="0" applyNumberFormat="1" applyFont="1" applyBorder="1" applyAlignment="1">
      <alignment horizontal="right"/>
    </xf>
    <xf numFmtId="164" fontId="12" fillId="0" borderId="1" xfId="0" applyNumberFormat="1" applyFont="1" applyBorder="1" applyAlignment="1">
      <alignment horizontal="right"/>
    </xf>
    <xf numFmtId="2" fontId="12" fillId="0" borderId="4" xfId="0" applyNumberFormat="1" applyFont="1" applyBorder="1" applyAlignment="1">
      <alignment horizontal="right"/>
    </xf>
    <xf numFmtId="3" fontId="12" fillId="0" borderId="9" xfId="0" applyNumberFormat="1" applyFont="1" applyBorder="1" applyAlignment="1">
      <alignment horizontal="right"/>
    </xf>
    <xf numFmtId="2" fontId="12" fillId="0" borderId="10" xfId="0" applyNumberFormat="1" applyFont="1" applyBorder="1" applyAlignment="1">
      <alignment horizontal="right"/>
    </xf>
    <xf numFmtId="3" fontId="12" fillId="0" borderId="4" xfId="0" applyNumberFormat="1" applyFont="1" applyBorder="1" applyAlignment="1">
      <alignment horizontal="right"/>
    </xf>
    <xf numFmtId="1" fontId="12" fillId="0" borderId="10" xfId="0" applyNumberFormat="1" applyFont="1" applyBorder="1" applyAlignment="1">
      <alignment horizontal="right"/>
    </xf>
    <xf numFmtId="3" fontId="12" fillId="0" borderId="23" xfId="0" applyNumberFormat="1" applyFont="1" applyBorder="1" applyAlignment="1">
      <alignment horizontal="right"/>
    </xf>
    <xf numFmtId="2" fontId="12" fillId="0" borderId="45" xfId="0" applyNumberFormat="1" applyFont="1" applyBorder="1" applyAlignment="1">
      <alignment horizontal="right"/>
    </xf>
    <xf numFmtId="164" fontId="12" fillId="0" borderId="11" xfId="0" applyNumberFormat="1" applyFont="1" applyBorder="1" applyAlignment="1">
      <alignment horizontal="right"/>
    </xf>
    <xf numFmtId="164" fontId="12" fillId="0" borderId="37" xfId="0" applyNumberFormat="1" applyFont="1" applyBorder="1" applyAlignment="1">
      <alignment horizontal="right"/>
    </xf>
    <xf numFmtId="164" fontId="12" fillId="0" borderId="23" xfId="0" applyNumberFormat="1" applyFont="1" applyBorder="1" applyAlignment="1">
      <alignment horizontal="right"/>
    </xf>
    <xf numFmtId="3" fontId="12" fillId="0" borderId="11" xfId="0" applyNumberFormat="1" applyFont="1" applyBorder="1" applyAlignment="1">
      <alignment horizontal="right"/>
    </xf>
    <xf numFmtId="2" fontId="12" fillId="0" borderId="24" xfId="0" applyNumberFormat="1" applyFont="1" applyBorder="1" applyAlignment="1">
      <alignment horizontal="right"/>
    </xf>
    <xf numFmtId="3" fontId="12" fillId="0" borderId="5" xfId="0" applyNumberFormat="1" applyFont="1" applyBorder="1" applyAlignment="1">
      <alignment horizontal="right"/>
    </xf>
    <xf numFmtId="1" fontId="12" fillId="0" borderId="24" xfId="0" applyNumberFormat="1" applyFont="1" applyBorder="1" applyAlignment="1">
      <alignment horizontal="right"/>
    </xf>
    <xf numFmtId="3" fontId="12" fillId="0" borderId="17" xfId="0" applyNumberFormat="1" applyFont="1" applyBorder="1" applyAlignment="1">
      <alignment horizontal="right"/>
    </xf>
    <xf numFmtId="164" fontId="12" fillId="0" borderId="12" xfId="0" applyNumberFormat="1" applyFont="1" applyBorder="1" applyAlignment="1">
      <alignment horizontal="right"/>
    </xf>
    <xf numFmtId="164" fontId="12" fillId="0" borderId="36" xfId="0" applyNumberFormat="1" applyFont="1" applyBorder="1" applyAlignment="1">
      <alignment horizontal="right"/>
    </xf>
    <xf numFmtId="164" fontId="12" fillId="0" borderId="17" xfId="0" applyNumberFormat="1" applyFont="1" applyBorder="1" applyAlignment="1">
      <alignment horizontal="right"/>
    </xf>
    <xf numFmtId="3" fontId="12" fillId="0" borderId="12" xfId="0" applyNumberFormat="1" applyFont="1" applyBorder="1" applyAlignment="1">
      <alignment horizontal="right"/>
    </xf>
    <xf numFmtId="2" fontId="12" fillId="0" borderId="18" xfId="0" applyNumberFormat="1" applyFont="1" applyBorder="1" applyAlignment="1">
      <alignment horizontal="right"/>
    </xf>
    <xf numFmtId="3" fontId="12" fillId="0" borderId="7" xfId="0" applyNumberFormat="1" applyFont="1" applyBorder="1" applyAlignment="1">
      <alignment horizontal="right"/>
    </xf>
    <xf numFmtId="1" fontId="12" fillId="0" borderId="18" xfId="0" applyNumberFormat="1" applyFont="1" applyBorder="1" applyAlignment="1">
      <alignment horizontal="right"/>
    </xf>
    <xf numFmtId="3" fontId="19" fillId="0" borderId="16" xfId="0" applyNumberFormat="1" applyFont="1" applyBorder="1" applyAlignment="1">
      <alignment horizontal="left" vertical="center"/>
    </xf>
    <xf numFmtId="0" fontId="12" fillId="0" borderId="1" xfId="0" applyFont="1" applyBorder="1" applyAlignment="1">
      <alignment horizontal="right"/>
    </xf>
    <xf numFmtId="3" fontId="19" fillId="0" borderId="63" xfId="0" applyNumberFormat="1" applyFont="1" applyBorder="1" applyAlignment="1">
      <alignment horizontal="left" vertical="center"/>
    </xf>
    <xf numFmtId="3" fontId="19" fillId="0" borderId="61" xfId="0" applyNumberFormat="1" applyFont="1" applyBorder="1" applyAlignment="1">
      <alignment horizontal="left" vertical="center"/>
    </xf>
    <xf numFmtId="2" fontId="19" fillId="0" borderId="62" xfId="0" applyNumberFormat="1" applyFont="1" applyBorder="1" applyAlignment="1">
      <alignment horizontal="left" vertical="center"/>
    </xf>
    <xf numFmtId="164" fontId="12" fillId="0" borderId="40" xfId="0" applyNumberFormat="1" applyFont="1" applyBorder="1" applyAlignment="1">
      <alignment horizontal="right"/>
    </xf>
    <xf numFmtId="164" fontId="12" fillId="0" borderId="41" xfId="0" applyNumberFormat="1" applyFont="1" applyBorder="1" applyAlignment="1">
      <alignment horizontal="right"/>
    </xf>
    <xf numFmtId="164" fontId="12" fillId="0" borderId="43" xfId="0" applyNumberFormat="1" applyFont="1" applyBorder="1" applyAlignment="1">
      <alignment horizontal="right"/>
    </xf>
    <xf numFmtId="3" fontId="12" fillId="0" borderId="62" xfId="0" applyNumberFormat="1" applyFont="1" applyBorder="1" applyAlignment="1">
      <alignment horizontal="right"/>
    </xf>
    <xf numFmtId="3" fontId="12" fillId="0" borderId="61" xfId="0" applyNumberFormat="1" applyFont="1" applyBorder="1" applyAlignment="1">
      <alignment horizontal="right"/>
    </xf>
    <xf numFmtId="1" fontId="12" fillId="0" borderId="54" xfId="0" applyNumberFormat="1" applyFont="1" applyBorder="1" applyAlignment="1">
      <alignment horizontal="right"/>
    </xf>
    <xf numFmtId="0" fontId="15" fillId="0" borderId="53" xfId="0" applyFont="1" applyBorder="1" applyAlignment="1">
      <alignment horizontal="center" vertical="center" wrapText="1"/>
    </xf>
    <xf numFmtId="4" fontId="30" fillId="0" borderId="6" xfId="0" applyNumberFormat="1" applyFont="1" applyBorder="1" applyAlignment="1">
      <alignment horizontal="center" vertical="center" wrapText="1"/>
    </xf>
    <xf numFmtId="0" fontId="12" fillId="0" borderId="1" xfId="3" applyFont="1" applyFill="1" applyBorder="1" applyAlignment="1" applyProtection="1"/>
    <xf numFmtId="0" fontId="12" fillId="0" borderId="0" xfId="3" applyFont="1" applyFill="1" applyBorder="1" applyAlignment="1" applyProtection="1"/>
    <xf numFmtId="4" fontId="2" fillId="0" borderId="43" xfId="0" applyNumberFormat="1" applyFont="1" applyBorder="1"/>
    <xf numFmtId="4" fontId="2" fillId="0" borderId="0" xfId="0" applyNumberFormat="1" applyFont="1" applyBorder="1" applyAlignment="1">
      <alignment horizontal="center"/>
    </xf>
    <xf numFmtId="1" fontId="2" fillId="0" borderId="42" xfId="0" applyNumberFormat="1" applyFont="1" applyBorder="1" applyAlignment="1">
      <alignment horizontal="center"/>
    </xf>
    <xf numFmtId="0" fontId="2" fillId="0" borderId="13" xfId="0" applyFont="1" applyBorder="1" applyAlignment="1">
      <alignment horizontal="right"/>
    </xf>
    <xf numFmtId="0" fontId="2" fillId="0" borderId="12" xfId="0" applyFont="1" applyBorder="1" applyAlignment="1">
      <alignment horizontal="right"/>
    </xf>
    <xf numFmtId="4" fontId="2" fillId="0" borderId="1" xfId="0" applyNumberFormat="1" applyFont="1" applyBorder="1"/>
    <xf numFmtId="4" fontId="2" fillId="0" borderId="52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9" xfId="0" applyNumberFormat="1" applyFont="1" applyBorder="1" applyAlignment="1">
      <alignment horizontal="center"/>
    </xf>
    <xf numFmtId="1" fontId="2" fillId="2" borderId="29" xfId="0" applyNumberFormat="1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right"/>
    </xf>
    <xf numFmtId="1" fontId="2" fillId="0" borderId="29" xfId="0" applyNumberFormat="1" applyFont="1" applyBorder="1" applyAlignment="1">
      <alignment horizontal="center"/>
    </xf>
    <xf numFmtId="0" fontId="2" fillId="0" borderId="9" xfId="0" applyFont="1" applyBorder="1" applyAlignment="1">
      <alignment horizontal="right"/>
    </xf>
    <xf numFmtId="4" fontId="2" fillId="0" borderId="17" xfId="0" applyNumberFormat="1" applyFont="1" applyBorder="1"/>
    <xf numFmtId="4" fontId="2" fillId="0" borderId="51" xfId="0" applyNumberFormat="1" applyFont="1" applyBorder="1" applyAlignment="1">
      <alignment horizontal="center"/>
    </xf>
    <xf numFmtId="4" fontId="2" fillId="0" borderId="28" xfId="0" applyNumberFormat="1" applyFont="1" applyBorder="1" applyAlignment="1">
      <alignment horizontal="center"/>
    </xf>
    <xf numFmtId="4" fontId="2" fillId="0" borderId="12" xfId="0" applyNumberFormat="1" applyFont="1" applyBorder="1" applyAlignment="1">
      <alignment horizontal="center"/>
    </xf>
    <xf numFmtId="1" fontId="2" fillId="0" borderId="28" xfId="0" applyNumberFormat="1" applyFont="1" applyBorder="1" applyAlignment="1">
      <alignment horizontal="center"/>
    </xf>
    <xf numFmtId="1" fontId="2" fillId="0" borderId="17" xfId="0" applyNumberFormat="1" applyFont="1" applyBorder="1" applyAlignment="1">
      <alignment horizontal="right"/>
    </xf>
    <xf numFmtId="0" fontId="2" fillId="0" borderId="11" xfId="0" applyFont="1" applyBorder="1" applyAlignment="1">
      <alignment horizontal="right"/>
    </xf>
    <xf numFmtId="4" fontId="2" fillId="0" borderId="34" xfId="0" applyNumberFormat="1" applyFont="1" applyBorder="1" applyAlignment="1">
      <alignment horizontal="center"/>
    </xf>
    <xf numFmtId="4" fontId="2" fillId="0" borderId="14" xfId="0" applyNumberFormat="1" applyFont="1" applyBorder="1"/>
    <xf numFmtId="0" fontId="2" fillId="0" borderId="13" xfId="0" applyFont="1" applyBorder="1"/>
    <xf numFmtId="4" fontId="2" fillId="0" borderId="36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3" xfId="0" applyNumberFormat="1" applyFont="1" applyBorder="1"/>
    <xf numFmtId="4" fontId="2" fillId="0" borderId="15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4" fontId="2" fillId="0" borderId="37" xfId="0" applyNumberFormat="1" applyFont="1" applyBorder="1" applyAlignment="1">
      <alignment horizontal="center"/>
    </xf>
    <xf numFmtId="1" fontId="2" fillId="0" borderId="30" xfId="0" applyNumberFormat="1" applyFont="1" applyBorder="1" applyAlignment="1">
      <alignment horizontal="center"/>
    </xf>
    <xf numFmtId="1" fontId="2" fillId="0" borderId="23" xfId="0" applyNumberFormat="1" applyFont="1" applyBorder="1" applyAlignment="1">
      <alignment horizontal="right"/>
    </xf>
    <xf numFmtId="1" fontId="2" fillId="2" borderId="30" xfId="0" applyNumberFormat="1" applyFont="1" applyFill="1" applyBorder="1" applyAlignment="1">
      <alignment horizontal="center"/>
    </xf>
    <xf numFmtId="1" fontId="2" fillId="2" borderId="28" xfId="0" applyNumberFormat="1" applyFont="1" applyFill="1" applyBorder="1" applyAlignment="1">
      <alignment horizontal="center"/>
    </xf>
    <xf numFmtId="0" fontId="2" fillId="0" borderId="12" xfId="0" applyFont="1" applyFill="1" applyBorder="1" applyAlignment="1">
      <alignment horizontal="right"/>
    </xf>
    <xf numFmtId="0" fontId="2" fillId="0" borderId="9" xfId="0" applyFont="1" applyFill="1" applyBorder="1" applyAlignment="1">
      <alignment horizontal="right"/>
    </xf>
    <xf numFmtId="4" fontId="2" fillId="2" borderId="29" xfId="0" applyNumberFormat="1" applyFont="1" applyFill="1" applyBorder="1" applyAlignment="1">
      <alignment horizontal="center"/>
    </xf>
    <xf numFmtId="0" fontId="2" fillId="0" borderId="40" xfId="0" applyFont="1" applyFill="1" applyBorder="1" applyAlignment="1">
      <alignment horizontal="right"/>
    </xf>
    <xf numFmtId="0" fontId="2" fillId="0" borderId="11" xfId="0" applyFont="1" applyFill="1" applyBorder="1" applyAlignment="1">
      <alignment horizontal="right"/>
    </xf>
    <xf numFmtId="4" fontId="2" fillId="2" borderId="1" xfId="0" applyNumberFormat="1" applyFont="1" applyFill="1" applyBorder="1"/>
    <xf numFmtId="4" fontId="2" fillId="2" borderId="23" xfId="0" applyNumberFormat="1" applyFont="1" applyFill="1" applyBorder="1"/>
    <xf numFmtId="4" fontId="2" fillId="2" borderId="17" xfId="0" applyNumberFormat="1" applyFont="1" applyFill="1" applyBorder="1"/>
    <xf numFmtId="4" fontId="2" fillId="2" borderId="43" xfId="0" applyNumberFormat="1" applyFont="1" applyFill="1" applyBorder="1"/>
    <xf numFmtId="4" fontId="2" fillId="2" borderId="42" xfId="0" applyNumberFormat="1" applyFont="1" applyFill="1" applyBorder="1" applyAlignment="1">
      <alignment horizontal="center"/>
    </xf>
    <xf numFmtId="1" fontId="2" fillId="0" borderId="43" xfId="0" applyNumberFormat="1" applyFont="1" applyBorder="1" applyAlignment="1">
      <alignment horizontal="right"/>
    </xf>
    <xf numFmtId="4" fontId="2" fillId="0" borderId="65" xfId="0" applyNumberFormat="1" applyFont="1" applyBorder="1" applyAlignment="1">
      <alignment horizontal="center"/>
    </xf>
    <xf numFmtId="4" fontId="2" fillId="0" borderId="8" xfId="0" applyNumberFormat="1" applyFont="1" applyBorder="1"/>
    <xf numFmtId="1" fontId="2" fillId="0" borderId="65" xfId="0" applyNumberFormat="1" applyFont="1" applyBorder="1" applyAlignment="1">
      <alignment horizontal="center"/>
    </xf>
    <xf numFmtId="1" fontId="2" fillId="0" borderId="8" xfId="0" applyNumberFormat="1" applyFont="1" applyBorder="1" applyAlignment="1">
      <alignment horizontal="right"/>
    </xf>
    <xf numFmtId="0" fontId="2" fillId="0" borderId="34" xfId="0" applyFont="1" applyBorder="1" applyAlignment="1">
      <alignment horizontal="right"/>
    </xf>
    <xf numFmtId="4" fontId="2" fillId="0" borderId="55" xfId="0" applyNumberFormat="1" applyFont="1" applyBorder="1" applyAlignment="1">
      <alignment horizontal="center"/>
    </xf>
    <xf numFmtId="1" fontId="2" fillId="0" borderId="55" xfId="0" applyNumberFormat="1" applyFont="1" applyBorder="1" applyAlignment="1">
      <alignment horizontal="center"/>
    </xf>
    <xf numFmtId="1" fontId="2" fillId="0" borderId="14" xfId="0" applyNumberFormat="1" applyFont="1" applyBorder="1" applyAlignment="1">
      <alignment horizontal="right"/>
    </xf>
    <xf numFmtId="49" fontId="2" fillId="0" borderId="0" xfId="0" applyNumberFormat="1" applyFont="1" applyAlignment="1">
      <alignment horizontal="right"/>
    </xf>
    <xf numFmtId="0" fontId="2" fillId="0" borderId="51" xfId="0" applyFont="1" applyBorder="1"/>
    <xf numFmtId="49" fontId="2" fillId="0" borderId="0" xfId="0" applyNumberFormat="1" applyFont="1" applyBorder="1" applyAlignment="1">
      <alignment horizontal="right"/>
    </xf>
    <xf numFmtId="0" fontId="2" fillId="0" borderId="52" xfId="0" applyFont="1" applyBorder="1"/>
    <xf numFmtId="164" fontId="30" fillId="0" borderId="13" xfId="0" applyNumberFormat="1" applyFont="1" applyBorder="1" applyAlignment="1">
      <alignment horizontal="center" vertical="center" wrapText="1"/>
    </xf>
    <xf numFmtId="0" fontId="6" fillId="3" borderId="46" xfId="0" applyFont="1" applyFill="1" applyBorder="1" applyAlignment="1">
      <alignment wrapText="1"/>
    </xf>
    <xf numFmtId="2" fontId="12" fillId="0" borderId="62" xfId="0" applyNumberFormat="1" applyFont="1" applyBorder="1" applyAlignment="1">
      <alignment horizontal="right"/>
    </xf>
    <xf numFmtId="3" fontId="12" fillId="0" borderId="0" xfId="0" applyNumberFormat="1" applyFont="1" applyBorder="1" applyAlignment="1">
      <alignment horizontal="right"/>
    </xf>
    <xf numFmtId="0" fontId="27" fillId="0" borderId="46" xfId="0" applyFont="1" applyBorder="1"/>
    <xf numFmtId="2" fontId="23" fillId="0" borderId="23" xfId="0" applyNumberFormat="1" applyFont="1" applyBorder="1"/>
    <xf numFmtId="2" fontId="23" fillId="0" borderId="20" xfId="0" applyNumberFormat="1" applyFont="1" applyBorder="1"/>
    <xf numFmtId="2" fontId="23" fillId="0" borderId="1" xfId="0" applyNumberFormat="1" applyFont="1" applyBorder="1"/>
    <xf numFmtId="2" fontId="23" fillId="0" borderId="17" xfId="0" applyNumberFormat="1" applyFont="1" applyBorder="1"/>
    <xf numFmtId="2" fontId="23" fillId="0" borderId="61" xfId="0" applyNumberFormat="1" applyFont="1" applyBorder="1"/>
    <xf numFmtId="3" fontId="30" fillId="0" borderId="16" xfId="0" applyNumberFormat="1" applyFont="1" applyBorder="1" applyAlignment="1">
      <alignment horizontal="center" vertical="center" wrapText="1"/>
    </xf>
    <xf numFmtId="0" fontId="24" fillId="0" borderId="37" xfId="0" applyFont="1" applyBorder="1" applyAlignment="1">
      <alignment textRotation="90"/>
    </xf>
    <xf numFmtId="0" fontId="24" fillId="0" borderId="23" xfId="0" applyFont="1" applyBorder="1" applyAlignment="1">
      <alignment textRotation="90"/>
    </xf>
    <xf numFmtId="0" fontId="24" fillId="0" borderId="23" xfId="0" applyFont="1" applyBorder="1" applyAlignment="1">
      <alignment textRotation="90" wrapText="1"/>
    </xf>
    <xf numFmtId="0" fontId="16" fillId="0" borderId="49" xfId="0" applyFont="1" applyBorder="1" applyAlignment="1">
      <alignment horizontal="center" vertical="center" wrapText="1"/>
    </xf>
    <xf numFmtId="0" fontId="16" fillId="0" borderId="75" xfId="0" applyFont="1" applyBorder="1" applyAlignment="1">
      <alignment horizontal="center" vertical="center" wrapText="1"/>
    </xf>
    <xf numFmtId="0" fontId="16" fillId="0" borderId="76" xfId="0" applyFont="1" applyBorder="1" applyAlignment="1">
      <alignment horizontal="center" vertical="center" wrapText="1"/>
    </xf>
    <xf numFmtId="0" fontId="16" fillId="0" borderId="39" xfId="0" applyFont="1" applyBorder="1" applyAlignment="1">
      <alignment horizontal="center" vertical="center" wrapText="1"/>
    </xf>
    <xf numFmtId="0" fontId="14" fillId="0" borderId="69" xfId="0" applyFont="1" applyBorder="1" applyAlignment="1">
      <alignment horizontal="center" vertical="center" wrapText="1"/>
    </xf>
    <xf numFmtId="165" fontId="24" fillId="0" borderId="38" xfId="0" applyNumberFormat="1" applyFont="1" applyBorder="1" applyAlignment="1"/>
    <xf numFmtId="165" fontId="24" fillId="0" borderId="19" xfId="0" applyNumberFormat="1" applyFont="1" applyBorder="1" applyAlignment="1"/>
    <xf numFmtId="2" fontId="24" fillId="0" borderId="20" xfId="0" applyNumberFormat="1" applyFont="1" applyBorder="1" applyAlignment="1">
      <alignment wrapText="1"/>
    </xf>
    <xf numFmtId="2" fontId="32" fillId="0" borderId="13" xfId="0" applyNumberFormat="1" applyFont="1" applyBorder="1" applyAlignment="1">
      <alignment horizontal="center" vertical="center" wrapText="1"/>
    </xf>
    <xf numFmtId="0" fontId="32" fillId="0" borderId="21" xfId="0" applyFont="1" applyBorder="1" applyAlignment="1">
      <alignment horizontal="center" vertical="center" wrapText="1"/>
    </xf>
    <xf numFmtId="0" fontId="32" fillId="0" borderId="16" xfId="0" applyFont="1" applyBorder="1" applyAlignment="1">
      <alignment horizontal="center" vertical="center" wrapText="1"/>
    </xf>
    <xf numFmtId="0" fontId="32" fillId="0" borderId="2" xfId="0" applyFont="1" applyBorder="1" applyAlignment="1">
      <alignment horizontal="center" vertical="center" wrapText="1"/>
    </xf>
    <xf numFmtId="2" fontId="32" fillId="0" borderId="16" xfId="0" applyNumberFormat="1" applyFont="1" applyBorder="1" applyAlignment="1">
      <alignment horizontal="center" vertical="center" wrapText="1"/>
    </xf>
    <xf numFmtId="2" fontId="32" fillId="0" borderId="3" xfId="0" applyNumberFormat="1" applyFont="1" applyBorder="1" applyAlignment="1">
      <alignment horizontal="center" vertical="center" wrapText="1"/>
    </xf>
    <xf numFmtId="1" fontId="32" fillId="0" borderId="13" xfId="0" applyNumberFormat="1" applyFont="1" applyBorder="1" applyAlignment="1">
      <alignment horizontal="center" vertical="center" wrapText="1"/>
    </xf>
    <xf numFmtId="2" fontId="32" fillId="0" borderId="19" xfId="0" applyNumberFormat="1" applyFont="1" applyBorder="1" applyAlignment="1">
      <alignment horizontal="center" vertical="center" wrapText="1"/>
    </xf>
    <xf numFmtId="2" fontId="32" fillId="0" borderId="38" xfId="0" applyNumberFormat="1" applyFont="1" applyBorder="1" applyAlignment="1">
      <alignment horizontal="center" vertical="center" wrapText="1"/>
    </xf>
    <xf numFmtId="1" fontId="32" fillId="0" borderId="19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 wrapText="1"/>
    </xf>
    <xf numFmtId="4" fontId="30" fillId="0" borderId="38" xfId="0" applyNumberFormat="1" applyFont="1" applyBorder="1" applyAlignment="1">
      <alignment horizontal="right"/>
    </xf>
    <xf numFmtId="4" fontId="30" fillId="0" borderId="19" xfId="0" applyNumberFormat="1" applyFont="1" applyBorder="1" applyAlignment="1">
      <alignment horizontal="right"/>
    </xf>
    <xf numFmtId="2" fontId="30" fillId="0" borderId="6" xfId="0" applyNumberFormat="1" applyFont="1" applyBorder="1" applyAlignment="1">
      <alignment horizontal="right"/>
    </xf>
    <xf numFmtId="4" fontId="30" fillId="0" borderId="3" xfId="0" applyNumberFormat="1" applyFont="1" applyBorder="1" applyAlignment="1">
      <alignment horizontal="right"/>
    </xf>
    <xf numFmtId="3" fontId="30" fillId="0" borderId="19" xfId="0" applyNumberFormat="1" applyFont="1" applyBorder="1" applyAlignment="1">
      <alignment horizontal="right"/>
    </xf>
    <xf numFmtId="2" fontId="30" fillId="0" borderId="20" xfId="0" applyNumberFormat="1" applyFont="1" applyBorder="1" applyAlignment="1">
      <alignment horizontal="right"/>
    </xf>
    <xf numFmtId="2" fontId="30" fillId="0" borderId="3" xfId="0" applyNumberFormat="1" applyFont="1" applyBorder="1" applyAlignment="1">
      <alignment horizontal="right"/>
    </xf>
    <xf numFmtId="2" fontId="30" fillId="0" borderId="19" xfId="0" applyNumberFormat="1" applyFont="1" applyBorder="1" applyAlignment="1">
      <alignment horizontal="right"/>
    </xf>
    <xf numFmtId="1" fontId="30" fillId="0" borderId="20" xfId="0" applyNumberFormat="1" applyFont="1" applyBorder="1" applyAlignment="1">
      <alignment horizontal="right"/>
    </xf>
    <xf numFmtId="0" fontId="33" fillId="0" borderId="57" xfId="0" applyFont="1" applyBorder="1" applyAlignment="1">
      <alignment horizontal="center" vertical="center" wrapText="1"/>
    </xf>
    <xf numFmtId="4" fontId="2" fillId="2" borderId="52" xfId="0" applyNumberFormat="1" applyFont="1" applyFill="1" applyBorder="1" applyAlignment="1">
      <alignment horizontal="center"/>
    </xf>
    <xf numFmtId="4" fontId="2" fillId="2" borderId="56" xfId="0" applyNumberFormat="1" applyFont="1" applyFill="1" applyBorder="1" applyAlignment="1">
      <alignment horizontal="center"/>
    </xf>
    <xf numFmtId="0" fontId="8" fillId="9" borderId="0" xfId="0" applyFont="1" applyFill="1" applyAlignment="1">
      <alignment horizontal="center"/>
    </xf>
    <xf numFmtId="3" fontId="12" fillId="0" borderId="31" xfId="0" applyNumberFormat="1" applyFont="1" applyBorder="1" applyAlignment="1">
      <alignment horizontal="right"/>
    </xf>
    <xf numFmtId="3" fontId="12" fillId="0" borderId="37" xfId="0" applyNumberFormat="1" applyFont="1" applyBorder="1" applyAlignment="1">
      <alignment horizontal="right"/>
    </xf>
    <xf numFmtId="3" fontId="12" fillId="0" borderId="36" xfId="0" applyNumberFormat="1" applyFont="1" applyBorder="1" applyAlignment="1">
      <alignment horizontal="right"/>
    </xf>
    <xf numFmtId="3" fontId="12" fillId="0" borderId="63" xfId="0" applyNumberFormat="1" applyFont="1" applyBorder="1" applyAlignment="1">
      <alignment horizontal="right"/>
    </xf>
    <xf numFmtId="3" fontId="12" fillId="0" borderId="41" xfId="0" applyNumberFormat="1" applyFont="1" applyBorder="1" applyAlignment="1">
      <alignment horizontal="right"/>
    </xf>
    <xf numFmtId="3" fontId="1" fillId="0" borderId="4" xfId="0" applyNumberFormat="1" applyFont="1" applyBorder="1" applyAlignment="1">
      <alignment horizontal="right"/>
    </xf>
    <xf numFmtId="3" fontId="1" fillId="0" borderId="45" xfId="0" applyNumberFormat="1" applyFont="1" applyBorder="1" applyAlignment="1">
      <alignment horizontal="right"/>
    </xf>
    <xf numFmtId="1" fontId="30" fillId="0" borderId="13" xfId="0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/>
    </xf>
    <xf numFmtId="0" fontId="4" fillId="0" borderId="0" xfId="0" applyFont="1" applyAlignment="1">
      <alignment horizontal="center" vertical="top"/>
    </xf>
    <xf numFmtId="0" fontId="22" fillId="0" borderId="13" xfId="0" applyFont="1" applyBorder="1" applyAlignment="1">
      <alignment horizontal="right" vertical="center"/>
    </xf>
    <xf numFmtId="0" fontId="3" fillId="0" borderId="21" xfId="0" applyFont="1" applyBorder="1" applyAlignment="1"/>
    <xf numFmtId="0" fontId="10" fillId="0" borderId="0" xfId="0" applyFont="1" applyBorder="1" applyAlignment="1">
      <alignment horizontal="left"/>
    </xf>
    <xf numFmtId="0" fontId="11" fillId="0" borderId="16" xfId="0" applyFont="1" applyBorder="1" applyAlignment="1">
      <alignment horizontal="left"/>
    </xf>
    <xf numFmtId="0" fontId="11" fillId="0" borderId="21" xfId="0" applyFont="1" applyBorder="1" applyAlignment="1">
      <alignment horizontal="left"/>
    </xf>
    <xf numFmtId="0" fontId="11" fillId="0" borderId="16" xfId="0" applyFont="1" applyFill="1" applyBorder="1" applyAlignment="1">
      <alignment horizontal="left"/>
    </xf>
    <xf numFmtId="0" fontId="11" fillId="0" borderId="21" xfId="0" applyFont="1" applyFill="1" applyBorder="1" applyAlignment="1">
      <alignment horizontal="left"/>
    </xf>
    <xf numFmtId="0" fontId="11" fillId="0" borderId="66" xfId="0" applyFont="1" applyBorder="1" applyAlignment="1">
      <alignment horizontal="center" vertical="center" wrapText="1"/>
    </xf>
    <xf numFmtId="0" fontId="11" fillId="0" borderId="68" xfId="0" applyFont="1" applyBorder="1" applyAlignment="1">
      <alignment horizontal="center" vertical="center" wrapText="1"/>
    </xf>
    <xf numFmtId="0" fontId="11" fillId="0" borderId="54" xfId="0" applyFont="1" applyBorder="1" applyAlignment="1">
      <alignment horizontal="center" vertical="center" wrapText="1"/>
    </xf>
    <xf numFmtId="0" fontId="11" fillId="0" borderId="48" xfId="0" applyFont="1" applyBorder="1" applyAlignment="1">
      <alignment horizontal="center" vertical="center" wrapText="1"/>
    </xf>
    <xf numFmtId="0" fontId="11" fillId="0" borderId="61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11" fillId="0" borderId="69" xfId="0" applyFont="1" applyFill="1" applyBorder="1" applyAlignment="1">
      <alignment horizontal="center" vertical="center" wrapText="1"/>
    </xf>
    <xf numFmtId="0" fontId="11" fillId="0" borderId="58" xfId="0" applyFont="1" applyFill="1" applyBorder="1" applyAlignment="1">
      <alignment horizontal="center" vertical="center" wrapText="1"/>
    </xf>
    <xf numFmtId="0" fontId="11" fillId="0" borderId="39" xfId="0" applyFont="1" applyBorder="1" applyAlignment="1">
      <alignment horizontal="center" vertical="center" wrapText="1"/>
    </xf>
    <xf numFmtId="0" fontId="11" fillId="0" borderId="60" xfId="0" applyFont="1" applyBorder="1" applyAlignment="1">
      <alignment horizontal="center" vertical="center" wrapText="1"/>
    </xf>
    <xf numFmtId="0" fontId="11" fillId="0" borderId="65" xfId="0" applyFont="1" applyBorder="1" applyAlignment="1">
      <alignment horizontal="center" vertical="center" wrapText="1"/>
    </xf>
    <xf numFmtId="0" fontId="11" fillId="0" borderId="67" xfId="0" applyFont="1" applyBorder="1" applyAlignment="1">
      <alignment horizontal="center" vertical="center" wrapText="1"/>
    </xf>
    <xf numFmtId="0" fontId="3" fillId="0" borderId="65" xfId="0" applyFont="1" applyBorder="1" applyAlignment="1">
      <alignment horizontal="center" vertical="center" wrapText="1"/>
    </xf>
    <xf numFmtId="0" fontId="3" fillId="0" borderId="66" xfId="0" applyFont="1" applyBorder="1" applyAlignment="1">
      <alignment horizontal="center" vertical="center" wrapText="1"/>
    </xf>
    <xf numFmtId="0" fontId="3" fillId="0" borderId="67" xfId="0" applyFont="1" applyBorder="1" applyAlignment="1">
      <alignment horizontal="center" vertical="center" wrapText="1"/>
    </xf>
  </cellXfs>
  <cellStyles count="4">
    <cellStyle name="Excel Built-in Normal" xfId="1"/>
    <cellStyle name="Excel Built-in Normal 2" xfId="2"/>
    <cellStyle name="Обычный" xfId="0" builtinId="0"/>
    <cellStyle name="Обычный 2" xfId="3"/>
  </cellStyles>
  <dxfs count="50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Medium9"/>
  <colors>
    <mruColors>
      <color rgb="FFFFFF66"/>
      <color rgb="FFCCFF99"/>
      <color rgb="FFFFCCCC"/>
      <color rgb="FFCCFF66"/>
      <color rgb="FFFFFF00"/>
      <color rgb="FFFFFF3B"/>
      <color rgb="FFC5D9F1"/>
      <color rgb="FFB3FFB3"/>
      <color rgb="FFCCFFCC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Сохранение качества педагогического коллектива</a:t>
            </a:r>
          </a:p>
        </c:rich>
      </c:tx>
      <c:layout>
        <c:manualLayout>
          <c:xMode val="edge"/>
          <c:yMode val="edge"/>
          <c:x val="0.39537915484141717"/>
          <c:y val="1.281531669006490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83897521098468E-2"/>
          <c:y val="0.12002382468906914"/>
          <c:w val="0.97481497078023027"/>
          <c:h val="0.54825234621135388"/>
        </c:manualLayout>
      </c:layout>
      <c:lineChart>
        <c:grouping val="standard"/>
        <c:varyColors val="0"/>
        <c:ser>
          <c:idx val="0"/>
          <c:order val="0"/>
          <c:tx>
            <c:v>Коэфициент качества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'2024-2025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'2024-2025 свод'!$F$7:$F$124</c:f>
              <c:numCache>
                <c:formatCode>#,##0.00</c:formatCode>
                <c:ptCount val="118"/>
                <c:pt idx="0">
                  <c:v>0.5794624233887028</c:v>
                </c:pt>
                <c:pt idx="1">
                  <c:v>0.5</c:v>
                </c:pt>
                <c:pt idx="2">
                  <c:v>0.72222222222222221</c:v>
                </c:pt>
                <c:pt idx="3">
                  <c:v>0.58139534883720934</c:v>
                </c:pt>
                <c:pt idx="4">
                  <c:v>0.66</c:v>
                </c:pt>
                <c:pt idx="5">
                  <c:v>0.68292682926829273</c:v>
                </c:pt>
                <c:pt idx="6">
                  <c:v>0.2978723404255319</c:v>
                </c:pt>
                <c:pt idx="7">
                  <c:v>0.66233766233766234</c:v>
                </c:pt>
                <c:pt idx="8">
                  <c:v>0.40740740740740738</c:v>
                </c:pt>
                <c:pt idx="9">
                  <c:v>0.70099999999999996</c:v>
                </c:pt>
                <c:pt idx="10">
                  <c:v>0.73443378927797498</c:v>
                </c:pt>
                <c:pt idx="11">
                  <c:v>0.75</c:v>
                </c:pt>
                <c:pt idx="12">
                  <c:v>0.73333333333333328</c:v>
                </c:pt>
                <c:pt idx="13">
                  <c:v>0.72058823529411764</c:v>
                </c:pt>
                <c:pt idx="14">
                  <c:v>0.81739130434782614</c:v>
                </c:pt>
                <c:pt idx="15">
                  <c:v>0.73170731707317072</c:v>
                </c:pt>
                <c:pt idx="16">
                  <c:v>0.72340425531914898</c:v>
                </c:pt>
                <c:pt idx="17">
                  <c:v>0.8</c:v>
                </c:pt>
                <c:pt idx="18">
                  <c:v>0.64356435643564358</c:v>
                </c:pt>
                <c:pt idx="19">
                  <c:v>0.78846153846153844</c:v>
                </c:pt>
                <c:pt idx="20">
                  <c:v>0.7142857142857143</c:v>
                </c:pt>
                <c:pt idx="21">
                  <c:v>0.55263157894736847</c:v>
                </c:pt>
                <c:pt idx="22">
                  <c:v>0.83783783783783783</c:v>
                </c:pt>
                <c:pt idx="23">
                  <c:v>0.67308173690462014</c:v>
                </c:pt>
                <c:pt idx="24">
                  <c:v>0.6166666666666667</c:v>
                </c:pt>
                <c:pt idx="25">
                  <c:v>0.68493150684931503</c:v>
                </c:pt>
                <c:pt idx="26">
                  <c:v>0.87671232876712324</c:v>
                </c:pt>
                <c:pt idx="27">
                  <c:v>0.70370370370370372</c:v>
                </c:pt>
                <c:pt idx="28">
                  <c:v>0.86274509803921573</c:v>
                </c:pt>
                <c:pt idx="29">
                  <c:v>0.46875</c:v>
                </c:pt>
                <c:pt idx="30">
                  <c:v>0.66666666666666663</c:v>
                </c:pt>
                <c:pt idx="31">
                  <c:v>0.69696969696969702</c:v>
                </c:pt>
                <c:pt idx="32">
                  <c:v>0.8</c:v>
                </c:pt>
                <c:pt idx="33">
                  <c:v>0.38095238095238093</c:v>
                </c:pt>
                <c:pt idx="34">
                  <c:v>0.72839506172839508</c:v>
                </c:pt>
                <c:pt idx="35">
                  <c:v>0.78723404255319152</c:v>
                </c:pt>
                <c:pt idx="36">
                  <c:v>0.77586206896551724</c:v>
                </c:pt>
                <c:pt idx="37">
                  <c:v>0.65853658536585369</c:v>
                </c:pt>
                <c:pt idx="38">
                  <c:v>0.65909090909090906</c:v>
                </c:pt>
                <c:pt idx="39">
                  <c:v>0.54838709677419351</c:v>
                </c:pt>
                <c:pt idx="40">
                  <c:v>0.5267857142857143</c:v>
                </c:pt>
                <c:pt idx="41">
                  <c:v>0.63326743316547263</c:v>
                </c:pt>
                <c:pt idx="42">
                  <c:v>0.63902439024390245</c:v>
                </c:pt>
                <c:pt idx="43">
                  <c:v>0.70588235294117652</c:v>
                </c:pt>
                <c:pt idx="44">
                  <c:v>0.53333333333333333</c:v>
                </c:pt>
                <c:pt idx="45">
                  <c:v>0.6328125</c:v>
                </c:pt>
                <c:pt idx="46">
                  <c:v>0.68493150684931503</c:v>
                </c:pt>
                <c:pt idx="47">
                  <c:v>0.78181818181818186</c:v>
                </c:pt>
                <c:pt idx="48">
                  <c:v>0.59701492537313428</c:v>
                </c:pt>
                <c:pt idx="49">
                  <c:v>0.57446808510638303</c:v>
                </c:pt>
                <c:pt idx="50">
                  <c:v>0.69230769230769229</c:v>
                </c:pt>
                <c:pt idx="51">
                  <c:v>0.48</c:v>
                </c:pt>
                <c:pt idx="52">
                  <c:v>0.57894736842105265</c:v>
                </c:pt>
                <c:pt idx="53">
                  <c:v>0.68571428571428572</c:v>
                </c:pt>
                <c:pt idx="54">
                  <c:v>0.88524590163934425</c:v>
                </c:pt>
                <c:pt idx="55">
                  <c:v>0.68181818181818177</c:v>
                </c:pt>
                <c:pt idx="56">
                  <c:v>0.6</c:v>
                </c:pt>
                <c:pt idx="57">
                  <c:v>0.41666666666666669</c:v>
                </c:pt>
                <c:pt idx="58">
                  <c:v>0.75</c:v>
                </c:pt>
                <c:pt idx="59">
                  <c:v>0.68421052631578949</c:v>
                </c:pt>
                <c:pt idx="60">
                  <c:v>0.65909090909090906</c:v>
                </c:pt>
                <c:pt idx="61">
                  <c:v>0.40206185567010311</c:v>
                </c:pt>
                <c:pt idx="62">
                  <c:v>0.60980158941204687</c:v>
                </c:pt>
                <c:pt idx="63">
                  <c:v>0.77380952380952384</c:v>
                </c:pt>
                <c:pt idx="64">
                  <c:v>0.5</c:v>
                </c:pt>
                <c:pt idx="65" formatCode="0.00">
                  <c:v>0.70526315789473681</c:v>
                </c:pt>
                <c:pt idx="66" formatCode="0.00">
                  <c:v>0.59615384615384615</c:v>
                </c:pt>
                <c:pt idx="67" formatCode="0.00">
                  <c:v>0.73584905660377353</c:v>
                </c:pt>
                <c:pt idx="68" formatCode="0.00">
                  <c:v>0.57446808510638303</c:v>
                </c:pt>
                <c:pt idx="69" formatCode="0.00">
                  <c:v>0.52272727272727271</c:v>
                </c:pt>
                <c:pt idx="70" formatCode="0.00">
                  <c:v>0.734375</c:v>
                </c:pt>
                <c:pt idx="71" formatCode="0.00">
                  <c:v>0.46666666666666667</c:v>
                </c:pt>
                <c:pt idx="72" formatCode="0.00">
                  <c:v>0.79591836734693877</c:v>
                </c:pt>
                <c:pt idx="73" formatCode="0.00">
                  <c:v>0.47540983606557374</c:v>
                </c:pt>
                <c:pt idx="74">
                  <c:v>0.47272727272727272</c:v>
                </c:pt>
                <c:pt idx="75" formatCode="0.00">
                  <c:v>0.81666666666666665</c:v>
                </c:pt>
                <c:pt idx="76" formatCode="0.00">
                  <c:v>0.3671875</c:v>
                </c:pt>
                <c:pt idx="77">
                  <c:v>0.64675518963457534</c:v>
                </c:pt>
                <c:pt idx="78">
                  <c:v>0.5490196078431373</c:v>
                </c:pt>
                <c:pt idx="79">
                  <c:v>0.55882352941176472</c:v>
                </c:pt>
                <c:pt idx="80">
                  <c:v>0.74509803921568629</c:v>
                </c:pt>
                <c:pt idx="81">
                  <c:v>0.77611940298507465</c:v>
                </c:pt>
                <c:pt idx="82">
                  <c:v>0.70588235294117652</c:v>
                </c:pt>
                <c:pt idx="83">
                  <c:v>0.65591397849462363</c:v>
                </c:pt>
                <c:pt idx="84">
                  <c:v>0.6785714285714286</c:v>
                </c:pt>
                <c:pt idx="85">
                  <c:v>0.7142857142857143</c:v>
                </c:pt>
                <c:pt idx="86">
                  <c:v>0.63461538461538458</c:v>
                </c:pt>
                <c:pt idx="87">
                  <c:v>0.83018867924528306</c:v>
                </c:pt>
                <c:pt idx="88">
                  <c:v>0.79629629629629628</c:v>
                </c:pt>
                <c:pt idx="89">
                  <c:v>0.81132075471698117</c:v>
                </c:pt>
                <c:pt idx="90">
                  <c:v>0.74358974358974361</c:v>
                </c:pt>
                <c:pt idx="91">
                  <c:v>0.66666666666666663</c:v>
                </c:pt>
                <c:pt idx="92">
                  <c:v>0.58181818181818179</c:v>
                </c:pt>
                <c:pt idx="93">
                  <c:v>0.64150943396226412</c:v>
                </c:pt>
                <c:pt idx="94">
                  <c:v>0.61904761904761907</c:v>
                </c:pt>
                <c:pt idx="95">
                  <c:v>0.359375</c:v>
                </c:pt>
                <c:pt idx="96">
                  <c:v>0.77551020408163263</c:v>
                </c:pt>
                <c:pt idx="97">
                  <c:v>0.67132867132867136</c:v>
                </c:pt>
                <c:pt idx="98">
                  <c:v>0.48598130841121495</c:v>
                </c:pt>
                <c:pt idx="99">
                  <c:v>0.73118279569892475</c:v>
                </c:pt>
                <c:pt idx="100">
                  <c:v>0.56338028169014087</c:v>
                </c:pt>
                <c:pt idx="101">
                  <c:v>0.66423357664233573</c:v>
                </c:pt>
                <c:pt idx="102">
                  <c:v>0.76190476190476186</c:v>
                </c:pt>
                <c:pt idx="103">
                  <c:v>0.7142857142857143</c:v>
                </c:pt>
                <c:pt idx="104">
                  <c:v>0.54166666666666663</c:v>
                </c:pt>
                <c:pt idx="105">
                  <c:v>0.37614678899082571</c:v>
                </c:pt>
                <c:pt idx="106">
                  <c:v>0.50967741935483868</c:v>
                </c:pt>
                <c:pt idx="107">
                  <c:v>0.53921568627450978</c:v>
                </c:pt>
                <c:pt idx="108">
                  <c:v>0.63898256559928512</c:v>
                </c:pt>
                <c:pt idx="109">
                  <c:v>0.9</c:v>
                </c:pt>
                <c:pt idx="110">
                  <c:v>0.70769230769230773</c:v>
                </c:pt>
                <c:pt idx="111">
                  <c:v>0.5957446808510638</c:v>
                </c:pt>
                <c:pt idx="112">
                  <c:v>0.40816326530612246</c:v>
                </c:pt>
                <c:pt idx="113">
                  <c:v>0.83050847457627119</c:v>
                </c:pt>
                <c:pt idx="114">
                  <c:v>0.5641025641025641</c:v>
                </c:pt>
                <c:pt idx="115">
                  <c:v>0.46666666666666667</c:v>
                </c:pt>
                <c:pt idx="116">
                  <c:v>0.35744680851063831</c:v>
                </c:pt>
                <c:pt idx="117">
                  <c:v>0.46728971962616822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'2024-2025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'2024-2025 свод'!$G$7:$G$124</c:f>
              <c:numCache>
                <c:formatCode>#,##0.00</c:formatCode>
                <c:ptCount val="118"/>
                <c:pt idx="0">
                  <c:v>0.64299637748342164</c:v>
                </c:pt>
                <c:pt idx="1">
                  <c:v>0.64299637748342164</c:v>
                </c:pt>
                <c:pt idx="2">
                  <c:v>0.64299637748342164</c:v>
                </c:pt>
                <c:pt idx="3">
                  <c:v>0.64299637748342164</c:v>
                </c:pt>
                <c:pt idx="4">
                  <c:v>0.64299637748342164</c:v>
                </c:pt>
                <c:pt idx="5">
                  <c:v>0.64299637748342164</c:v>
                </c:pt>
                <c:pt idx="6">
                  <c:v>0.64299637748342164</c:v>
                </c:pt>
                <c:pt idx="7">
                  <c:v>0.64299637748342164</c:v>
                </c:pt>
                <c:pt idx="8">
                  <c:v>0.64299637748342164</c:v>
                </c:pt>
                <c:pt idx="9">
                  <c:v>0.64299637748342164</c:v>
                </c:pt>
                <c:pt idx="10">
                  <c:v>0.64299637748342164</c:v>
                </c:pt>
                <c:pt idx="11">
                  <c:v>0.64299637748342164</c:v>
                </c:pt>
                <c:pt idx="12">
                  <c:v>0.64299637748342164</c:v>
                </c:pt>
                <c:pt idx="13">
                  <c:v>0.64299637748342164</c:v>
                </c:pt>
                <c:pt idx="14">
                  <c:v>0.64299637748342164</c:v>
                </c:pt>
                <c:pt idx="15">
                  <c:v>0.64299637748342164</c:v>
                </c:pt>
                <c:pt idx="16">
                  <c:v>0.64299637748342164</c:v>
                </c:pt>
                <c:pt idx="17">
                  <c:v>0.64299637748342164</c:v>
                </c:pt>
                <c:pt idx="18">
                  <c:v>0.64299637748342164</c:v>
                </c:pt>
                <c:pt idx="19">
                  <c:v>0.64299637748342164</c:v>
                </c:pt>
                <c:pt idx="20">
                  <c:v>0.64299637748342164</c:v>
                </c:pt>
                <c:pt idx="21">
                  <c:v>0.64299637748342164</c:v>
                </c:pt>
                <c:pt idx="22">
                  <c:v>0.64299637748342164</c:v>
                </c:pt>
                <c:pt idx="23">
                  <c:v>0.64299637748342164</c:v>
                </c:pt>
                <c:pt idx="24">
                  <c:v>0.64299637748342164</c:v>
                </c:pt>
                <c:pt idx="25">
                  <c:v>0.64299637748342164</c:v>
                </c:pt>
                <c:pt idx="26">
                  <c:v>0.64299637748342164</c:v>
                </c:pt>
                <c:pt idx="27">
                  <c:v>0.64299637748342164</c:v>
                </c:pt>
                <c:pt idx="28">
                  <c:v>0.64299637748342164</c:v>
                </c:pt>
                <c:pt idx="29">
                  <c:v>0.64299637748342164</c:v>
                </c:pt>
                <c:pt idx="30">
                  <c:v>0.64299637748342164</c:v>
                </c:pt>
                <c:pt idx="31">
                  <c:v>0.64299637748342164</c:v>
                </c:pt>
                <c:pt idx="32">
                  <c:v>0.64299637748342164</c:v>
                </c:pt>
                <c:pt idx="33">
                  <c:v>0.64299637748342164</c:v>
                </c:pt>
                <c:pt idx="34">
                  <c:v>0.64299637748342164</c:v>
                </c:pt>
                <c:pt idx="35">
                  <c:v>0.64299637748342164</c:v>
                </c:pt>
                <c:pt idx="36">
                  <c:v>0.64299637748342164</c:v>
                </c:pt>
                <c:pt idx="37">
                  <c:v>0.64299637748342164</c:v>
                </c:pt>
                <c:pt idx="38">
                  <c:v>0.64299637748342164</c:v>
                </c:pt>
                <c:pt idx="39">
                  <c:v>0.64299637748342164</c:v>
                </c:pt>
                <c:pt idx="40">
                  <c:v>0.64299637748342164</c:v>
                </c:pt>
                <c:pt idx="41">
                  <c:v>0.64299637748342164</c:v>
                </c:pt>
                <c:pt idx="42">
                  <c:v>0.64299637748342164</c:v>
                </c:pt>
                <c:pt idx="43">
                  <c:v>0.64299637748342164</c:v>
                </c:pt>
                <c:pt idx="44">
                  <c:v>0.64299637748342164</c:v>
                </c:pt>
                <c:pt idx="45">
                  <c:v>0.64299637748342164</c:v>
                </c:pt>
                <c:pt idx="46">
                  <c:v>0.64299637748342164</c:v>
                </c:pt>
                <c:pt idx="47">
                  <c:v>0.64299637748342164</c:v>
                </c:pt>
                <c:pt idx="48">
                  <c:v>0.64299637748342164</c:v>
                </c:pt>
                <c:pt idx="49">
                  <c:v>0.64299637748342164</c:v>
                </c:pt>
                <c:pt idx="50">
                  <c:v>0.64299637748342164</c:v>
                </c:pt>
                <c:pt idx="51">
                  <c:v>0.64299637748342164</c:v>
                </c:pt>
                <c:pt idx="52">
                  <c:v>0.64299637748342164</c:v>
                </c:pt>
                <c:pt idx="53">
                  <c:v>0.64299637748342164</c:v>
                </c:pt>
                <c:pt idx="54">
                  <c:v>0.64299637748342164</c:v>
                </c:pt>
                <c:pt idx="55">
                  <c:v>0.64299637748342164</c:v>
                </c:pt>
                <c:pt idx="56">
                  <c:v>0.64299637748342164</c:v>
                </c:pt>
                <c:pt idx="57">
                  <c:v>0.64299637748342164</c:v>
                </c:pt>
                <c:pt idx="58">
                  <c:v>0.64299637748342164</c:v>
                </c:pt>
                <c:pt idx="59">
                  <c:v>0.64299637748342164</c:v>
                </c:pt>
                <c:pt idx="60">
                  <c:v>0.64299637748342164</c:v>
                </c:pt>
                <c:pt idx="61">
                  <c:v>0.64299637748342164</c:v>
                </c:pt>
                <c:pt idx="62">
                  <c:v>0.64299637748342164</c:v>
                </c:pt>
                <c:pt idx="63">
                  <c:v>0.64299637748342164</c:v>
                </c:pt>
                <c:pt idx="64">
                  <c:v>0.64299637748342164</c:v>
                </c:pt>
                <c:pt idx="65">
                  <c:v>0.64299637748342164</c:v>
                </c:pt>
                <c:pt idx="66">
                  <c:v>0.64299637748342164</c:v>
                </c:pt>
                <c:pt idx="67">
                  <c:v>0.64299637748342164</c:v>
                </c:pt>
                <c:pt idx="68">
                  <c:v>0.64299637748342164</c:v>
                </c:pt>
                <c:pt idx="69">
                  <c:v>0.64299637748342164</c:v>
                </c:pt>
                <c:pt idx="70">
                  <c:v>0.64299637748342164</c:v>
                </c:pt>
                <c:pt idx="71">
                  <c:v>0.64299637748342164</c:v>
                </c:pt>
                <c:pt idx="72">
                  <c:v>0.64299637748342164</c:v>
                </c:pt>
                <c:pt idx="73">
                  <c:v>0.64299637748342164</c:v>
                </c:pt>
                <c:pt idx="74">
                  <c:v>0.64299637748342164</c:v>
                </c:pt>
                <c:pt idx="75">
                  <c:v>0.64299637748342164</c:v>
                </c:pt>
                <c:pt idx="76">
                  <c:v>0.64299637748342164</c:v>
                </c:pt>
                <c:pt idx="77">
                  <c:v>0.64299637748342164</c:v>
                </c:pt>
                <c:pt idx="78">
                  <c:v>0.64299637748342164</c:v>
                </c:pt>
                <c:pt idx="79">
                  <c:v>0.64299637748342164</c:v>
                </c:pt>
                <c:pt idx="80">
                  <c:v>0.64299637748342164</c:v>
                </c:pt>
                <c:pt idx="81">
                  <c:v>0.64299637748342164</c:v>
                </c:pt>
                <c:pt idx="82">
                  <c:v>0.64299637748342164</c:v>
                </c:pt>
                <c:pt idx="83">
                  <c:v>0.64299637748342164</c:v>
                </c:pt>
                <c:pt idx="84">
                  <c:v>0.64299637748342164</c:v>
                </c:pt>
                <c:pt idx="85">
                  <c:v>0.64299637748342164</c:v>
                </c:pt>
                <c:pt idx="86">
                  <c:v>0.64299637748342164</c:v>
                </c:pt>
                <c:pt idx="87">
                  <c:v>0.64299637748342164</c:v>
                </c:pt>
                <c:pt idx="88">
                  <c:v>0.64299637748342164</c:v>
                </c:pt>
                <c:pt idx="89">
                  <c:v>0.64299637748342164</c:v>
                </c:pt>
                <c:pt idx="90">
                  <c:v>0.64299637748342164</c:v>
                </c:pt>
                <c:pt idx="91">
                  <c:v>0.64299637748342164</c:v>
                </c:pt>
                <c:pt idx="92">
                  <c:v>0.64299637748342164</c:v>
                </c:pt>
                <c:pt idx="93">
                  <c:v>0.64299637748342164</c:v>
                </c:pt>
                <c:pt idx="94">
                  <c:v>0.64299637748342164</c:v>
                </c:pt>
                <c:pt idx="95">
                  <c:v>0.64299637748342164</c:v>
                </c:pt>
                <c:pt idx="96">
                  <c:v>0.64299637748342164</c:v>
                </c:pt>
                <c:pt idx="97">
                  <c:v>0.64299637748342164</c:v>
                </c:pt>
                <c:pt idx="98">
                  <c:v>0.64299637748342164</c:v>
                </c:pt>
                <c:pt idx="99">
                  <c:v>0.64299637748342164</c:v>
                </c:pt>
                <c:pt idx="100">
                  <c:v>0.64299637748342164</c:v>
                </c:pt>
                <c:pt idx="101">
                  <c:v>0.64299637748342164</c:v>
                </c:pt>
                <c:pt idx="102">
                  <c:v>0.64299637748342164</c:v>
                </c:pt>
                <c:pt idx="103">
                  <c:v>0.64299637748342164</c:v>
                </c:pt>
                <c:pt idx="104">
                  <c:v>0.64299637748342164</c:v>
                </c:pt>
                <c:pt idx="105">
                  <c:v>0.64299637748342164</c:v>
                </c:pt>
                <c:pt idx="106">
                  <c:v>0.64299637748342164</c:v>
                </c:pt>
                <c:pt idx="107">
                  <c:v>0.64299637748342164</c:v>
                </c:pt>
                <c:pt idx="108">
                  <c:v>0.64299637748342164</c:v>
                </c:pt>
                <c:pt idx="109">
                  <c:v>0.64299637748342164</c:v>
                </c:pt>
                <c:pt idx="110">
                  <c:v>0.64299637748342164</c:v>
                </c:pt>
                <c:pt idx="111">
                  <c:v>0.64299637748342164</c:v>
                </c:pt>
                <c:pt idx="112">
                  <c:v>0.64299637748342164</c:v>
                </c:pt>
                <c:pt idx="113">
                  <c:v>0.64299637748342164</c:v>
                </c:pt>
                <c:pt idx="114">
                  <c:v>0.64299637748342164</c:v>
                </c:pt>
                <c:pt idx="115">
                  <c:v>0.64299637748342164</c:v>
                </c:pt>
                <c:pt idx="116">
                  <c:v>0.64299637748342164</c:v>
                </c:pt>
                <c:pt idx="117">
                  <c:v>0.64299637748342164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955536"/>
        <c:axId val="195955928"/>
      </c:lineChart>
      <c:catAx>
        <c:axId val="195955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5955928"/>
        <c:crosses val="autoZero"/>
        <c:auto val="1"/>
        <c:lblAlgn val="ctr"/>
        <c:lblOffset val="100"/>
        <c:noMultiLvlLbl val="0"/>
      </c:catAx>
      <c:valAx>
        <c:axId val="195955928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5955536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4967153345175594"/>
          <c:y val="6.7598581803198374E-2"/>
          <c:w val="0.30189314337501205"/>
          <c:h val="4.293924043582384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Стабильность</a:t>
            </a:r>
            <a:r>
              <a:rPr lang="ru-RU" b="1" baseline="0"/>
              <a:t> педагогического коллектива</a:t>
            </a:r>
            <a:endParaRPr lang="ru-RU" b="1"/>
          </a:p>
        </c:rich>
      </c:tx>
      <c:layout>
        <c:manualLayout>
          <c:xMode val="edge"/>
          <c:yMode val="edge"/>
          <c:x val="0.40426815113568576"/>
          <c:y val="7.968127490039840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6312867964858135E-2"/>
          <c:y val="0.11817402306783366"/>
          <c:w val="0.97235134829872749"/>
          <c:h val="0.52532630632326338"/>
        </c:manualLayout>
      </c:layout>
      <c:lineChart>
        <c:grouping val="standard"/>
        <c:varyColors val="0"/>
        <c:ser>
          <c:idx val="0"/>
          <c:order val="0"/>
          <c:tx>
            <c:v>Коэффициент стабильности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'2024-2025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'2024-2025 свод'!$C$7:$C$124</c:f>
              <c:numCache>
                <c:formatCode>0.00</c:formatCode>
                <c:ptCount val="118"/>
                <c:pt idx="0">
                  <c:v>0.86164299623521279</c:v>
                </c:pt>
                <c:pt idx="1">
                  <c:v>0.8571428571428571</c:v>
                </c:pt>
                <c:pt idx="2">
                  <c:v>0.9</c:v>
                </c:pt>
                <c:pt idx="3">
                  <c:v>0.92473118279569888</c:v>
                </c:pt>
                <c:pt idx="4">
                  <c:v>0.96153846153846156</c:v>
                </c:pt>
                <c:pt idx="5">
                  <c:v>0.7068965517241379</c:v>
                </c:pt>
                <c:pt idx="6">
                  <c:v>0.82456140350877194</c:v>
                </c:pt>
                <c:pt idx="7">
                  <c:v>0.88505747126436785</c:v>
                </c:pt>
                <c:pt idx="8">
                  <c:v>0.80597014925373134</c:v>
                </c:pt>
                <c:pt idx="9">
                  <c:v>0.88888888888888884</c:v>
                </c:pt>
                <c:pt idx="10">
                  <c:v>0.87910942878959553</c:v>
                </c:pt>
                <c:pt idx="11">
                  <c:v>0.90322580645161288</c:v>
                </c:pt>
                <c:pt idx="12">
                  <c:v>0.86538461538461542</c:v>
                </c:pt>
                <c:pt idx="13">
                  <c:v>1</c:v>
                </c:pt>
                <c:pt idx="14">
                  <c:v>0.92</c:v>
                </c:pt>
                <c:pt idx="15">
                  <c:v>0.87234042553191493</c:v>
                </c:pt>
                <c:pt idx="16">
                  <c:v>0.82456140350877194</c:v>
                </c:pt>
                <c:pt idx="17">
                  <c:v>0.86206896551724133</c:v>
                </c:pt>
                <c:pt idx="18">
                  <c:v>0.86324786324786329</c:v>
                </c:pt>
                <c:pt idx="19">
                  <c:v>0.85245901639344257</c:v>
                </c:pt>
                <c:pt idx="20">
                  <c:v>0.7567567567567568</c:v>
                </c:pt>
                <c:pt idx="21">
                  <c:v>0.92682926829268297</c:v>
                </c:pt>
                <c:pt idx="22">
                  <c:v>0.90243902439024393</c:v>
                </c:pt>
                <c:pt idx="23">
                  <c:v>0.86463322041782087</c:v>
                </c:pt>
                <c:pt idx="24">
                  <c:v>0.84507042253521125</c:v>
                </c:pt>
                <c:pt idx="25">
                  <c:v>0.78494623655913975</c:v>
                </c:pt>
                <c:pt idx="26">
                  <c:v>0.98648648648648651</c:v>
                </c:pt>
                <c:pt idx="27">
                  <c:v>0.84375</c:v>
                </c:pt>
                <c:pt idx="28">
                  <c:v>0.796875</c:v>
                </c:pt>
                <c:pt idx="29">
                  <c:v>0.69565217391304346</c:v>
                </c:pt>
                <c:pt idx="30">
                  <c:v>0.89473684210526316</c:v>
                </c:pt>
                <c:pt idx="31">
                  <c:v>0.86842105263157898</c:v>
                </c:pt>
                <c:pt idx="32">
                  <c:v>0.83333333333333337</c:v>
                </c:pt>
                <c:pt idx="33">
                  <c:v>0.91304347826086951</c:v>
                </c:pt>
                <c:pt idx="34">
                  <c:v>0.92045454545454541</c:v>
                </c:pt>
                <c:pt idx="35">
                  <c:v>0.87037037037037035</c:v>
                </c:pt>
                <c:pt idx="36">
                  <c:v>0.86567164179104472</c:v>
                </c:pt>
                <c:pt idx="37">
                  <c:v>0.85416666666666663</c:v>
                </c:pt>
                <c:pt idx="38">
                  <c:v>0.91666666666666663</c:v>
                </c:pt>
                <c:pt idx="39">
                  <c:v>0.89855072463768115</c:v>
                </c:pt>
                <c:pt idx="40">
                  <c:v>0.91056910569105687</c:v>
                </c:pt>
                <c:pt idx="41">
                  <c:v>0.85159009944981212</c:v>
                </c:pt>
                <c:pt idx="42">
                  <c:v>0.89130434782608692</c:v>
                </c:pt>
                <c:pt idx="43">
                  <c:v>0.80952380952380953</c:v>
                </c:pt>
                <c:pt idx="44">
                  <c:v>0.7720588235294118</c:v>
                </c:pt>
                <c:pt idx="45">
                  <c:v>0.85333333333333339</c:v>
                </c:pt>
                <c:pt idx="46">
                  <c:v>0.90123456790123457</c:v>
                </c:pt>
                <c:pt idx="47">
                  <c:v>0.90163934426229508</c:v>
                </c:pt>
                <c:pt idx="48">
                  <c:v>0.89333333333333331</c:v>
                </c:pt>
                <c:pt idx="49">
                  <c:v>0.92156862745098034</c:v>
                </c:pt>
                <c:pt idx="50">
                  <c:v>0.8666666666666667</c:v>
                </c:pt>
                <c:pt idx="51">
                  <c:v>0.83333333333333337</c:v>
                </c:pt>
                <c:pt idx="52">
                  <c:v>0.88372093023255816</c:v>
                </c:pt>
                <c:pt idx="53">
                  <c:v>0.79545454545454541</c:v>
                </c:pt>
                <c:pt idx="54">
                  <c:v>0.91044776119402981</c:v>
                </c:pt>
                <c:pt idx="55">
                  <c:v>0.7857142857142857</c:v>
                </c:pt>
                <c:pt idx="56">
                  <c:v>0.86538461538461542</c:v>
                </c:pt>
                <c:pt idx="57">
                  <c:v>0.84210526315789469</c:v>
                </c:pt>
                <c:pt idx="58">
                  <c:v>0.86153846153846159</c:v>
                </c:pt>
                <c:pt idx="59">
                  <c:v>0.74025974025974028</c:v>
                </c:pt>
                <c:pt idx="60">
                  <c:v>0.88888888888888884</c:v>
                </c:pt>
                <c:pt idx="61">
                  <c:v>0.83620689655172409</c:v>
                </c:pt>
                <c:pt idx="62">
                  <c:v>0.85822059195727918</c:v>
                </c:pt>
                <c:pt idx="63">
                  <c:v>0.88421052631578945</c:v>
                </c:pt>
                <c:pt idx="64">
                  <c:v>0.79629629629629628</c:v>
                </c:pt>
                <c:pt idx="65">
                  <c:v>0.85585585585585588</c:v>
                </c:pt>
                <c:pt idx="66">
                  <c:v>0.8125</c:v>
                </c:pt>
                <c:pt idx="67">
                  <c:v>0.8833333333333333</c:v>
                </c:pt>
                <c:pt idx="68">
                  <c:v>0.74603174603174605</c:v>
                </c:pt>
                <c:pt idx="69">
                  <c:v>0.88</c:v>
                </c:pt>
                <c:pt idx="70">
                  <c:v>0.87671232876712324</c:v>
                </c:pt>
                <c:pt idx="71">
                  <c:v>0.9</c:v>
                </c:pt>
                <c:pt idx="72">
                  <c:v>0.8990825688073395</c:v>
                </c:pt>
                <c:pt idx="73">
                  <c:v>0.80263157894736847</c:v>
                </c:pt>
                <c:pt idx="74">
                  <c:v>0.96491228070175439</c:v>
                </c:pt>
                <c:pt idx="75">
                  <c:v>0.88235294117647056</c:v>
                </c:pt>
                <c:pt idx="76">
                  <c:v>0.83116883116883122</c:v>
                </c:pt>
                <c:pt idx="77">
                  <c:v>0.86349736504547958</c:v>
                </c:pt>
                <c:pt idx="78">
                  <c:v>0.89473684210526316</c:v>
                </c:pt>
                <c:pt idx="79">
                  <c:v>0.91891891891891897</c:v>
                </c:pt>
                <c:pt idx="80">
                  <c:v>0.82258064516129037</c:v>
                </c:pt>
                <c:pt idx="81">
                  <c:v>0.88157894736842102</c:v>
                </c:pt>
                <c:pt idx="82">
                  <c:v>0.93150684931506844</c:v>
                </c:pt>
                <c:pt idx="83">
                  <c:v>0.86915887850467288</c:v>
                </c:pt>
                <c:pt idx="84">
                  <c:v>0.66666666666666663</c:v>
                </c:pt>
                <c:pt idx="85">
                  <c:v>0.89743589743589747</c:v>
                </c:pt>
                <c:pt idx="86">
                  <c:v>0.85245901639344257</c:v>
                </c:pt>
                <c:pt idx="87">
                  <c:v>0.91379310344827591</c:v>
                </c:pt>
                <c:pt idx="88">
                  <c:v>0.93103448275862066</c:v>
                </c:pt>
                <c:pt idx="89">
                  <c:v>0.828125</c:v>
                </c:pt>
                <c:pt idx="90">
                  <c:v>0.89655172413793105</c:v>
                </c:pt>
                <c:pt idx="91">
                  <c:v>0.77922077922077926</c:v>
                </c:pt>
                <c:pt idx="92">
                  <c:v>0.82089552238805974</c:v>
                </c:pt>
                <c:pt idx="93">
                  <c:v>0.92982456140350878</c:v>
                </c:pt>
                <c:pt idx="94">
                  <c:v>0.82894736842105265</c:v>
                </c:pt>
                <c:pt idx="95">
                  <c:v>0.91428571428571426</c:v>
                </c:pt>
                <c:pt idx="96">
                  <c:v>0.89090909090909087</c:v>
                </c:pt>
                <c:pt idx="97">
                  <c:v>0.88819875776397517</c:v>
                </c:pt>
                <c:pt idx="98">
                  <c:v>0.86290322580645162</c:v>
                </c:pt>
                <c:pt idx="99">
                  <c:v>0.86111111111111116</c:v>
                </c:pt>
                <c:pt idx="100">
                  <c:v>0.82558139534883723</c:v>
                </c:pt>
                <c:pt idx="101">
                  <c:v>0.91333333333333333</c:v>
                </c:pt>
                <c:pt idx="102">
                  <c:v>0.88732394366197187</c:v>
                </c:pt>
                <c:pt idx="103">
                  <c:v>0.78504672897196259</c:v>
                </c:pt>
                <c:pt idx="104">
                  <c:v>0.88235294117647056</c:v>
                </c:pt>
                <c:pt idx="105">
                  <c:v>0.8515625</c:v>
                </c:pt>
                <c:pt idx="106">
                  <c:v>0.82887700534759357</c:v>
                </c:pt>
                <c:pt idx="107">
                  <c:v>0.85</c:v>
                </c:pt>
                <c:pt idx="108">
                  <c:v>0.85614602222365443</c:v>
                </c:pt>
                <c:pt idx="109">
                  <c:v>0.89552238805970152</c:v>
                </c:pt>
                <c:pt idx="110">
                  <c:v>0.91549295774647887</c:v>
                </c:pt>
                <c:pt idx="111">
                  <c:v>0.8867924528301887</c:v>
                </c:pt>
                <c:pt idx="112">
                  <c:v>0.83050847457627119</c:v>
                </c:pt>
                <c:pt idx="113">
                  <c:v>0.84285714285714286</c:v>
                </c:pt>
                <c:pt idx="114">
                  <c:v>0.76470588235294112</c:v>
                </c:pt>
                <c:pt idx="115">
                  <c:v>0.8571428571428571</c:v>
                </c:pt>
                <c:pt idx="116">
                  <c:v>0.81314878892733566</c:v>
                </c:pt>
                <c:pt idx="117">
                  <c:v>0.89166666666666672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'2024-2025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'2024-2025 свод'!$D$7:$D$124</c:f>
              <c:numCache>
                <c:formatCode>#,##0.00</c:formatCode>
                <c:ptCount val="118"/>
                <c:pt idx="0">
                  <c:v>0.86193179535277575</c:v>
                </c:pt>
                <c:pt idx="1">
                  <c:v>0.86193179535277575</c:v>
                </c:pt>
                <c:pt idx="2">
                  <c:v>0.86193179535277575</c:v>
                </c:pt>
                <c:pt idx="3">
                  <c:v>0.86193179535277575</c:v>
                </c:pt>
                <c:pt idx="4">
                  <c:v>0.86193179535277575</c:v>
                </c:pt>
                <c:pt idx="5">
                  <c:v>0.86193179535277575</c:v>
                </c:pt>
                <c:pt idx="6">
                  <c:v>0.86193179535277575</c:v>
                </c:pt>
                <c:pt idx="7">
                  <c:v>0.86193179535277575</c:v>
                </c:pt>
                <c:pt idx="8">
                  <c:v>0.86193179535277575</c:v>
                </c:pt>
                <c:pt idx="9">
                  <c:v>0.86193179535277575</c:v>
                </c:pt>
                <c:pt idx="10">
                  <c:v>0.86193179535277575</c:v>
                </c:pt>
                <c:pt idx="11">
                  <c:v>0.86193179535277575</c:v>
                </c:pt>
                <c:pt idx="12">
                  <c:v>0.86193179535277575</c:v>
                </c:pt>
                <c:pt idx="13">
                  <c:v>0.86193179535277575</c:v>
                </c:pt>
                <c:pt idx="14">
                  <c:v>0.86193179535277575</c:v>
                </c:pt>
                <c:pt idx="15">
                  <c:v>0.86193179535277575</c:v>
                </c:pt>
                <c:pt idx="16">
                  <c:v>0.86193179535277575</c:v>
                </c:pt>
                <c:pt idx="17">
                  <c:v>0.86193179535277575</c:v>
                </c:pt>
                <c:pt idx="18">
                  <c:v>0.86193179535277575</c:v>
                </c:pt>
                <c:pt idx="19">
                  <c:v>0.86193179535277575</c:v>
                </c:pt>
                <c:pt idx="20">
                  <c:v>0.86193179535277575</c:v>
                </c:pt>
                <c:pt idx="21">
                  <c:v>0.86193179535277575</c:v>
                </c:pt>
                <c:pt idx="22">
                  <c:v>0.86193179535277575</c:v>
                </c:pt>
                <c:pt idx="23">
                  <c:v>0.86193179535277575</c:v>
                </c:pt>
                <c:pt idx="24">
                  <c:v>0.86193179535277575</c:v>
                </c:pt>
                <c:pt idx="25">
                  <c:v>0.86193179535277575</c:v>
                </c:pt>
                <c:pt idx="26">
                  <c:v>0.86193179535277575</c:v>
                </c:pt>
                <c:pt idx="27">
                  <c:v>0.86193179535277575</c:v>
                </c:pt>
                <c:pt idx="28">
                  <c:v>0.86193179535277575</c:v>
                </c:pt>
                <c:pt idx="29">
                  <c:v>0.86193179535277575</c:v>
                </c:pt>
                <c:pt idx="30">
                  <c:v>0.86193179535277575</c:v>
                </c:pt>
                <c:pt idx="31">
                  <c:v>0.86193179535277575</c:v>
                </c:pt>
                <c:pt idx="32">
                  <c:v>0.86193179535277575</c:v>
                </c:pt>
                <c:pt idx="33">
                  <c:v>0.86193179535277575</c:v>
                </c:pt>
                <c:pt idx="34">
                  <c:v>0.86193179535277575</c:v>
                </c:pt>
                <c:pt idx="35">
                  <c:v>0.86193179535277575</c:v>
                </c:pt>
                <c:pt idx="36">
                  <c:v>0.86193179535277575</c:v>
                </c:pt>
                <c:pt idx="37">
                  <c:v>0.86193179535277575</c:v>
                </c:pt>
                <c:pt idx="38">
                  <c:v>0.86193179535277575</c:v>
                </c:pt>
                <c:pt idx="39">
                  <c:v>0.86193179535277575</c:v>
                </c:pt>
                <c:pt idx="40">
                  <c:v>0.86193179535277575</c:v>
                </c:pt>
                <c:pt idx="41">
                  <c:v>0.86193179535277575</c:v>
                </c:pt>
                <c:pt idx="42">
                  <c:v>0.86193179535277575</c:v>
                </c:pt>
                <c:pt idx="43">
                  <c:v>0.86193179535277575</c:v>
                </c:pt>
                <c:pt idx="44">
                  <c:v>0.86193179535277575</c:v>
                </c:pt>
                <c:pt idx="45">
                  <c:v>0.86193179535277575</c:v>
                </c:pt>
                <c:pt idx="46">
                  <c:v>0.86193179535277575</c:v>
                </c:pt>
                <c:pt idx="47">
                  <c:v>0.86193179535277575</c:v>
                </c:pt>
                <c:pt idx="48">
                  <c:v>0.86193179535277575</c:v>
                </c:pt>
                <c:pt idx="49">
                  <c:v>0.86193179535277575</c:v>
                </c:pt>
                <c:pt idx="50">
                  <c:v>0.86193179535277575</c:v>
                </c:pt>
                <c:pt idx="51">
                  <c:v>0.86193179535277575</c:v>
                </c:pt>
                <c:pt idx="52">
                  <c:v>0.86193179535277575</c:v>
                </c:pt>
                <c:pt idx="53">
                  <c:v>0.86193179535277575</c:v>
                </c:pt>
                <c:pt idx="54">
                  <c:v>0.86193179535277575</c:v>
                </c:pt>
                <c:pt idx="55">
                  <c:v>0.86193179535277575</c:v>
                </c:pt>
                <c:pt idx="56">
                  <c:v>0.86193179535277575</c:v>
                </c:pt>
                <c:pt idx="57">
                  <c:v>0.86193179535277575</c:v>
                </c:pt>
                <c:pt idx="58">
                  <c:v>0.86193179535277575</c:v>
                </c:pt>
                <c:pt idx="59">
                  <c:v>0.86193179535277575</c:v>
                </c:pt>
                <c:pt idx="60">
                  <c:v>0.86193179535277575</c:v>
                </c:pt>
                <c:pt idx="61">
                  <c:v>0.86193179535277575</c:v>
                </c:pt>
                <c:pt idx="62">
                  <c:v>0.86193179535277575</c:v>
                </c:pt>
                <c:pt idx="63">
                  <c:v>0.86193179535277575</c:v>
                </c:pt>
                <c:pt idx="64">
                  <c:v>0.86193179535277575</c:v>
                </c:pt>
                <c:pt idx="65">
                  <c:v>0.86193179535277575</c:v>
                </c:pt>
                <c:pt idx="66">
                  <c:v>0.86193179535277575</c:v>
                </c:pt>
                <c:pt idx="67">
                  <c:v>0.86193179535277575</c:v>
                </c:pt>
                <c:pt idx="68">
                  <c:v>0.86193179535277575</c:v>
                </c:pt>
                <c:pt idx="69">
                  <c:v>0.86193179535277575</c:v>
                </c:pt>
                <c:pt idx="70">
                  <c:v>0.86193179535277575</c:v>
                </c:pt>
                <c:pt idx="71">
                  <c:v>0.86193179535277575</c:v>
                </c:pt>
                <c:pt idx="72">
                  <c:v>0.86193179535277575</c:v>
                </c:pt>
                <c:pt idx="73">
                  <c:v>0.86193179535277575</c:v>
                </c:pt>
                <c:pt idx="74">
                  <c:v>0.86193179535277575</c:v>
                </c:pt>
                <c:pt idx="75">
                  <c:v>0.86193179535277575</c:v>
                </c:pt>
                <c:pt idx="76">
                  <c:v>0.86193179535277575</c:v>
                </c:pt>
                <c:pt idx="77">
                  <c:v>0.86193179535277575</c:v>
                </c:pt>
                <c:pt idx="78">
                  <c:v>0.86193179535277575</c:v>
                </c:pt>
                <c:pt idx="79">
                  <c:v>0.86193179535277575</c:v>
                </c:pt>
                <c:pt idx="80">
                  <c:v>0.86193179535277575</c:v>
                </c:pt>
                <c:pt idx="81">
                  <c:v>0.86193179535277575</c:v>
                </c:pt>
                <c:pt idx="82">
                  <c:v>0.86193179535277575</c:v>
                </c:pt>
                <c:pt idx="83">
                  <c:v>0.86193179535277575</c:v>
                </c:pt>
                <c:pt idx="84">
                  <c:v>0.86193179535277575</c:v>
                </c:pt>
                <c:pt idx="85">
                  <c:v>0.86193179535277575</c:v>
                </c:pt>
                <c:pt idx="86">
                  <c:v>0.86193179535277575</c:v>
                </c:pt>
                <c:pt idx="87">
                  <c:v>0.86193179535277575</c:v>
                </c:pt>
                <c:pt idx="88">
                  <c:v>0.86193179535277575</c:v>
                </c:pt>
                <c:pt idx="89">
                  <c:v>0.86193179535277575</c:v>
                </c:pt>
                <c:pt idx="90">
                  <c:v>0.86193179535277575</c:v>
                </c:pt>
                <c:pt idx="91">
                  <c:v>0.86193179535277575</c:v>
                </c:pt>
                <c:pt idx="92">
                  <c:v>0.86193179535277575</c:v>
                </c:pt>
                <c:pt idx="93">
                  <c:v>0.86193179535277575</c:v>
                </c:pt>
                <c:pt idx="94">
                  <c:v>0.86193179535277575</c:v>
                </c:pt>
                <c:pt idx="95">
                  <c:v>0.86193179535277575</c:v>
                </c:pt>
                <c:pt idx="96">
                  <c:v>0.86193179535277575</c:v>
                </c:pt>
                <c:pt idx="97">
                  <c:v>0.86193179535277575</c:v>
                </c:pt>
                <c:pt idx="98">
                  <c:v>0.86193179535277575</c:v>
                </c:pt>
                <c:pt idx="99">
                  <c:v>0.86193179535277575</c:v>
                </c:pt>
                <c:pt idx="100">
                  <c:v>0.86193179535277575</c:v>
                </c:pt>
                <c:pt idx="101">
                  <c:v>0.86193179535277575</c:v>
                </c:pt>
                <c:pt idx="102">
                  <c:v>0.86193179535277575</c:v>
                </c:pt>
                <c:pt idx="103">
                  <c:v>0.86193179535277575</c:v>
                </c:pt>
                <c:pt idx="104">
                  <c:v>0.86193179535277575</c:v>
                </c:pt>
                <c:pt idx="105">
                  <c:v>0.86193179535277575</c:v>
                </c:pt>
                <c:pt idx="106">
                  <c:v>0.86193179535277575</c:v>
                </c:pt>
                <c:pt idx="107">
                  <c:v>0.86193179535277575</c:v>
                </c:pt>
                <c:pt idx="108">
                  <c:v>0.86193179535277575</c:v>
                </c:pt>
                <c:pt idx="109">
                  <c:v>0.86193179535277575</c:v>
                </c:pt>
                <c:pt idx="110">
                  <c:v>0.86193179535277575</c:v>
                </c:pt>
                <c:pt idx="111">
                  <c:v>0.86193179535277575</c:v>
                </c:pt>
                <c:pt idx="112">
                  <c:v>0.86193179535277575</c:v>
                </c:pt>
                <c:pt idx="113">
                  <c:v>0.86193179535277575</c:v>
                </c:pt>
                <c:pt idx="114">
                  <c:v>0.86193179535277575</c:v>
                </c:pt>
                <c:pt idx="115">
                  <c:v>0.86193179535277575</c:v>
                </c:pt>
                <c:pt idx="116">
                  <c:v>0.86193179535277575</c:v>
                </c:pt>
                <c:pt idx="117">
                  <c:v>0.86193179535277575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327184"/>
        <c:axId val="287327576"/>
      </c:lineChart>
      <c:catAx>
        <c:axId val="287327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87327576"/>
        <c:crosses val="autoZero"/>
        <c:auto val="1"/>
        <c:lblAlgn val="ctr"/>
        <c:lblOffset val="100"/>
        <c:noMultiLvlLbl val="0"/>
      </c:catAx>
      <c:valAx>
        <c:axId val="287327576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873271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3738128495187264"/>
          <c:y val="6.3984063745019928E-2"/>
          <c:w val="0.32523743009625478"/>
          <c:h val="4.48210308372807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Возможность качественного обучения</a:t>
            </a:r>
          </a:p>
        </c:rich>
      </c:tx>
      <c:layout>
        <c:manualLayout>
          <c:xMode val="edge"/>
          <c:yMode val="edge"/>
          <c:x val="0.39581326133930617"/>
          <c:y val="2.455494642961411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953277866617992E-2"/>
          <c:y val="9.3529790950400177E-2"/>
          <c:w val="0.97475560449229359"/>
          <c:h val="0.54964527261485663"/>
        </c:manualLayout>
      </c:layout>
      <c:lineChart>
        <c:grouping val="standard"/>
        <c:varyColors val="0"/>
        <c:ser>
          <c:idx val="0"/>
          <c:order val="0"/>
          <c:tx>
            <c:v>Доля педагогов с высшей и первой категорией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'2024-2025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'2024-2025 свод'!$I$7:$I$124</c:f>
              <c:numCache>
                <c:formatCode>#,##0.00</c:formatCode>
                <c:ptCount val="118"/>
                <c:pt idx="0">
                  <c:v>0.5456035190566525</c:v>
                </c:pt>
                <c:pt idx="1">
                  <c:v>0.46511627906976744</c:v>
                </c:pt>
                <c:pt idx="2">
                  <c:v>0.69736842105263153</c:v>
                </c:pt>
                <c:pt idx="3">
                  <c:v>0.54347826086956519</c:v>
                </c:pt>
                <c:pt idx="4">
                  <c:v>0.64347826086956517</c:v>
                </c:pt>
                <c:pt idx="5">
                  <c:v>0.6785714285714286</c:v>
                </c:pt>
                <c:pt idx="6">
                  <c:v>0.28301886792452829</c:v>
                </c:pt>
                <c:pt idx="7">
                  <c:v>0.6071428571428571</c:v>
                </c:pt>
                <c:pt idx="8">
                  <c:v>0.38356164383561642</c:v>
                </c:pt>
                <c:pt idx="9">
                  <c:v>0.60869565217391308</c:v>
                </c:pt>
                <c:pt idx="10">
                  <c:v>0.69176653145541334</c:v>
                </c:pt>
                <c:pt idx="11">
                  <c:v>0.73770491803278693</c:v>
                </c:pt>
                <c:pt idx="12">
                  <c:v>0.68627450980392157</c:v>
                </c:pt>
                <c:pt idx="13">
                  <c:v>0.65789473684210531</c:v>
                </c:pt>
                <c:pt idx="14">
                  <c:v>0.78861788617886175</c:v>
                </c:pt>
                <c:pt idx="15">
                  <c:v>0.68478260869565222</c:v>
                </c:pt>
                <c:pt idx="16">
                  <c:v>0.65517241379310343</c:v>
                </c:pt>
                <c:pt idx="17">
                  <c:v>0.7857142857142857</c:v>
                </c:pt>
                <c:pt idx="18">
                  <c:v>0.56198347107438018</c:v>
                </c:pt>
                <c:pt idx="19">
                  <c:v>0.75438596491228072</c:v>
                </c:pt>
                <c:pt idx="20">
                  <c:v>0.65625</c:v>
                </c:pt>
                <c:pt idx="21">
                  <c:v>0.51190476190476186</c:v>
                </c:pt>
                <c:pt idx="22">
                  <c:v>0.82051282051282048</c:v>
                </c:pt>
                <c:pt idx="23">
                  <c:v>0.61240067683098642</c:v>
                </c:pt>
                <c:pt idx="24">
                  <c:v>0.55223880597014929</c:v>
                </c:pt>
                <c:pt idx="25">
                  <c:v>0.6097560975609756</c:v>
                </c:pt>
                <c:pt idx="26">
                  <c:v>0.85365853658536583</c:v>
                </c:pt>
                <c:pt idx="27">
                  <c:v>0.59701492537313428</c:v>
                </c:pt>
                <c:pt idx="28">
                  <c:v>0.80701754385964908</c:v>
                </c:pt>
                <c:pt idx="29">
                  <c:v>0.375</c:v>
                </c:pt>
                <c:pt idx="30">
                  <c:v>0.60655737704918034</c:v>
                </c:pt>
                <c:pt idx="31">
                  <c:v>0.5714285714285714</c:v>
                </c:pt>
                <c:pt idx="32">
                  <c:v>0.76</c:v>
                </c:pt>
                <c:pt idx="33">
                  <c:v>0.33333333333333331</c:v>
                </c:pt>
                <c:pt idx="34">
                  <c:v>0.70099999999999996</c:v>
                </c:pt>
                <c:pt idx="35">
                  <c:v>0.72549019607843135</c:v>
                </c:pt>
                <c:pt idx="36">
                  <c:v>0.66666666666666663</c:v>
                </c:pt>
                <c:pt idx="37">
                  <c:v>0.61702127659574468</c:v>
                </c:pt>
                <c:pt idx="38">
                  <c:v>0.61702127659574468</c:v>
                </c:pt>
                <c:pt idx="39">
                  <c:v>0.52173913043478259</c:v>
                </c:pt>
                <c:pt idx="40">
                  <c:v>0.49586776859504134</c:v>
                </c:pt>
                <c:pt idx="41">
                  <c:v>0.569823314657803</c:v>
                </c:pt>
                <c:pt idx="42">
                  <c:v>0.55882352941176472</c:v>
                </c:pt>
                <c:pt idx="43">
                  <c:v>0.64102564102564108</c:v>
                </c:pt>
                <c:pt idx="44">
                  <c:v>0.47967479674796748</c:v>
                </c:pt>
                <c:pt idx="45">
                  <c:v>0.56329113924050633</c:v>
                </c:pt>
                <c:pt idx="46">
                  <c:v>0.61176470588235299</c:v>
                </c:pt>
                <c:pt idx="47">
                  <c:v>0.72131147540983609</c:v>
                </c:pt>
                <c:pt idx="48">
                  <c:v>0.53947368421052633</c:v>
                </c:pt>
                <c:pt idx="49">
                  <c:v>0.5625</c:v>
                </c:pt>
                <c:pt idx="50">
                  <c:v>0.625</c:v>
                </c:pt>
                <c:pt idx="51">
                  <c:v>0.43333333333333335</c:v>
                </c:pt>
                <c:pt idx="52">
                  <c:v>0.48936170212765956</c:v>
                </c:pt>
                <c:pt idx="53">
                  <c:v>0.58536585365853655</c:v>
                </c:pt>
                <c:pt idx="54">
                  <c:v>0.81159420289855078</c:v>
                </c:pt>
                <c:pt idx="55">
                  <c:v>0.48484848484848486</c:v>
                </c:pt>
                <c:pt idx="56">
                  <c:v>0.55102040816326525</c:v>
                </c:pt>
                <c:pt idx="57">
                  <c:v>0.39285714285714285</c:v>
                </c:pt>
                <c:pt idx="58">
                  <c:v>0.7142857142857143</c:v>
                </c:pt>
                <c:pt idx="59">
                  <c:v>0.66666666666666663</c:v>
                </c:pt>
                <c:pt idx="60">
                  <c:v>0.61052631578947369</c:v>
                </c:pt>
                <c:pt idx="61">
                  <c:v>0.35374149659863946</c:v>
                </c:pt>
                <c:pt idx="62">
                  <c:v>0.5495493023494602</c:v>
                </c:pt>
                <c:pt idx="63">
                  <c:v>0.69148936170212771</c:v>
                </c:pt>
                <c:pt idx="64">
                  <c:v>0.40909090909090912</c:v>
                </c:pt>
                <c:pt idx="65">
                  <c:v>0.71052631578947367</c:v>
                </c:pt>
                <c:pt idx="66">
                  <c:v>0.47058823529411764</c:v>
                </c:pt>
                <c:pt idx="67">
                  <c:v>0.72580645161290325</c:v>
                </c:pt>
                <c:pt idx="68">
                  <c:v>0.47619047619047616</c:v>
                </c:pt>
                <c:pt idx="69">
                  <c:v>0.46938775510204084</c:v>
                </c:pt>
                <c:pt idx="70">
                  <c:v>0.63157894736842102</c:v>
                </c:pt>
                <c:pt idx="71">
                  <c:v>0.4375</c:v>
                </c:pt>
                <c:pt idx="72">
                  <c:v>0.74285714285714288</c:v>
                </c:pt>
                <c:pt idx="73">
                  <c:v>0.43478260869565216</c:v>
                </c:pt>
                <c:pt idx="74">
                  <c:v>0.42424242424242425</c:v>
                </c:pt>
                <c:pt idx="75">
                  <c:v>0.74647887323943662</c:v>
                </c:pt>
                <c:pt idx="76">
                  <c:v>0.32317073170731708</c:v>
                </c:pt>
                <c:pt idx="77">
                  <c:v>0.58689086827333292</c:v>
                </c:pt>
                <c:pt idx="78">
                  <c:v>0.49152542372881358</c:v>
                </c:pt>
                <c:pt idx="79">
                  <c:v>0.55555555555555558</c:v>
                </c:pt>
                <c:pt idx="80">
                  <c:v>0.61764705882352944</c:v>
                </c:pt>
                <c:pt idx="81">
                  <c:v>0.69736842105263153</c:v>
                </c:pt>
                <c:pt idx="82">
                  <c:v>0.676056338028169</c:v>
                </c:pt>
                <c:pt idx="83">
                  <c:v>0.59803921568627449</c:v>
                </c:pt>
                <c:pt idx="84">
                  <c:v>0.5641025641025641</c:v>
                </c:pt>
                <c:pt idx="85">
                  <c:v>0.58139534883720934</c:v>
                </c:pt>
                <c:pt idx="86">
                  <c:v>0.63934426229508201</c:v>
                </c:pt>
                <c:pt idx="87">
                  <c:v>0.78333333333333333</c:v>
                </c:pt>
                <c:pt idx="88">
                  <c:v>0.73333333333333328</c:v>
                </c:pt>
                <c:pt idx="89">
                  <c:v>0.74576271186440679</c:v>
                </c:pt>
                <c:pt idx="90">
                  <c:v>0.69767441860465118</c:v>
                </c:pt>
                <c:pt idx="91">
                  <c:v>0.58904109589041098</c:v>
                </c:pt>
                <c:pt idx="92">
                  <c:v>0.51388888888888884</c:v>
                </c:pt>
                <c:pt idx="93">
                  <c:v>0.59649122807017541</c:v>
                </c:pt>
                <c:pt idx="94">
                  <c:v>0.55844155844155841</c:v>
                </c:pt>
                <c:pt idx="95">
                  <c:v>0.352112676056338</c:v>
                </c:pt>
                <c:pt idx="96">
                  <c:v>0.65</c:v>
                </c:pt>
                <c:pt idx="97">
                  <c:v>0.62264150943396224</c:v>
                </c:pt>
                <c:pt idx="98">
                  <c:v>0.44915254237288138</c:v>
                </c:pt>
                <c:pt idx="99">
                  <c:v>0.67307692307692313</c:v>
                </c:pt>
                <c:pt idx="100">
                  <c:v>0.49411764705882355</c:v>
                </c:pt>
                <c:pt idx="101">
                  <c:v>0.62745098039215685</c:v>
                </c:pt>
                <c:pt idx="102">
                  <c:v>0.6827586206896552</c:v>
                </c:pt>
                <c:pt idx="103">
                  <c:v>0.69902912621359226</c:v>
                </c:pt>
                <c:pt idx="104">
                  <c:v>0.50349650349650354</c:v>
                </c:pt>
                <c:pt idx="105">
                  <c:v>0.31343283582089554</c:v>
                </c:pt>
                <c:pt idx="106">
                  <c:v>0.43617021276595747</c:v>
                </c:pt>
                <c:pt idx="107">
                  <c:v>0.4642857142857143</c:v>
                </c:pt>
                <c:pt idx="108">
                  <c:v>0.58613816645423322</c:v>
                </c:pt>
                <c:pt idx="109">
                  <c:v>0.84615384615384615</c:v>
                </c:pt>
                <c:pt idx="110">
                  <c:v>0.67647058823529416</c:v>
                </c:pt>
                <c:pt idx="111">
                  <c:v>0.56000000000000005</c:v>
                </c:pt>
                <c:pt idx="112">
                  <c:v>0.40740740740740738</c:v>
                </c:pt>
                <c:pt idx="113">
                  <c:v>0.74626865671641796</c:v>
                </c:pt>
                <c:pt idx="114">
                  <c:v>0.4</c:v>
                </c:pt>
                <c:pt idx="115">
                  <c:v>0.46666666666666667</c:v>
                </c:pt>
                <c:pt idx="116">
                  <c:v>0.32014388489208634</c:v>
                </c:pt>
                <c:pt idx="117">
                  <c:v>0.3923076923076923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'2024-2025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'2024-2025 свод'!$J$7:$J$124</c:f>
              <c:numCache>
                <c:formatCode>#,##0.00</c:formatCode>
                <c:ptCount val="118"/>
                <c:pt idx="0">
                  <c:v>0.5867904763218873</c:v>
                </c:pt>
                <c:pt idx="1">
                  <c:v>0.5867904763218873</c:v>
                </c:pt>
                <c:pt idx="2">
                  <c:v>0.5867904763218873</c:v>
                </c:pt>
                <c:pt idx="3">
                  <c:v>0.5867904763218873</c:v>
                </c:pt>
                <c:pt idx="4">
                  <c:v>0.5867904763218873</c:v>
                </c:pt>
                <c:pt idx="5">
                  <c:v>0.5867904763218873</c:v>
                </c:pt>
                <c:pt idx="6">
                  <c:v>0.5867904763218873</c:v>
                </c:pt>
                <c:pt idx="7">
                  <c:v>0.5867904763218873</c:v>
                </c:pt>
                <c:pt idx="8">
                  <c:v>0.5867904763218873</c:v>
                </c:pt>
                <c:pt idx="9">
                  <c:v>0.5867904763218873</c:v>
                </c:pt>
                <c:pt idx="10">
                  <c:v>0.5867904763218873</c:v>
                </c:pt>
                <c:pt idx="11">
                  <c:v>0.5867904763218873</c:v>
                </c:pt>
                <c:pt idx="12">
                  <c:v>0.5867904763218873</c:v>
                </c:pt>
                <c:pt idx="13">
                  <c:v>0.5867904763218873</c:v>
                </c:pt>
                <c:pt idx="14">
                  <c:v>0.5867904763218873</c:v>
                </c:pt>
                <c:pt idx="15">
                  <c:v>0.5867904763218873</c:v>
                </c:pt>
                <c:pt idx="16">
                  <c:v>0.5867904763218873</c:v>
                </c:pt>
                <c:pt idx="17">
                  <c:v>0.5867904763218873</c:v>
                </c:pt>
                <c:pt idx="18">
                  <c:v>0.5867904763218873</c:v>
                </c:pt>
                <c:pt idx="19">
                  <c:v>0.5867904763218873</c:v>
                </c:pt>
                <c:pt idx="20">
                  <c:v>0.5867904763218873</c:v>
                </c:pt>
                <c:pt idx="21">
                  <c:v>0.5867904763218873</c:v>
                </c:pt>
                <c:pt idx="22">
                  <c:v>0.5867904763218873</c:v>
                </c:pt>
                <c:pt idx="23">
                  <c:v>0.5867904763218873</c:v>
                </c:pt>
                <c:pt idx="24">
                  <c:v>0.5867904763218873</c:v>
                </c:pt>
                <c:pt idx="25">
                  <c:v>0.5867904763218873</c:v>
                </c:pt>
                <c:pt idx="26">
                  <c:v>0.5867904763218873</c:v>
                </c:pt>
                <c:pt idx="27">
                  <c:v>0.5867904763218873</c:v>
                </c:pt>
                <c:pt idx="28">
                  <c:v>0.5867904763218873</c:v>
                </c:pt>
                <c:pt idx="29">
                  <c:v>0.5867904763218873</c:v>
                </c:pt>
                <c:pt idx="30">
                  <c:v>0.5867904763218873</c:v>
                </c:pt>
                <c:pt idx="31">
                  <c:v>0.5867904763218873</c:v>
                </c:pt>
                <c:pt idx="32">
                  <c:v>0.5867904763218873</c:v>
                </c:pt>
                <c:pt idx="33">
                  <c:v>0.5867904763218873</c:v>
                </c:pt>
                <c:pt idx="34">
                  <c:v>0.5867904763218873</c:v>
                </c:pt>
                <c:pt idx="35">
                  <c:v>0.5867904763218873</c:v>
                </c:pt>
                <c:pt idx="36">
                  <c:v>0.5867904763218873</c:v>
                </c:pt>
                <c:pt idx="37">
                  <c:v>0.5867904763218873</c:v>
                </c:pt>
                <c:pt idx="38">
                  <c:v>0.5867904763218873</c:v>
                </c:pt>
                <c:pt idx="39">
                  <c:v>0.5867904763218873</c:v>
                </c:pt>
                <c:pt idx="40">
                  <c:v>0.5867904763218873</c:v>
                </c:pt>
                <c:pt idx="41">
                  <c:v>0.5867904763218873</c:v>
                </c:pt>
                <c:pt idx="42">
                  <c:v>0.5867904763218873</c:v>
                </c:pt>
                <c:pt idx="43">
                  <c:v>0.5867904763218873</c:v>
                </c:pt>
                <c:pt idx="44">
                  <c:v>0.5867904763218873</c:v>
                </c:pt>
                <c:pt idx="45">
                  <c:v>0.5867904763218873</c:v>
                </c:pt>
                <c:pt idx="46">
                  <c:v>0.5867904763218873</c:v>
                </c:pt>
                <c:pt idx="47">
                  <c:v>0.5867904763218873</c:v>
                </c:pt>
                <c:pt idx="48">
                  <c:v>0.5867904763218873</c:v>
                </c:pt>
                <c:pt idx="49">
                  <c:v>0.5867904763218873</c:v>
                </c:pt>
                <c:pt idx="50">
                  <c:v>0.5867904763218873</c:v>
                </c:pt>
                <c:pt idx="51">
                  <c:v>0.5867904763218873</c:v>
                </c:pt>
                <c:pt idx="52">
                  <c:v>0.5867904763218873</c:v>
                </c:pt>
                <c:pt idx="53">
                  <c:v>0.5867904763218873</c:v>
                </c:pt>
                <c:pt idx="54">
                  <c:v>0.5867904763218873</c:v>
                </c:pt>
                <c:pt idx="55">
                  <c:v>0.5867904763218873</c:v>
                </c:pt>
                <c:pt idx="56">
                  <c:v>0.5867904763218873</c:v>
                </c:pt>
                <c:pt idx="57">
                  <c:v>0.5867904763218873</c:v>
                </c:pt>
                <c:pt idx="58">
                  <c:v>0.5867904763218873</c:v>
                </c:pt>
                <c:pt idx="59">
                  <c:v>0.5867904763218873</c:v>
                </c:pt>
                <c:pt idx="60">
                  <c:v>0.5867904763218873</c:v>
                </c:pt>
                <c:pt idx="61">
                  <c:v>0.5867904763218873</c:v>
                </c:pt>
                <c:pt idx="62">
                  <c:v>0.5867904763218873</c:v>
                </c:pt>
                <c:pt idx="63">
                  <c:v>0.5867904763218873</c:v>
                </c:pt>
                <c:pt idx="64">
                  <c:v>0.5867904763218873</c:v>
                </c:pt>
                <c:pt idx="65">
                  <c:v>0.5867904763218873</c:v>
                </c:pt>
                <c:pt idx="66">
                  <c:v>0.5867904763218873</c:v>
                </c:pt>
                <c:pt idx="67">
                  <c:v>0.5867904763218873</c:v>
                </c:pt>
                <c:pt idx="68">
                  <c:v>0.5867904763218873</c:v>
                </c:pt>
                <c:pt idx="69">
                  <c:v>0.5867904763218873</c:v>
                </c:pt>
                <c:pt idx="70">
                  <c:v>0.5867904763218873</c:v>
                </c:pt>
                <c:pt idx="71">
                  <c:v>0.5867904763218873</c:v>
                </c:pt>
                <c:pt idx="72">
                  <c:v>0.5867904763218873</c:v>
                </c:pt>
                <c:pt idx="73">
                  <c:v>0.5867904763218873</c:v>
                </c:pt>
                <c:pt idx="74">
                  <c:v>0.5867904763218873</c:v>
                </c:pt>
                <c:pt idx="75">
                  <c:v>0.5867904763218873</c:v>
                </c:pt>
                <c:pt idx="76">
                  <c:v>0.5867904763218873</c:v>
                </c:pt>
                <c:pt idx="77">
                  <c:v>0.5867904763218873</c:v>
                </c:pt>
                <c:pt idx="78">
                  <c:v>0.5867904763218873</c:v>
                </c:pt>
                <c:pt idx="79">
                  <c:v>0.5867904763218873</c:v>
                </c:pt>
                <c:pt idx="80">
                  <c:v>0.5867904763218873</c:v>
                </c:pt>
                <c:pt idx="81">
                  <c:v>0.5867904763218873</c:v>
                </c:pt>
                <c:pt idx="82">
                  <c:v>0.5867904763218873</c:v>
                </c:pt>
                <c:pt idx="83">
                  <c:v>0.5867904763218873</c:v>
                </c:pt>
                <c:pt idx="84">
                  <c:v>0.5867904763218873</c:v>
                </c:pt>
                <c:pt idx="85">
                  <c:v>0.5867904763218873</c:v>
                </c:pt>
                <c:pt idx="86">
                  <c:v>0.5867904763218873</c:v>
                </c:pt>
                <c:pt idx="87">
                  <c:v>0.5867904763218873</c:v>
                </c:pt>
                <c:pt idx="88">
                  <c:v>0.5867904763218873</c:v>
                </c:pt>
                <c:pt idx="89">
                  <c:v>0.5867904763218873</c:v>
                </c:pt>
                <c:pt idx="90">
                  <c:v>0.5867904763218873</c:v>
                </c:pt>
                <c:pt idx="91">
                  <c:v>0.5867904763218873</c:v>
                </c:pt>
                <c:pt idx="92">
                  <c:v>0.5867904763218873</c:v>
                </c:pt>
                <c:pt idx="93">
                  <c:v>0.5867904763218873</c:v>
                </c:pt>
                <c:pt idx="94">
                  <c:v>0.5867904763218873</c:v>
                </c:pt>
                <c:pt idx="95">
                  <c:v>0.5867904763218873</c:v>
                </c:pt>
                <c:pt idx="96">
                  <c:v>0.5867904763218873</c:v>
                </c:pt>
                <c:pt idx="97">
                  <c:v>0.5867904763218873</c:v>
                </c:pt>
                <c:pt idx="98">
                  <c:v>0.5867904763218873</c:v>
                </c:pt>
                <c:pt idx="99">
                  <c:v>0.5867904763218873</c:v>
                </c:pt>
                <c:pt idx="100">
                  <c:v>0.5867904763218873</c:v>
                </c:pt>
                <c:pt idx="101">
                  <c:v>0.5867904763218873</c:v>
                </c:pt>
                <c:pt idx="102">
                  <c:v>0.5867904763218873</c:v>
                </c:pt>
                <c:pt idx="103">
                  <c:v>0.5867904763218873</c:v>
                </c:pt>
                <c:pt idx="104">
                  <c:v>0.5867904763218873</c:v>
                </c:pt>
                <c:pt idx="105">
                  <c:v>0.5867904763218873</c:v>
                </c:pt>
                <c:pt idx="106">
                  <c:v>0.5867904763218873</c:v>
                </c:pt>
                <c:pt idx="107">
                  <c:v>0.5867904763218873</c:v>
                </c:pt>
                <c:pt idx="108">
                  <c:v>0.5867904763218873</c:v>
                </c:pt>
                <c:pt idx="109">
                  <c:v>0.5867904763218873</c:v>
                </c:pt>
                <c:pt idx="110">
                  <c:v>0.5867904763218873</c:v>
                </c:pt>
                <c:pt idx="111">
                  <c:v>0.5867904763218873</c:v>
                </c:pt>
                <c:pt idx="112">
                  <c:v>0.5867904763218873</c:v>
                </c:pt>
                <c:pt idx="113">
                  <c:v>0.5867904763218873</c:v>
                </c:pt>
                <c:pt idx="114">
                  <c:v>0.5867904763218873</c:v>
                </c:pt>
                <c:pt idx="115">
                  <c:v>0.5867904763218873</c:v>
                </c:pt>
                <c:pt idx="116">
                  <c:v>0.5867904763218873</c:v>
                </c:pt>
                <c:pt idx="117">
                  <c:v>0.5867904763218873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328360"/>
        <c:axId val="287328752"/>
      </c:lineChart>
      <c:catAx>
        <c:axId val="287328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87328752"/>
        <c:crosses val="autoZero"/>
        <c:auto val="1"/>
        <c:lblAlgn val="ctr"/>
        <c:lblOffset val="100"/>
        <c:noMultiLvlLbl val="0"/>
      </c:catAx>
      <c:valAx>
        <c:axId val="287328752"/>
        <c:scaling>
          <c:orientation val="minMax"/>
          <c:max val="1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8732836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291777241774147"/>
          <c:y val="5.4241876663017594E-2"/>
          <c:w val="0.28957016380946904"/>
          <c:h val="4.063233663900574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Зрелость коллектива и возможность инновационных преобразований</a:t>
            </a:r>
          </a:p>
        </c:rich>
      </c:tx>
      <c:layout>
        <c:manualLayout>
          <c:xMode val="edge"/>
          <c:yMode val="edge"/>
          <c:x val="0.3438660308306532"/>
          <c:y val="4.9291435613062233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14834595822652E-2"/>
          <c:y val="0.12199472649042213"/>
          <c:w val="0.97897422278265278"/>
          <c:h val="0.54222363349207481"/>
        </c:manualLayout>
      </c:layout>
      <c:lineChart>
        <c:grouping val="standard"/>
        <c:varyColors val="0"/>
        <c:ser>
          <c:idx val="0"/>
          <c:order val="0"/>
          <c:tx>
            <c:v>Доля педагогов от 25 до 45 лет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'2024-2025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'2024-2025 свод'!$L$7:$L$124</c:f>
              <c:numCache>
                <c:formatCode>#,##0.00</c:formatCode>
                <c:ptCount val="118"/>
                <c:pt idx="0">
                  <c:v>0.4114839942377887</c:v>
                </c:pt>
                <c:pt idx="1">
                  <c:v>0.48840000000000011</c:v>
                </c:pt>
                <c:pt idx="2">
                  <c:v>0.27630000000000005</c:v>
                </c:pt>
                <c:pt idx="3">
                  <c:v>0.3478</c:v>
                </c:pt>
                <c:pt idx="4">
                  <c:v>0.39130000000000004</c:v>
                </c:pt>
                <c:pt idx="5">
                  <c:v>0.39289999999999997</c:v>
                </c:pt>
                <c:pt idx="6">
                  <c:v>0.50943396226415094</c:v>
                </c:pt>
                <c:pt idx="7">
                  <c:v>0.4642857142857143</c:v>
                </c:pt>
                <c:pt idx="8">
                  <c:v>0.50684931506849318</c:v>
                </c:pt>
                <c:pt idx="9">
                  <c:v>0.32608695652173914</c:v>
                </c:pt>
                <c:pt idx="10">
                  <c:v>0.4285847695599192</c:v>
                </c:pt>
                <c:pt idx="11">
                  <c:v>0.44259999999999994</c:v>
                </c:pt>
                <c:pt idx="12">
                  <c:v>0.35290000000000005</c:v>
                </c:pt>
                <c:pt idx="13">
                  <c:v>0.39130000000000004</c:v>
                </c:pt>
                <c:pt idx="14">
                  <c:v>0.37399999999999994</c:v>
                </c:pt>
                <c:pt idx="15">
                  <c:v>0.43420000000000003</c:v>
                </c:pt>
                <c:pt idx="16">
                  <c:v>0.43099999999999999</c:v>
                </c:pt>
                <c:pt idx="17">
                  <c:v>0.3392857142857143</c:v>
                </c:pt>
                <c:pt idx="18">
                  <c:v>0.52066115702479343</c:v>
                </c:pt>
                <c:pt idx="19">
                  <c:v>0.54385964912280704</c:v>
                </c:pt>
                <c:pt idx="20">
                  <c:v>0.515625</c:v>
                </c:pt>
                <c:pt idx="21">
                  <c:v>0.4642857142857143</c:v>
                </c:pt>
                <c:pt idx="22">
                  <c:v>0.33329999999999999</c:v>
                </c:pt>
                <c:pt idx="23">
                  <c:v>0.41626593184260008</c:v>
                </c:pt>
                <c:pt idx="24">
                  <c:v>0.47760000000000002</c:v>
                </c:pt>
                <c:pt idx="25">
                  <c:v>0.28049999999999997</c:v>
                </c:pt>
                <c:pt idx="26">
                  <c:v>0.34149999999999997</c:v>
                </c:pt>
                <c:pt idx="27">
                  <c:v>0.37309999999999999</c:v>
                </c:pt>
                <c:pt idx="28">
                  <c:v>0.38600000000000007</c:v>
                </c:pt>
                <c:pt idx="29">
                  <c:v>0.41666666666666669</c:v>
                </c:pt>
                <c:pt idx="30">
                  <c:v>0.39344262295081966</c:v>
                </c:pt>
                <c:pt idx="31">
                  <c:v>0.52380952380952384</c:v>
                </c:pt>
                <c:pt idx="32">
                  <c:v>0.46</c:v>
                </c:pt>
                <c:pt idx="33">
                  <c:v>0.29166666666666669</c:v>
                </c:pt>
                <c:pt idx="34">
                  <c:v>0.46666666666666667</c:v>
                </c:pt>
                <c:pt idx="35">
                  <c:v>0.43137254901960786</c:v>
                </c:pt>
                <c:pt idx="36">
                  <c:v>0.43478260869565216</c:v>
                </c:pt>
                <c:pt idx="37">
                  <c:v>0.48936170212765956</c:v>
                </c:pt>
                <c:pt idx="38">
                  <c:v>0.31914893617021278</c:v>
                </c:pt>
                <c:pt idx="39">
                  <c:v>0.59420289855072461</c:v>
                </c:pt>
                <c:pt idx="40">
                  <c:v>0.39670000000000005</c:v>
                </c:pt>
                <c:pt idx="41">
                  <c:v>0.44788914544390296</c:v>
                </c:pt>
                <c:pt idx="42">
                  <c:v>0.39500000000000002</c:v>
                </c:pt>
                <c:pt idx="43">
                  <c:v>0.33329999999999999</c:v>
                </c:pt>
                <c:pt idx="44">
                  <c:v>0.439</c:v>
                </c:pt>
                <c:pt idx="45">
                  <c:v>0.3861</c:v>
                </c:pt>
                <c:pt idx="46">
                  <c:v>0.32941176470588229</c:v>
                </c:pt>
                <c:pt idx="47">
                  <c:v>0.50819672131147542</c:v>
                </c:pt>
                <c:pt idx="48">
                  <c:v>0.38159999999999999</c:v>
                </c:pt>
                <c:pt idx="49">
                  <c:v>0.58330000000000004</c:v>
                </c:pt>
                <c:pt idx="50">
                  <c:v>0.52083333333333337</c:v>
                </c:pt>
                <c:pt idx="51">
                  <c:v>0.5</c:v>
                </c:pt>
                <c:pt idx="52">
                  <c:v>0.44680851063829785</c:v>
                </c:pt>
                <c:pt idx="53">
                  <c:v>0.53658536585365857</c:v>
                </c:pt>
                <c:pt idx="54">
                  <c:v>0.46376811594202899</c:v>
                </c:pt>
                <c:pt idx="55">
                  <c:v>0.48484848484848486</c:v>
                </c:pt>
                <c:pt idx="56">
                  <c:v>0.46938775510204084</c:v>
                </c:pt>
                <c:pt idx="57">
                  <c:v>0.5178571428571429</c:v>
                </c:pt>
                <c:pt idx="58">
                  <c:v>0.38095238095238093</c:v>
                </c:pt>
                <c:pt idx="59">
                  <c:v>0.33333333333333331</c:v>
                </c:pt>
                <c:pt idx="60">
                  <c:v>0.44209999999999999</c:v>
                </c:pt>
                <c:pt idx="61">
                  <c:v>0.50540000000000007</c:v>
                </c:pt>
                <c:pt idx="62">
                  <c:v>0.44378767030189498</c:v>
                </c:pt>
                <c:pt idx="63">
                  <c:v>0.41490000000000005</c:v>
                </c:pt>
                <c:pt idx="64">
                  <c:v>0.43639999999999995</c:v>
                </c:pt>
                <c:pt idx="65">
                  <c:v>0.52631578947368418</c:v>
                </c:pt>
                <c:pt idx="66">
                  <c:v>0.30882352941176472</c:v>
                </c:pt>
                <c:pt idx="67">
                  <c:v>0.54838709677419351</c:v>
                </c:pt>
                <c:pt idx="68">
                  <c:v>0.47619047619047616</c:v>
                </c:pt>
                <c:pt idx="69">
                  <c:v>0.32653061224489793</c:v>
                </c:pt>
                <c:pt idx="70">
                  <c:v>0.53947368421052633</c:v>
                </c:pt>
                <c:pt idx="71">
                  <c:v>0.375</c:v>
                </c:pt>
                <c:pt idx="72">
                  <c:v>0.32380952380952382</c:v>
                </c:pt>
                <c:pt idx="73">
                  <c:v>0.47826086956521741</c:v>
                </c:pt>
                <c:pt idx="74">
                  <c:v>0.53030303030303028</c:v>
                </c:pt>
                <c:pt idx="75">
                  <c:v>0.42253521126760563</c:v>
                </c:pt>
                <c:pt idx="76">
                  <c:v>0.50609756097560976</c:v>
                </c:pt>
                <c:pt idx="77">
                  <c:v>0.43157595512110941</c:v>
                </c:pt>
                <c:pt idx="78">
                  <c:v>0.38983050847457629</c:v>
                </c:pt>
                <c:pt idx="79">
                  <c:v>0.47222222222222221</c:v>
                </c:pt>
                <c:pt idx="80">
                  <c:v>0.38235294117647056</c:v>
                </c:pt>
                <c:pt idx="81">
                  <c:v>0.34210526315789475</c:v>
                </c:pt>
                <c:pt idx="82">
                  <c:v>0.38028169014084506</c:v>
                </c:pt>
                <c:pt idx="83">
                  <c:v>0.40196078431372551</c:v>
                </c:pt>
                <c:pt idx="84">
                  <c:v>0.51282051282051277</c:v>
                </c:pt>
                <c:pt idx="85">
                  <c:v>0.44186046511627908</c:v>
                </c:pt>
                <c:pt idx="86">
                  <c:v>0.40979999999999994</c:v>
                </c:pt>
                <c:pt idx="87">
                  <c:v>0.33333333333333337</c:v>
                </c:pt>
                <c:pt idx="88">
                  <c:v>0.36666666666666664</c:v>
                </c:pt>
                <c:pt idx="89">
                  <c:v>0.40677966101694918</c:v>
                </c:pt>
                <c:pt idx="90">
                  <c:v>0.45348837209302323</c:v>
                </c:pt>
                <c:pt idx="91">
                  <c:v>0.50684931506849318</c:v>
                </c:pt>
                <c:pt idx="92">
                  <c:v>0.41666666666666669</c:v>
                </c:pt>
                <c:pt idx="93">
                  <c:v>0.49122807017543857</c:v>
                </c:pt>
                <c:pt idx="94">
                  <c:v>0.40259740259740262</c:v>
                </c:pt>
                <c:pt idx="95">
                  <c:v>0.49295774647887314</c:v>
                </c:pt>
                <c:pt idx="96">
                  <c:v>0.33333333333333337</c:v>
                </c:pt>
                <c:pt idx="97">
                  <c:v>0.29559748427672955</c:v>
                </c:pt>
                <c:pt idx="98">
                  <c:v>0.47457627118644069</c:v>
                </c:pt>
                <c:pt idx="99">
                  <c:v>0.44230769230769229</c:v>
                </c:pt>
                <c:pt idx="100">
                  <c:v>0.50588235294117645</c:v>
                </c:pt>
                <c:pt idx="101">
                  <c:v>0.39215686274509803</c:v>
                </c:pt>
                <c:pt idx="102">
                  <c:v>0.33103448275862069</c:v>
                </c:pt>
                <c:pt idx="103">
                  <c:v>0.42718446601941745</c:v>
                </c:pt>
                <c:pt idx="104">
                  <c:v>0.51048951048951052</c:v>
                </c:pt>
                <c:pt idx="105">
                  <c:v>0.5149253731343284</c:v>
                </c:pt>
                <c:pt idx="106">
                  <c:v>0.5149253731343284</c:v>
                </c:pt>
                <c:pt idx="107">
                  <c:v>0.60106382978723405</c:v>
                </c:pt>
                <c:pt idx="108">
                  <c:v>0.32398571428571427</c:v>
                </c:pt>
                <c:pt idx="109" formatCode="0.00">
                  <c:v>0.2</c:v>
                </c:pt>
                <c:pt idx="110" formatCode="0.00">
                  <c:v>0.25</c:v>
                </c:pt>
                <c:pt idx="111" formatCode="0.00">
                  <c:v>0.3</c:v>
                </c:pt>
                <c:pt idx="112" formatCode="0.00">
                  <c:v>0.29630000000000001</c:v>
                </c:pt>
                <c:pt idx="113" formatCode="0.00">
                  <c:v>0.37309999999999999</c:v>
                </c:pt>
                <c:pt idx="114" formatCode="0.00">
                  <c:v>0.38180000000000003</c:v>
                </c:pt>
                <c:pt idx="115" formatCode="0.00">
                  <c:v>0.46670000000000006</c:v>
                </c:pt>
                <c:pt idx="116" formatCode="0.00">
                  <c:v>0.56120000000000003</c:v>
                </c:pt>
                <c:pt idx="117">
                  <c:v>0.60770000000000002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'2024-2025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'2024-2025 свод'!$M$7:$M$124</c:f>
              <c:numCache>
                <c:formatCode>#,##0.00</c:formatCode>
                <c:ptCount val="118"/>
                <c:pt idx="0">
                  <c:v>0.428043762142224</c:v>
                </c:pt>
                <c:pt idx="1">
                  <c:v>0.428043762142224</c:v>
                </c:pt>
                <c:pt idx="2">
                  <c:v>0.428043762142224</c:v>
                </c:pt>
                <c:pt idx="3">
                  <c:v>0.428043762142224</c:v>
                </c:pt>
                <c:pt idx="4">
                  <c:v>0.428043762142224</c:v>
                </c:pt>
                <c:pt idx="5">
                  <c:v>0.428043762142224</c:v>
                </c:pt>
                <c:pt idx="6">
                  <c:v>0.428043762142224</c:v>
                </c:pt>
                <c:pt idx="7">
                  <c:v>0.428043762142224</c:v>
                </c:pt>
                <c:pt idx="8">
                  <c:v>0.428043762142224</c:v>
                </c:pt>
                <c:pt idx="9">
                  <c:v>0.428043762142224</c:v>
                </c:pt>
                <c:pt idx="10">
                  <c:v>0.428043762142224</c:v>
                </c:pt>
                <c:pt idx="11">
                  <c:v>0.428043762142224</c:v>
                </c:pt>
                <c:pt idx="12">
                  <c:v>0.428043762142224</c:v>
                </c:pt>
                <c:pt idx="13">
                  <c:v>0.428043762142224</c:v>
                </c:pt>
                <c:pt idx="14">
                  <c:v>0.428043762142224</c:v>
                </c:pt>
                <c:pt idx="15">
                  <c:v>0.428043762142224</c:v>
                </c:pt>
                <c:pt idx="16">
                  <c:v>0.428043762142224</c:v>
                </c:pt>
                <c:pt idx="17">
                  <c:v>0.428043762142224</c:v>
                </c:pt>
                <c:pt idx="18">
                  <c:v>0.428043762142224</c:v>
                </c:pt>
                <c:pt idx="19">
                  <c:v>0.428043762142224</c:v>
                </c:pt>
                <c:pt idx="20">
                  <c:v>0.428043762142224</c:v>
                </c:pt>
                <c:pt idx="21">
                  <c:v>0.428043762142224</c:v>
                </c:pt>
                <c:pt idx="22">
                  <c:v>0.428043762142224</c:v>
                </c:pt>
                <c:pt idx="23">
                  <c:v>0.428043762142224</c:v>
                </c:pt>
                <c:pt idx="24">
                  <c:v>0.428043762142224</c:v>
                </c:pt>
                <c:pt idx="25">
                  <c:v>0.428043762142224</c:v>
                </c:pt>
                <c:pt idx="26">
                  <c:v>0.428043762142224</c:v>
                </c:pt>
                <c:pt idx="27">
                  <c:v>0.428043762142224</c:v>
                </c:pt>
                <c:pt idx="28">
                  <c:v>0.428043762142224</c:v>
                </c:pt>
                <c:pt idx="29">
                  <c:v>0.428043762142224</c:v>
                </c:pt>
                <c:pt idx="30">
                  <c:v>0.428043762142224</c:v>
                </c:pt>
                <c:pt idx="31">
                  <c:v>0.428043762142224</c:v>
                </c:pt>
                <c:pt idx="32">
                  <c:v>0.428043762142224</c:v>
                </c:pt>
                <c:pt idx="33">
                  <c:v>0.428043762142224</c:v>
                </c:pt>
                <c:pt idx="34">
                  <c:v>0.428043762142224</c:v>
                </c:pt>
                <c:pt idx="35">
                  <c:v>0.428043762142224</c:v>
                </c:pt>
                <c:pt idx="36">
                  <c:v>0.428043762142224</c:v>
                </c:pt>
                <c:pt idx="37">
                  <c:v>0.428043762142224</c:v>
                </c:pt>
                <c:pt idx="38">
                  <c:v>0.428043762142224</c:v>
                </c:pt>
                <c:pt idx="39">
                  <c:v>0.428043762142224</c:v>
                </c:pt>
                <c:pt idx="40">
                  <c:v>0.428043762142224</c:v>
                </c:pt>
                <c:pt idx="41">
                  <c:v>0.428043762142224</c:v>
                </c:pt>
                <c:pt idx="42">
                  <c:v>0.428043762142224</c:v>
                </c:pt>
                <c:pt idx="43">
                  <c:v>0.428043762142224</c:v>
                </c:pt>
                <c:pt idx="44">
                  <c:v>0.428043762142224</c:v>
                </c:pt>
                <c:pt idx="45">
                  <c:v>0.428043762142224</c:v>
                </c:pt>
                <c:pt idx="46">
                  <c:v>0.428043762142224</c:v>
                </c:pt>
                <c:pt idx="47">
                  <c:v>0.428043762142224</c:v>
                </c:pt>
                <c:pt idx="48">
                  <c:v>0.428043762142224</c:v>
                </c:pt>
                <c:pt idx="49">
                  <c:v>0.428043762142224</c:v>
                </c:pt>
                <c:pt idx="50">
                  <c:v>0.428043762142224</c:v>
                </c:pt>
                <c:pt idx="51">
                  <c:v>0.428043762142224</c:v>
                </c:pt>
                <c:pt idx="52">
                  <c:v>0.428043762142224</c:v>
                </c:pt>
                <c:pt idx="53">
                  <c:v>0.428043762142224</c:v>
                </c:pt>
                <c:pt idx="54">
                  <c:v>0.428043762142224</c:v>
                </c:pt>
                <c:pt idx="55">
                  <c:v>0.428043762142224</c:v>
                </c:pt>
                <c:pt idx="56">
                  <c:v>0.428043762142224</c:v>
                </c:pt>
                <c:pt idx="57">
                  <c:v>0.428043762142224</c:v>
                </c:pt>
                <c:pt idx="58">
                  <c:v>0.428043762142224</c:v>
                </c:pt>
                <c:pt idx="59">
                  <c:v>0.428043762142224</c:v>
                </c:pt>
                <c:pt idx="60">
                  <c:v>0.428043762142224</c:v>
                </c:pt>
                <c:pt idx="61">
                  <c:v>0.428043762142224</c:v>
                </c:pt>
                <c:pt idx="62">
                  <c:v>0.428043762142224</c:v>
                </c:pt>
                <c:pt idx="63">
                  <c:v>0.428043762142224</c:v>
                </c:pt>
                <c:pt idx="64">
                  <c:v>0.428043762142224</c:v>
                </c:pt>
                <c:pt idx="65">
                  <c:v>0.428043762142224</c:v>
                </c:pt>
                <c:pt idx="66">
                  <c:v>0.428043762142224</c:v>
                </c:pt>
                <c:pt idx="67">
                  <c:v>0.428043762142224</c:v>
                </c:pt>
                <c:pt idx="68">
                  <c:v>0.428043762142224</c:v>
                </c:pt>
                <c:pt idx="69">
                  <c:v>0.428043762142224</c:v>
                </c:pt>
                <c:pt idx="70">
                  <c:v>0.428043762142224</c:v>
                </c:pt>
                <c:pt idx="71">
                  <c:v>0.428043762142224</c:v>
                </c:pt>
                <c:pt idx="72">
                  <c:v>0.428043762142224</c:v>
                </c:pt>
                <c:pt idx="73">
                  <c:v>0.428043762142224</c:v>
                </c:pt>
                <c:pt idx="74">
                  <c:v>0.428043762142224</c:v>
                </c:pt>
                <c:pt idx="75">
                  <c:v>0.428043762142224</c:v>
                </c:pt>
                <c:pt idx="76">
                  <c:v>0.428043762142224</c:v>
                </c:pt>
                <c:pt idx="77">
                  <c:v>0.428043762142224</c:v>
                </c:pt>
                <c:pt idx="78">
                  <c:v>0.428043762142224</c:v>
                </c:pt>
                <c:pt idx="79">
                  <c:v>0.428043762142224</c:v>
                </c:pt>
                <c:pt idx="80">
                  <c:v>0.428043762142224</c:v>
                </c:pt>
                <c:pt idx="81">
                  <c:v>0.428043762142224</c:v>
                </c:pt>
                <c:pt idx="82">
                  <c:v>0.428043762142224</c:v>
                </c:pt>
                <c:pt idx="83">
                  <c:v>0.428043762142224</c:v>
                </c:pt>
                <c:pt idx="84">
                  <c:v>0.428043762142224</c:v>
                </c:pt>
                <c:pt idx="85">
                  <c:v>0.428043762142224</c:v>
                </c:pt>
                <c:pt idx="86">
                  <c:v>0.428043762142224</c:v>
                </c:pt>
                <c:pt idx="87">
                  <c:v>0.428043762142224</c:v>
                </c:pt>
                <c:pt idx="88">
                  <c:v>0.428043762142224</c:v>
                </c:pt>
                <c:pt idx="89">
                  <c:v>0.428043762142224</c:v>
                </c:pt>
                <c:pt idx="90">
                  <c:v>0.428043762142224</c:v>
                </c:pt>
                <c:pt idx="91">
                  <c:v>0.428043762142224</c:v>
                </c:pt>
                <c:pt idx="92">
                  <c:v>0.428043762142224</c:v>
                </c:pt>
                <c:pt idx="93">
                  <c:v>0.428043762142224</c:v>
                </c:pt>
                <c:pt idx="94">
                  <c:v>0.428043762142224</c:v>
                </c:pt>
                <c:pt idx="95">
                  <c:v>0.428043762142224</c:v>
                </c:pt>
                <c:pt idx="96">
                  <c:v>0.428043762142224</c:v>
                </c:pt>
                <c:pt idx="97">
                  <c:v>0.428043762142224</c:v>
                </c:pt>
                <c:pt idx="98">
                  <c:v>0.428043762142224</c:v>
                </c:pt>
                <c:pt idx="99">
                  <c:v>0.428043762142224</c:v>
                </c:pt>
                <c:pt idx="100">
                  <c:v>0.428043762142224</c:v>
                </c:pt>
                <c:pt idx="101">
                  <c:v>0.428043762142224</c:v>
                </c:pt>
                <c:pt idx="102">
                  <c:v>0.428043762142224</c:v>
                </c:pt>
                <c:pt idx="103">
                  <c:v>0.428043762142224</c:v>
                </c:pt>
                <c:pt idx="104">
                  <c:v>0.428043762142224</c:v>
                </c:pt>
                <c:pt idx="105">
                  <c:v>0.428043762142224</c:v>
                </c:pt>
                <c:pt idx="106">
                  <c:v>0.428043762142224</c:v>
                </c:pt>
                <c:pt idx="107">
                  <c:v>0.428043762142224</c:v>
                </c:pt>
                <c:pt idx="108">
                  <c:v>0.428043762142224</c:v>
                </c:pt>
                <c:pt idx="109">
                  <c:v>0.428043762142224</c:v>
                </c:pt>
                <c:pt idx="110">
                  <c:v>0.428043762142224</c:v>
                </c:pt>
                <c:pt idx="111">
                  <c:v>0.428043762142224</c:v>
                </c:pt>
                <c:pt idx="112">
                  <c:v>0.428043762142224</c:v>
                </c:pt>
                <c:pt idx="113">
                  <c:v>0.428043762142224</c:v>
                </c:pt>
                <c:pt idx="114">
                  <c:v>0.428043762142224</c:v>
                </c:pt>
                <c:pt idx="115">
                  <c:v>0.428043762142224</c:v>
                </c:pt>
                <c:pt idx="116">
                  <c:v>0.428043762142224</c:v>
                </c:pt>
                <c:pt idx="117">
                  <c:v>0.428043762142224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802088"/>
        <c:axId val="287802480"/>
      </c:lineChart>
      <c:catAx>
        <c:axId val="287802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87802480"/>
        <c:crosses val="autoZero"/>
        <c:auto val="1"/>
        <c:lblAlgn val="ctr"/>
        <c:lblOffset val="100"/>
        <c:noMultiLvlLbl val="0"/>
      </c:catAx>
      <c:valAx>
        <c:axId val="287802480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878020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7686384565993464"/>
          <c:y val="6.4402899142693176E-2"/>
          <c:w val="0.23798721299964803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Обеспеченность педагогами: число обучающихся </a:t>
            </a:r>
            <a:r>
              <a:rPr lang="ru-RU" sz="1400" b="1" i="0" u="none" strike="noStrike" baseline="0">
                <a:effectLst/>
              </a:rPr>
              <a:t>на 1 педагога </a:t>
            </a:r>
            <a:endParaRPr lang="ru-RU" b="1"/>
          </a:p>
        </c:rich>
      </c:tx>
      <c:layout>
        <c:manualLayout>
          <c:xMode val="edge"/>
          <c:yMode val="edge"/>
          <c:x val="0.35811593939404512"/>
          <c:y val="1.34333305432326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512151693545876E-2"/>
          <c:y val="0.13226918891771994"/>
          <c:w val="0.97658979406005264"/>
          <c:h val="0.52791629697832088"/>
        </c:manualLayout>
      </c:layout>
      <c:lineChart>
        <c:grouping val="standard"/>
        <c:varyColors val="0"/>
        <c:ser>
          <c:idx val="0"/>
          <c:order val="0"/>
          <c:tx>
            <c:v>Обеспеченность педагогами на 1 учащегося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'2024-2025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'2024-2025 свод'!$O$7:$O$124</c:f>
              <c:numCache>
                <c:formatCode>0</c:formatCode>
                <c:ptCount val="118"/>
                <c:pt idx="0" formatCode="#,##0">
                  <c:v>15.496072609399111</c:v>
                </c:pt>
                <c:pt idx="1">
                  <c:v>6.3953488372093021</c:v>
                </c:pt>
                <c:pt idx="2">
                  <c:v>15.065789473684211</c:v>
                </c:pt>
                <c:pt idx="3">
                  <c:v>18.75</c:v>
                </c:pt>
                <c:pt idx="4">
                  <c:v>14.460869565217392</c:v>
                </c:pt>
                <c:pt idx="5">
                  <c:v>16.857142857142858</c:v>
                </c:pt>
                <c:pt idx="6">
                  <c:v>17.188679245283019</c:v>
                </c:pt>
                <c:pt idx="7">
                  <c:v>16.083333333333332</c:v>
                </c:pt>
                <c:pt idx="8">
                  <c:v>15.054794520547945</c:v>
                </c:pt>
                <c:pt idx="9">
                  <c:v>19.608695652173914</c:v>
                </c:pt>
                <c:pt idx="10">
                  <c:v>15.62696913155037</c:v>
                </c:pt>
                <c:pt idx="11">
                  <c:v>16.42622950819672</c:v>
                </c:pt>
                <c:pt idx="12">
                  <c:v>13.96078431372549</c:v>
                </c:pt>
                <c:pt idx="13">
                  <c:v>14.552631578947368</c:v>
                </c:pt>
                <c:pt idx="14">
                  <c:v>14.682926829268293</c:v>
                </c:pt>
                <c:pt idx="15">
                  <c:v>16.423913043478262</c:v>
                </c:pt>
                <c:pt idx="16">
                  <c:v>18.120689655172413</c:v>
                </c:pt>
                <c:pt idx="17">
                  <c:v>18.267857142857142</c:v>
                </c:pt>
                <c:pt idx="18">
                  <c:v>6.0082644628099171</c:v>
                </c:pt>
                <c:pt idx="19">
                  <c:v>16.385964912280702</c:v>
                </c:pt>
                <c:pt idx="20">
                  <c:v>16.0625</c:v>
                </c:pt>
                <c:pt idx="21">
                  <c:v>17.785714285714285</c:v>
                </c:pt>
                <c:pt idx="22">
                  <c:v>18.846153846153847</c:v>
                </c:pt>
                <c:pt idx="23">
                  <c:v>16.727514000726348</c:v>
                </c:pt>
                <c:pt idx="24">
                  <c:v>19.447761194029852</c:v>
                </c:pt>
                <c:pt idx="25">
                  <c:v>15.475609756097562</c:v>
                </c:pt>
                <c:pt idx="26">
                  <c:v>18.390243902439025</c:v>
                </c:pt>
                <c:pt idx="27">
                  <c:v>14.462686567164178</c:v>
                </c:pt>
                <c:pt idx="28">
                  <c:v>17.456140350877192</c:v>
                </c:pt>
                <c:pt idx="29">
                  <c:v>10.916666666666666</c:v>
                </c:pt>
                <c:pt idx="30">
                  <c:v>23.78688524590164</c:v>
                </c:pt>
                <c:pt idx="31">
                  <c:v>14.666666666666666</c:v>
                </c:pt>
                <c:pt idx="32">
                  <c:v>19.14</c:v>
                </c:pt>
                <c:pt idx="33">
                  <c:v>13.916666666666666</c:v>
                </c:pt>
                <c:pt idx="34">
                  <c:v>17.533333333333335</c:v>
                </c:pt>
                <c:pt idx="35">
                  <c:v>20.333333333333332</c:v>
                </c:pt>
                <c:pt idx="36">
                  <c:v>16.434782608695652</c:v>
                </c:pt>
                <c:pt idx="37">
                  <c:v>17.212765957446809</c:v>
                </c:pt>
                <c:pt idx="38">
                  <c:v>16.74468085106383</c:v>
                </c:pt>
                <c:pt idx="39">
                  <c:v>17.565217391304348</c:v>
                </c:pt>
                <c:pt idx="40">
                  <c:v>10.884297520661157</c:v>
                </c:pt>
                <c:pt idx="41">
                  <c:v>14.92540983227253</c:v>
                </c:pt>
                <c:pt idx="42">
                  <c:v>10.5</c:v>
                </c:pt>
                <c:pt idx="43">
                  <c:v>16.76923076923077</c:v>
                </c:pt>
                <c:pt idx="44">
                  <c:v>16.292682926829269</c:v>
                </c:pt>
                <c:pt idx="45">
                  <c:v>18.405063291139239</c:v>
                </c:pt>
                <c:pt idx="46">
                  <c:v>16.399999999999999</c:v>
                </c:pt>
                <c:pt idx="47">
                  <c:v>8.8524590163934427</c:v>
                </c:pt>
                <c:pt idx="48">
                  <c:v>4.7105263157894735</c:v>
                </c:pt>
                <c:pt idx="49">
                  <c:v>22.020833333333332</c:v>
                </c:pt>
                <c:pt idx="50">
                  <c:v>12.4375</c:v>
                </c:pt>
                <c:pt idx="51">
                  <c:v>14.033333333333333</c:v>
                </c:pt>
                <c:pt idx="52">
                  <c:v>14.297872340425531</c:v>
                </c:pt>
                <c:pt idx="53">
                  <c:v>12.341463414634147</c:v>
                </c:pt>
                <c:pt idx="54">
                  <c:v>17.318840579710145</c:v>
                </c:pt>
                <c:pt idx="55">
                  <c:v>15.636363636363637</c:v>
                </c:pt>
                <c:pt idx="56">
                  <c:v>15.979591836734693</c:v>
                </c:pt>
                <c:pt idx="57">
                  <c:v>16.642857142857142</c:v>
                </c:pt>
                <c:pt idx="58">
                  <c:v>17.412698412698411</c:v>
                </c:pt>
                <c:pt idx="59">
                  <c:v>18.984126984126984</c:v>
                </c:pt>
                <c:pt idx="60">
                  <c:v>12.221052631578948</c:v>
                </c:pt>
                <c:pt idx="61">
                  <c:v>17.251700680272108</c:v>
                </c:pt>
                <c:pt idx="62">
                  <c:v>16.693415431840233</c:v>
                </c:pt>
                <c:pt idx="63">
                  <c:v>14.042553191489361</c:v>
                </c:pt>
                <c:pt idx="64">
                  <c:v>11.672727272727272</c:v>
                </c:pt>
                <c:pt idx="65">
                  <c:v>16.087719298245613</c:v>
                </c:pt>
                <c:pt idx="66">
                  <c:v>12.632352941176471</c:v>
                </c:pt>
                <c:pt idx="67">
                  <c:v>17.677419354838708</c:v>
                </c:pt>
                <c:pt idx="68">
                  <c:v>16.730158730158731</c:v>
                </c:pt>
                <c:pt idx="69">
                  <c:v>19.367346938775512</c:v>
                </c:pt>
                <c:pt idx="70">
                  <c:v>19.184210526315791</c:v>
                </c:pt>
                <c:pt idx="71">
                  <c:v>15.895833333333334</c:v>
                </c:pt>
                <c:pt idx="72">
                  <c:v>18.761904761904763</c:v>
                </c:pt>
                <c:pt idx="73">
                  <c:v>23.260869565217391</c:v>
                </c:pt>
                <c:pt idx="74">
                  <c:v>15.075757575757576</c:v>
                </c:pt>
                <c:pt idx="75">
                  <c:v>15.014084507042254</c:v>
                </c:pt>
                <c:pt idx="76">
                  <c:v>18.304878048780488</c:v>
                </c:pt>
                <c:pt idx="77">
                  <c:v>17.676791148051215</c:v>
                </c:pt>
                <c:pt idx="78">
                  <c:v>17.033898305084747</c:v>
                </c:pt>
                <c:pt idx="79">
                  <c:v>19.888888888888889</c:v>
                </c:pt>
                <c:pt idx="80">
                  <c:v>16.720588235294116</c:v>
                </c:pt>
                <c:pt idx="81">
                  <c:v>15.921052631578947</c:v>
                </c:pt>
                <c:pt idx="82">
                  <c:v>22.197183098591548</c:v>
                </c:pt>
                <c:pt idx="83">
                  <c:v>22.774509803921568</c:v>
                </c:pt>
                <c:pt idx="84">
                  <c:v>13.358974358974359</c:v>
                </c:pt>
                <c:pt idx="85">
                  <c:v>20.674418604651162</c:v>
                </c:pt>
                <c:pt idx="86">
                  <c:v>17.754098360655739</c:v>
                </c:pt>
                <c:pt idx="87">
                  <c:v>20.833333333333332</c:v>
                </c:pt>
                <c:pt idx="88">
                  <c:v>15.116666666666667</c:v>
                </c:pt>
                <c:pt idx="89">
                  <c:v>15.254237288135593</c:v>
                </c:pt>
                <c:pt idx="90">
                  <c:v>19</c:v>
                </c:pt>
                <c:pt idx="91">
                  <c:v>14.712328767123287</c:v>
                </c:pt>
                <c:pt idx="92">
                  <c:v>13.625</c:v>
                </c:pt>
                <c:pt idx="93">
                  <c:v>13.859649122807017</c:v>
                </c:pt>
                <c:pt idx="94">
                  <c:v>18.194805194805195</c:v>
                </c:pt>
                <c:pt idx="95">
                  <c:v>14.070422535211268</c:v>
                </c:pt>
                <c:pt idx="96">
                  <c:v>17.399999999999999</c:v>
                </c:pt>
                <c:pt idx="97">
                  <c:v>16.018867924528301</c:v>
                </c:pt>
                <c:pt idx="98">
                  <c:v>23.567796610169491</c:v>
                </c:pt>
                <c:pt idx="99">
                  <c:v>19.115384615384617</c:v>
                </c:pt>
                <c:pt idx="100">
                  <c:v>16.164705882352941</c:v>
                </c:pt>
                <c:pt idx="101">
                  <c:v>18.594771241830067</c:v>
                </c:pt>
                <c:pt idx="102">
                  <c:v>21.558620689655172</c:v>
                </c:pt>
                <c:pt idx="103">
                  <c:v>17.300970873786408</c:v>
                </c:pt>
                <c:pt idx="104">
                  <c:v>16.041958041958043</c:v>
                </c:pt>
                <c:pt idx="105">
                  <c:v>15.283582089552239</c:v>
                </c:pt>
                <c:pt idx="106">
                  <c:v>18.367021276595743</c:v>
                </c:pt>
                <c:pt idx="107">
                  <c:v>19.899999999999999</c:v>
                </c:pt>
                <c:pt idx="108">
                  <c:v>14.954702603675388</c:v>
                </c:pt>
                <c:pt idx="109">
                  <c:v>17.384615384615383</c:v>
                </c:pt>
                <c:pt idx="110">
                  <c:v>14.676470588235293</c:v>
                </c:pt>
                <c:pt idx="111">
                  <c:v>14.86</c:v>
                </c:pt>
                <c:pt idx="112">
                  <c:v>14.62962962962963</c:v>
                </c:pt>
                <c:pt idx="113">
                  <c:v>15.074626865671641</c:v>
                </c:pt>
                <c:pt idx="114">
                  <c:v>14.890909090909091</c:v>
                </c:pt>
                <c:pt idx="115">
                  <c:v>13.166666666666666</c:v>
                </c:pt>
                <c:pt idx="116">
                  <c:v>14.136690647482014</c:v>
                </c:pt>
                <c:pt idx="117">
                  <c:v>24.246153846153845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'2024-2025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'2024-2025 свод'!$P$7:$P$124</c:f>
              <c:numCache>
                <c:formatCode>0</c:formatCode>
                <c:ptCount val="118"/>
                <c:pt idx="0">
                  <c:v>16.368842620969893</c:v>
                </c:pt>
                <c:pt idx="1">
                  <c:v>16.368842620969893</c:v>
                </c:pt>
                <c:pt idx="2">
                  <c:v>16.368842620969893</c:v>
                </c:pt>
                <c:pt idx="3">
                  <c:v>16.368842620969893</c:v>
                </c:pt>
                <c:pt idx="4">
                  <c:v>16.368842620969893</c:v>
                </c:pt>
                <c:pt idx="5">
                  <c:v>16.368842620969893</c:v>
                </c:pt>
                <c:pt idx="6">
                  <c:v>16.368842620969893</c:v>
                </c:pt>
                <c:pt idx="7">
                  <c:v>16.368842620969893</c:v>
                </c:pt>
                <c:pt idx="8">
                  <c:v>16.368842620969893</c:v>
                </c:pt>
                <c:pt idx="9">
                  <c:v>16.368842620969893</c:v>
                </c:pt>
                <c:pt idx="10">
                  <c:v>16.368842620969893</c:v>
                </c:pt>
                <c:pt idx="11">
                  <c:v>16.368842620969893</c:v>
                </c:pt>
                <c:pt idx="12">
                  <c:v>16.368842620969893</c:v>
                </c:pt>
                <c:pt idx="13">
                  <c:v>16.368842620969893</c:v>
                </c:pt>
                <c:pt idx="14">
                  <c:v>16.368842620969893</c:v>
                </c:pt>
                <c:pt idx="15">
                  <c:v>16.368842620969893</c:v>
                </c:pt>
                <c:pt idx="16">
                  <c:v>16.368842620969893</c:v>
                </c:pt>
                <c:pt idx="17">
                  <c:v>16.368842620969893</c:v>
                </c:pt>
                <c:pt idx="18">
                  <c:v>16.368842620969893</c:v>
                </c:pt>
                <c:pt idx="19">
                  <c:v>16.368842620969893</c:v>
                </c:pt>
                <c:pt idx="20">
                  <c:v>16.368842620969893</c:v>
                </c:pt>
                <c:pt idx="21">
                  <c:v>16.368842620969893</c:v>
                </c:pt>
                <c:pt idx="22">
                  <c:v>16.368842620969893</c:v>
                </c:pt>
                <c:pt idx="23">
                  <c:v>16.368842620969893</c:v>
                </c:pt>
                <c:pt idx="24">
                  <c:v>16.368842620969893</c:v>
                </c:pt>
                <c:pt idx="25">
                  <c:v>16.368842620969893</c:v>
                </c:pt>
                <c:pt idx="26">
                  <c:v>16.368842620969893</c:v>
                </c:pt>
                <c:pt idx="27">
                  <c:v>16.368842620969893</c:v>
                </c:pt>
                <c:pt idx="28">
                  <c:v>16.368842620969893</c:v>
                </c:pt>
                <c:pt idx="29">
                  <c:v>16.368842620969893</c:v>
                </c:pt>
                <c:pt idx="30">
                  <c:v>16.368842620969893</c:v>
                </c:pt>
                <c:pt idx="31">
                  <c:v>16.368842620969893</c:v>
                </c:pt>
                <c:pt idx="32">
                  <c:v>16.368842620969893</c:v>
                </c:pt>
                <c:pt idx="33">
                  <c:v>16.368842620969893</c:v>
                </c:pt>
                <c:pt idx="34">
                  <c:v>16.368842620969893</c:v>
                </c:pt>
                <c:pt idx="35">
                  <c:v>16.368842620969893</c:v>
                </c:pt>
                <c:pt idx="36">
                  <c:v>16.368842620969893</c:v>
                </c:pt>
                <c:pt idx="37">
                  <c:v>16.368842620969893</c:v>
                </c:pt>
                <c:pt idx="38">
                  <c:v>16.368842620969893</c:v>
                </c:pt>
                <c:pt idx="39">
                  <c:v>16.368842620969893</c:v>
                </c:pt>
                <c:pt idx="40">
                  <c:v>16.368842620969893</c:v>
                </c:pt>
                <c:pt idx="41">
                  <c:v>16.368842620969893</c:v>
                </c:pt>
                <c:pt idx="42">
                  <c:v>16.368842620969893</c:v>
                </c:pt>
                <c:pt idx="43">
                  <c:v>16.368842620969893</c:v>
                </c:pt>
                <c:pt idx="44">
                  <c:v>16.368842620969893</c:v>
                </c:pt>
                <c:pt idx="45">
                  <c:v>16.368842620969893</c:v>
                </c:pt>
                <c:pt idx="46">
                  <c:v>16.368842620969893</c:v>
                </c:pt>
                <c:pt idx="47">
                  <c:v>16.368842620969893</c:v>
                </c:pt>
                <c:pt idx="48">
                  <c:v>16.368842620969893</c:v>
                </c:pt>
                <c:pt idx="49">
                  <c:v>16.368842620969893</c:v>
                </c:pt>
                <c:pt idx="50">
                  <c:v>16.368842620969893</c:v>
                </c:pt>
                <c:pt idx="51">
                  <c:v>16.368842620969893</c:v>
                </c:pt>
                <c:pt idx="52">
                  <c:v>16.368842620969893</c:v>
                </c:pt>
                <c:pt idx="53">
                  <c:v>16.368842620969893</c:v>
                </c:pt>
                <c:pt idx="54">
                  <c:v>16.368842620969893</c:v>
                </c:pt>
                <c:pt idx="55">
                  <c:v>16.368842620969893</c:v>
                </c:pt>
                <c:pt idx="56">
                  <c:v>16.368842620969893</c:v>
                </c:pt>
                <c:pt idx="57">
                  <c:v>16.368842620969893</c:v>
                </c:pt>
                <c:pt idx="58">
                  <c:v>16.368842620969893</c:v>
                </c:pt>
                <c:pt idx="59">
                  <c:v>16.368842620969893</c:v>
                </c:pt>
                <c:pt idx="60">
                  <c:v>16.368842620969893</c:v>
                </c:pt>
                <c:pt idx="61">
                  <c:v>16.368842620969893</c:v>
                </c:pt>
                <c:pt idx="62">
                  <c:v>16.368842620969893</c:v>
                </c:pt>
                <c:pt idx="63">
                  <c:v>16.368842620969893</c:v>
                </c:pt>
                <c:pt idx="64">
                  <c:v>16.368842620969893</c:v>
                </c:pt>
                <c:pt idx="65">
                  <c:v>16.368842620969893</c:v>
                </c:pt>
                <c:pt idx="66">
                  <c:v>16.368842620969893</c:v>
                </c:pt>
                <c:pt idx="67">
                  <c:v>16.368842620969893</c:v>
                </c:pt>
                <c:pt idx="68">
                  <c:v>16.368842620969893</c:v>
                </c:pt>
                <c:pt idx="69">
                  <c:v>16.368842620969893</c:v>
                </c:pt>
                <c:pt idx="70">
                  <c:v>16.368842620969893</c:v>
                </c:pt>
                <c:pt idx="71">
                  <c:v>16.368842620969893</c:v>
                </c:pt>
                <c:pt idx="72">
                  <c:v>16.368842620969893</c:v>
                </c:pt>
                <c:pt idx="73">
                  <c:v>16.368842620969893</c:v>
                </c:pt>
                <c:pt idx="74">
                  <c:v>16.368842620969893</c:v>
                </c:pt>
                <c:pt idx="75">
                  <c:v>16.368842620969893</c:v>
                </c:pt>
                <c:pt idx="76">
                  <c:v>16.368842620969893</c:v>
                </c:pt>
                <c:pt idx="77">
                  <c:v>16.368842620969893</c:v>
                </c:pt>
                <c:pt idx="78">
                  <c:v>16.368842620969893</c:v>
                </c:pt>
                <c:pt idx="79">
                  <c:v>16.368842620969893</c:v>
                </c:pt>
                <c:pt idx="80">
                  <c:v>16.368842620969893</c:v>
                </c:pt>
                <c:pt idx="81">
                  <c:v>16.368842620969893</c:v>
                </c:pt>
                <c:pt idx="82">
                  <c:v>16.368842620969893</c:v>
                </c:pt>
                <c:pt idx="83">
                  <c:v>16.368842620969893</c:v>
                </c:pt>
                <c:pt idx="84">
                  <c:v>16.368842620969893</c:v>
                </c:pt>
                <c:pt idx="85">
                  <c:v>16.368842620969893</c:v>
                </c:pt>
                <c:pt idx="86">
                  <c:v>16.368842620969893</c:v>
                </c:pt>
                <c:pt idx="87">
                  <c:v>16.368842620969893</c:v>
                </c:pt>
                <c:pt idx="88">
                  <c:v>16.368842620969893</c:v>
                </c:pt>
                <c:pt idx="89">
                  <c:v>16.368842620969893</c:v>
                </c:pt>
                <c:pt idx="90">
                  <c:v>16.368842620969893</c:v>
                </c:pt>
                <c:pt idx="91">
                  <c:v>16.368842620969893</c:v>
                </c:pt>
                <c:pt idx="92">
                  <c:v>16.368842620969893</c:v>
                </c:pt>
                <c:pt idx="93">
                  <c:v>16.368842620969893</c:v>
                </c:pt>
                <c:pt idx="94">
                  <c:v>16.368842620969893</c:v>
                </c:pt>
                <c:pt idx="95">
                  <c:v>16.368842620969893</c:v>
                </c:pt>
                <c:pt idx="96">
                  <c:v>16.368842620969893</c:v>
                </c:pt>
                <c:pt idx="97">
                  <c:v>16.368842620969893</c:v>
                </c:pt>
                <c:pt idx="98">
                  <c:v>16.368842620969893</c:v>
                </c:pt>
                <c:pt idx="99">
                  <c:v>16.368842620969893</c:v>
                </c:pt>
                <c:pt idx="100">
                  <c:v>16.368842620969893</c:v>
                </c:pt>
                <c:pt idx="101">
                  <c:v>16.368842620969893</c:v>
                </c:pt>
                <c:pt idx="102">
                  <c:v>16.368842620969893</c:v>
                </c:pt>
                <c:pt idx="103">
                  <c:v>16.368842620969893</c:v>
                </c:pt>
                <c:pt idx="104">
                  <c:v>16.368842620969893</c:v>
                </c:pt>
                <c:pt idx="105">
                  <c:v>16.368842620969893</c:v>
                </c:pt>
                <c:pt idx="106">
                  <c:v>16.368842620969893</c:v>
                </c:pt>
                <c:pt idx="107">
                  <c:v>16.368842620969893</c:v>
                </c:pt>
                <c:pt idx="108">
                  <c:v>16.368842620969893</c:v>
                </c:pt>
                <c:pt idx="109">
                  <c:v>16.368842620969893</c:v>
                </c:pt>
                <c:pt idx="110">
                  <c:v>16.368842620969893</c:v>
                </c:pt>
                <c:pt idx="111">
                  <c:v>16.368842620969893</c:v>
                </c:pt>
                <c:pt idx="112">
                  <c:v>16.368842620969893</c:v>
                </c:pt>
                <c:pt idx="113">
                  <c:v>16.368842620969893</c:v>
                </c:pt>
                <c:pt idx="114">
                  <c:v>16.368842620969893</c:v>
                </c:pt>
                <c:pt idx="115">
                  <c:v>16.368842620969893</c:v>
                </c:pt>
                <c:pt idx="116">
                  <c:v>16.368842620969893</c:v>
                </c:pt>
                <c:pt idx="117">
                  <c:v>16.368842620969893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803264"/>
        <c:axId val="287803656"/>
      </c:lineChart>
      <c:catAx>
        <c:axId val="287803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87803656"/>
        <c:crosses val="autoZero"/>
        <c:auto val="1"/>
        <c:lblAlgn val="ctr"/>
        <c:lblOffset val="100"/>
        <c:noMultiLvlLbl val="0"/>
      </c:catAx>
      <c:valAx>
        <c:axId val="287803656"/>
        <c:scaling>
          <c:orientation val="minMax"/>
          <c:max val="3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87803264"/>
        <c:crosses val="autoZero"/>
        <c:crossBetween val="between"/>
        <c:majorUnit val="5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615497109516514"/>
          <c:y val="6.9146563990960086E-2"/>
          <c:w val="0.28286727739347883"/>
          <c:h val="3.651510618514124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74083</xdr:colOff>
      <xdr:row>27</xdr:row>
      <xdr:rowOff>25400</xdr:rowOff>
    </xdr:from>
    <xdr:to>
      <xdr:col>29</xdr:col>
      <xdr:colOff>7142</xdr:colOff>
      <xdr:row>53</xdr:row>
      <xdr:rowOff>105834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16935</xdr:colOff>
      <xdr:row>1</xdr:row>
      <xdr:rowOff>79375</xdr:rowOff>
    </xdr:from>
    <xdr:to>
      <xdr:col>29</xdr:col>
      <xdr:colOff>26461</xdr:colOff>
      <xdr:row>26</xdr:row>
      <xdr:rowOff>98425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52917</xdr:colOff>
      <xdr:row>54</xdr:row>
      <xdr:rowOff>71437</xdr:rowOff>
    </xdr:from>
    <xdr:to>
      <xdr:col>29</xdr:col>
      <xdr:colOff>45244</xdr:colOff>
      <xdr:row>81</xdr:row>
      <xdr:rowOff>1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21167</xdr:colOff>
      <xdr:row>81</xdr:row>
      <xdr:rowOff>95250</xdr:rowOff>
    </xdr:from>
    <xdr:to>
      <xdr:col>28</xdr:col>
      <xdr:colOff>602191</xdr:colOff>
      <xdr:row>108</xdr:row>
      <xdr:rowOff>1</xdr:rowOff>
    </xdr:to>
    <xdr:graphicFrame macro="">
      <xdr:nvGraphicFramePr>
        <xdr:cNvPr id="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63500</xdr:colOff>
      <xdr:row>108</xdr:row>
      <xdr:rowOff>31750</xdr:rowOff>
    </xdr:from>
    <xdr:to>
      <xdr:col>29</xdr:col>
      <xdr:colOff>6880</xdr:colOff>
      <xdr:row>135</xdr:row>
      <xdr:rowOff>0</xdr:rowOff>
    </xdr:to>
    <xdr:graphicFrame macro="">
      <xdr:nvGraphicFramePr>
        <xdr:cNvPr id="6" name="Диаграмма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0.02805</cdr:x>
      <cdr:y>0.1127</cdr:y>
    </cdr:from>
    <cdr:to>
      <cdr:x>0.02865</cdr:x>
      <cdr:y>0.6804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497416" y="567279"/>
          <a:ext cx="10641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0.11041</cdr:x>
      <cdr:y>0.11481</cdr:y>
    </cdr:from>
    <cdr:to>
      <cdr:x>0.11101</cdr:x>
      <cdr:y>0.68041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1958030" y="577889"/>
          <a:ext cx="10641" cy="28469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0.21782</cdr:x>
      <cdr:y>0.11271</cdr:y>
    </cdr:from>
    <cdr:to>
      <cdr:x>0.21842</cdr:x>
      <cdr:y>0.68251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3862863" y="567318"/>
          <a:ext cx="10641" cy="28680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0.36641</cdr:x>
      <cdr:y>0.1127</cdr:y>
    </cdr:from>
    <cdr:to>
      <cdr:x>0.3682</cdr:x>
      <cdr:y>0.6825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497986" y="567268"/>
          <a:ext cx="31745" cy="28680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0.54008</cdr:x>
      <cdr:y>0.11901</cdr:y>
    </cdr:from>
    <cdr:to>
      <cdr:x>0.54187</cdr:x>
      <cdr:y>0.68671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577912" y="599042"/>
          <a:ext cx="31745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0.6642</cdr:x>
      <cdr:y>0.12532</cdr:y>
    </cdr:from>
    <cdr:to>
      <cdr:x>0.6654</cdr:x>
      <cdr:y>0.69302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779141" y="630790"/>
          <a:ext cx="21281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0.92023</cdr:x>
      <cdr:y>0.12112</cdr:y>
    </cdr:from>
    <cdr:to>
      <cdr:x>0.92082</cdr:x>
      <cdr:y>0.68882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19561" y="609637"/>
          <a:ext cx="10463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0.02935</cdr:x>
      <cdr:y>0.10735</cdr:y>
    </cdr:from>
    <cdr:to>
      <cdr:x>0.03054</cdr:x>
      <cdr:y>0.65848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522762" y="513283"/>
          <a:ext cx="21195" cy="26352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0.11314</cdr:x>
      <cdr:y>0.11399</cdr:y>
    </cdr:from>
    <cdr:to>
      <cdr:x>0.11373</cdr:x>
      <cdr:y>0.65848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2015120" y="545064"/>
          <a:ext cx="10508" cy="26035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0.2195</cdr:x>
      <cdr:y>0.11842</cdr:y>
    </cdr:from>
    <cdr:to>
      <cdr:x>0.2201</cdr:x>
      <cdr:y>0.67176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3909475" y="566247"/>
          <a:ext cx="10686" cy="26458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0.36746</cdr:x>
      <cdr:y>0.11178</cdr:y>
    </cdr:from>
    <cdr:to>
      <cdr:x>0.36806</cdr:x>
      <cdr:y>0.6629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544698" y="534482"/>
          <a:ext cx="10686" cy="26352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0.54097</cdr:x>
      <cdr:y>0.11399</cdr:y>
    </cdr:from>
    <cdr:to>
      <cdr:x>0.54097</cdr:x>
      <cdr:y>0.66733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634966" y="545049"/>
          <a:ext cx="99" cy="26458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0.66516</cdr:x>
      <cdr:y>0.11841</cdr:y>
    </cdr:from>
    <cdr:to>
      <cdr:x>0.66516</cdr:x>
      <cdr:y>0.6629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846904" y="566199"/>
          <a:ext cx="0" cy="26035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0.91889</cdr:x>
      <cdr:y>0.12063</cdr:y>
    </cdr:from>
    <cdr:to>
      <cdr:x>0.91949</cdr:x>
      <cdr:y>0.66511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66021" y="576798"/>
          <a:ext cx="10686" cy="260345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0.02829</cdr:x>
      <cdr:y>0.08646</cdr:y>
    </cdr:from>
    <cdr:to>
      <cdr:x>0.02914</cdr:x>
      <cdr:y>0.65779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503423" y="438549"/>
          <a:ext cx="15125" cy="28978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0.11182</cdr:x>
      <cdr:y>0.09442</cdr:y>
    </cdr:from>
    <cdr:to>
      <cdr:x>0.11182</cdr:x>
      <cdr:y>0.6724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1989636" y="478920"/>
          <a:ext cx="0" cy="29315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0.2183</cdr:x>
      <cdr:y>0.09023</cdr:y>
    </cdr:from>
    <cdr:to>
      <cdr:x>0.22008</cdr:x>
      <cdr:y>0.66404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3884320" y="457671"/>
          <a:ext cx="31672" cy="29104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0.36699</cdr:x>
      <cdr:y>0.09905</cdr:y>
    </cdr:from>
    <cdr:to>
      <cdr:x>0.36818</cdr:x>
      <cdr:y>0.66614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529964" y="502404"/>
          <a:ext cx="21174" cy="28763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0.53872</cdr:x>
      <cdr:y>0.0989</cdr:y>
    </cdr:from>
    <cdr:to>
      <cdr:x>0.54007</cdr:x>
      <cdr:y>0.66614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585696" y="501643"/>
          <a:ext cx="24021" cy="28770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0.66555</cdr:x>
      <cdr:y>0.0965</cdr:y>
    </cdr:from>
    <cdr:to>
      <cdr:x>0.66555</cdr:x>
      <cdr:y>0.66822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842530" y="489471"/>
          <a:ext cx="0" cy="28998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0.92021</cdr:x>
      <cdr:y>0.09513</cdr:y>
    </cdr:from>
    <cdr:to>
      <cdr:x>0.92074</cdr:x>
      <cdr:y>0.67658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73665" y="482487"/>
          <a:ext cx="9431" cy="29491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0.02325</cdr:x>
      <cdr:y>0.1216</cdr:y>
    </cdr:from>
    <cdr:to>
      <cdr:x>0.0239</cdr:x>
      <cdr:y>0.69146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413058" y="613850"/>
          <a:ext cx="11550" cy="28767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0.10668</cdr:x>
      <cdr:y>0.12369</cdr:y>
    </cdr:from>
    <cdr:to>
      <cdr:x>0.10689</cdr:x>
      <cdr:y>0.68726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1895450" y="624418"/>
          <a:ext cx="3731" cy="28450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0.21265</cdr:x>
      <cdr:y>0.12579</cdr:y>
    </cdr:from>
    <cdr:to>
      <cdr:x>0.21377</cdr:x>
      <cdr:y>0.69565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3778397" y="635001"/>
          <a:ext cx="19900" cy="28767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0.36366</cdr:x>
      <cdr:y>0.1174</cdr:y>
    </cdr:from>
    <cdr:to>
      <cdr:x>0.36415</cdr:x>
      <cdr:y>0.6852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 flipH="1">
          <a:off x="6461595" y="592665"/>
          <a:ext cx="8707" cy="28663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0.53579</cdr:x>
      <cdr:y>0.11949</cdr:y>
    </cdr:from>
    <cdr:to>
      <cdr:x>0.53678</cdr:x>
      <cdr:y>0.68516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520152" y="603234"/>
          <a:ext cx="17591" cy="28556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0.66095</cdr:x>
      <cdr:y>0.12161</cdr:y>
    </cdr:from>
    <cdr:to>
      <cdr:x>0.66157</cdr:x>
      <cdr:y>0.68728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744040" y="613893"/>
          <a:ext cx="11016" cy="28556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0.91781</cdr:x>
      <cdr:y>0.1153</cdr:y>
    </cdr:from>
    <cdr:to>
      <cdr:x>0.91887</cdr:x>
      <cdr:y>0.6852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08031" y="582067"/>
          <a:ext cx="18835" cy="287699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0.02386</cdr:x>
      <cdr:y>0.12896</cdr:y>
    </cdr:from>
    <cdr:to>
      <cdr:x>0.02501</cdr:x>
      <cdr:y>0.67878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423385" y="659209"/>
          <a:ext cx="20406" cy="281054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0.10676</cdr:x>
      <cdr:y>0.13849</cdr:y>
    </cdr:from>
    <cdr:to>
      <cdr:x>0.10782</cdr:x>
      <cdr:y>0.6851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1894358" y="707930"/>
          <a:ext cx="18809" cy="27941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0.21413</cdr:x>
      <cdr:y>0.12899</cdr:y>
    </cdr:from>
    <cdr:to>
      <cdr:x>0.21472</cdr:x>
      <cdr:y>0.67682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 flipH="1">
          <a:off x="3799653" y="659362"/>
          <a:ext cx="10469" cy="280037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0.36337</cdr:x>
      <cdr:y>0.13109</cdr:y>
    </cdr:from>
    <cdr:to>
      <cdr:x>0.36442</cdr:x>
      <cdr:y>0.68345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 flipH="1">
          <a:off x="6447913" y="670093"/>
          <a:ext cx="18631" cy="282352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0.53734</cdr:x>
      <cdr:y>0.12689</cdr:y>
    </cdr:from>
    <cdr:to>
      <cdr:x>0.53798</cdr:x>
      <cdr:y>0.67092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 flipH="1">
          <a:off x="9534829" y="648630"/>
          <a:ext cx="11357" cy="27809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0.66084</cdr:x>
      <cdr:y>0.12893</cdr:y>
    </cdr:from>
    <cdr:to>
      <cdr:x>0.66123</cdr:x>
      <cdr:y>0.68019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726294" y="659054"/>
          <a:ext cx="6920" cy="28179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0.91552</cdr:x>
      <cdr:y>0.12689</cdr:y>
    </cdr:from>
    <cdr:to>
      <cdr:x>0.9179</cdr:x>
      <cdr:y>0.67892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245449" y="648626"/>
          <a:ext cx="42232" cy="28218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3"/>
  <sheetViews>
    <sheetView tabSelected="1" zoomScale="90" zoomScaleNormal="90" workbookViewId="0">
      <pane xSplit="2" ySplit="5" topLeftCell="C6" activePane="bottomRight" state="frozen"/>
      <selection pane="topRight" activeCell="D1" sqref="D1"/>
      <selection pane="bottomLeft" activeCell="A5" sqref="A5"/>
      <selection pane="bottomRight" activeCell="B5" sqref="B5"/>
    </sheetView>
  </sheetViews>
  <sheetFormatPr defaultRowHeight="15" x14ac:dyDescent="0.25"/>
  <cols>
    <col min="1" max="1" width="4.7109375" customWidth="1"/>
    <col min="2" max="2" width="32.7109375" customWidth="1"/>
    <col min="3" max="3" width="11.140625" customWidth="1"/>
    <col min="4" max="4" width="8.7109375" customWidth="1"/>
    <col min="5" max="5" width="11" customWidth="1"/>
    <col min="6" max="6" width="11.140625" customWidth="1"/>
    <col min="7" max="7" width="8.7109375" customWidth="1"/>
    <col min="8" max="8" width="9.7109375" customWidth="1"/>
    <col min="9" max="9" width="11.7109375" customWidth="1"/>
    <col min="10" max="10" width="8.7109375" customWidth="1"/>
    <col min="11" max="11" width="11.7109375" customWidth="1"/>
    <col min="12" max="12" width="11.140625" customWidth="1"/>
    <col min="13" max="13" width="8.7109375" customWidth="1"/>
    <col min="14" max="14" width="9.7109375" customWidth="1"/>
    <col min="15" max="15" width="11.42578125" customWidth="1"/>
    <col min="16" max="16" width="8.7109375" customWidth="1"/>
    <col min="17" max="18" width="10.7109375" customWidth="1"/>
    <col min="19" max="24" width="0.140625" hidden="1" customWidth="1"/>
    <col min="25" max="25" width="9.140625" hidden="1" customWidth="1"/>
  </cols>
  <sheetData>
    <row r="1" spans="1:24" ht="15" customHeight="1" x14ac:dyDescent="0.25">
      <c r="B1" s="62"/>
      <c r="C1" s="61"/>
      <c r="D1" s="61"/>
      <c r="E1" s="61"/>
      <c r="F1" s="61"/>
      <c r="G1" s="61"/>
      <c r="H1" s="61"/>
    </row>
    <row r="2" spans="1:24" ht="15" customHeight="1" x14ac:dyDescent="0.25">
      <c r="A2" s="68" t="s">
        <v>67</v>
      </c>
      <c r="B2" s="69"/>
      <c r="I2" s="4" t="s">
        <v>54</v>
      </c>
      <c r="J2" s="43" t="s">
        <v>68</v>
      </c>
      <c r="L2" s="337" t="s">
        <v>55</v>
      </c>
      <c r="M2" s="43" t="s">
        <v>70</v>
      </c>
    </row>
    <row r="3" spans="1:24" ht="15" customHeight="1" x14ac:dyDescent="0.25">
      <c r="B3" s="53" t="s">
        <v>167</v>
      </c>
      <c r="I3" s="14" t="s">
        <v>56</v>
      </c>
      <c r="J3" s="43" t="s">
        <v>69</v>
      </c>
      <c r="L3" s="16" t="s">
        <v>57</v>
      </c>
      <c r="M3" s="43" t="s">
        <v>71</v>
      </c>
    </row>
    <row r="4" spans="1:24" ht="10.5" customHeight="1" thickBot="1" x14ac:dyDescent="0.3">
      <c r="A4" s="35"/>
      <c r="B4" s="35"/>
      <c r="C4" s="35"/>
      <c r="D4" s="35"/>
      <c r="E4" s="35"/>
      <c r="F4" s="35"/>
      <c r="G4" s="35"/>
      <c r="H4" s="35"/>
      <c r="S4" s="346" t="s">
        <v>114</v>
      </c>
      <c r="T4" s="346"/>
      <c r="U4" s="346"/>
      <c r="V4" s="346"/>
      <c r="W4" s="346"/>
      <c r="X4" s="346"/>
    </row>
    <row r="5" spans="1:24" ht="61.5" customHeight="1" thickBot="1" x14ac:dyDescent="0.3">
      <c r="A5" s="2" t="s">
        <v>21</v>
      </c>
      <c r="B5" s="321" t="s">
        <v>22</v>
      </c>
      <c r="C5" s="322" t="s">
        <v>90</v>
      </c>
      <c r="D5" s="323" t="s">
        <v>60</v>
      </c>
      <c r="E5" s="324" t="s">
        <v>91</v>
      </c>
      <c r="F5" s="304" t="s">
        <v>92</v>
      </c>
      <c r="G5" s="304" t="s">
        <v>60</v>
      </c>
      <c r="H5" s="303" t="s">
        <v>93</v>
      </c>
      <c r="I5" s="304" t="s">
        <v>88</v>
      </c>
      <c r="J5" s="304" t="s">
        <v>60</v>
      </c>
      <c r="K5" s="305" t="s">
        <v>89</v>
      </c>
      <c r="L5" s="306" t="s">
        <v>94</v>
      </c>
      <c r="M5" s="304" t="s">
        <v>60</v>
      </c>
      <c r="N5" s="303" t="s">
        <v>95</v>
      </c>
      <c r="O5" s="306" t="s">
        <v>75</v>
      </c>
      <c r="P5" s="304" t="s">
        <v>60</v>
      </c>
      <c r="Q5" s="303" t="s">
        <v>96</v>
      </c>
      <c r="R5" s="307" t="s">
        <v>58</v>
      </c>
      <c r="S5" s="300" t="s">
        <v>108</v>
      </c>
      <c r="T5" s="301" t="s">
        <v>109</v>
      </c>
      <c r="U5" s="301" t="s">
        <v>110</v>
      </c>
      <c r="V5" s="301" t="s">
        <v>111</v>
      </c>
      <c r="W5" s="301" t="s">
        <v>112</v>
      </c>
      <c r="X5" s="302" t="s">
        <v>113</v>
      </c>
    </row>
    <row r="6" spans="1:24" ht="16.5" customHeight="1" thickBot="1" x14ac:dyDescent="0.3">
      <c r="A6" s="2"/>
      <c r="B6" s="142" t="s">
        <v>85</v>
      </c>
      <c r="C6" s="311">
        <f>AVERAGE(C8:C16,C18:C29,C31:C47,C49:C68,C70:C83,C85:C114,C116:C124)</f>
        <v>0.86193179535277575</v>
      </c>
      <c r="D6" s="318">
        <f t="shared" ref="D6:D37" si="0">$C$125</f>
        <v>0.86193179535277575</v>
      </c>
      <c r="E6" s="312" t="str">
        <f t="shared" ref="E6:E37" si="1">IF(C6&gt;=$C$126,"A",IF(C6&gt;=$C$127,"B",IF(C6&gt;=$C$128,"C","D")))</f>
        <v>B</v>
      </c>
      <c r="F6" s="315">
        <f>AVERAGE(F8:F16,F18:F29,F31:F47,F49:F68,F70:F83,F85:F114,F116:F124)</f>
        <v>0.64300538649243066</v>
      </c>
      <c r="G6" s="318">
        <f t="shared" ref="G6:G37" si="2">$F$125</f>
        <v>0.64299637748342164</v>
      </c>
      <c r="H6" s="312" t="str">
        <f t="shared" ref="H6:H37" si="3">IF(F6&gt;=$F$126,"A",IF(F6&gt;=$F$127,"B",IF(F6&gt;=$F$128,"C","D")))</f>
        <v>B</v>
      </c>
      <c r="I6" s="315">
        <f>AVERAGE(I8:I16,I18:I29,I31:I47,I49:I68,I70:I83,I85:I114,I116:I124)</f>
        <v>0.58679948533089643</v>
      </c>
      <c r="J6" s="318">
        <f t="shared" ref="J6:J37" si="4">$I$125</f>
        <v>0.5867904763218873</v>
      </c>
      <c r="K6" s="313" t="str">
        <f t="shared" ref="K6:K37" si="5">IF(I6&gt;=$I$126,"A",IF(I6&gt;=$I$127,"B",IF(I6&gt;=$I$128,"C","D")))</f>
        <v>B</v>
      </c>
      <c r="L6" s="316">
        <f>AVERAGE(L8:L16,L18:L29,L31:L47,L49:L68,L70:L83,L85:L114,L116:L124)</f>
        <v>0.42772777451280353</v>
      </c>
      <c r="M6" s="319">
        <f t="shared" ref="M6:M37" si="6">$L$125</f>
        <v>0.428043762142224</v>
      </c>
      <c r="N6" s="312" t="str">
        <f t="shared" ref="N6:N37" si="7">IF(L6&gt;=$L$126,"A",IF(L6&gt;=$L$127,"B",IF(L6&gt;=$L$128,"C","D")))</f>
        <v>C</v>
      </c>
      <c r="O6" s="317">
        <f>AVERAGE(O8:O16,O18:O29,O31:O47,O49:O68,O70:O83,O85:O114,O116:O124)</f>
        <v>16.368842620969893</v>
      </c>
      <c r="P6" s="320">
        <f t="shared" ref="P6:P37" si="8">$O$125</f>
        <v>16.368842620969893</v>
      </c>
      <c r="Q6" s="312" t="str">
        <f t="shared" ref="Q6:Q37" si="9">IF(O6&lt;=$O$126,"A",IF(O6&lt;=$O$127,"B",IF(O6&lt;=$O$128,"C","D")))</f>
        <v>C</v>
      </c>
      <c r="R6" s="314" t="str">
        <f t="shared" ref="R6:R37" si="10">IF(X6&gt;=3.5,"A",IF(X6&gt;=2.5,"B",IF(X6&gt;=1.5,"C","D")))</f>
        <v>C</v>
      </c>
      <c r="S6" s="308">
        <f t="shared" ref="S6" si="11">IF(E6="A",4.2,IF(E6="B",2.5,IF(E6="C",2,1)))</f>
        <v>2.5</v>
      </c>
      <c r="T6" s="309">
        <f t="shared" ref="T6" si="12">IF(H6="A",4.2,IF(H6="B",2.5,IF(H6="C",2,1)))</f>
        <v>2.5</v>
      </c>
      <c r="U6" s="309">
        <f t="shared" ref="U6" si="13">IF(K6="A",4.2,IF(K6="B",2.5,IF(K6="C",2,1)))</f>
        <v>2.5</v>
      </c>
      <c r="V6" s="309">
        <f t="shared" ref="V6" si="14">IF(N6="A",4.2,IF(N6="B",2.5,IF(N6="C",2,1)))</f>
        <v>2</v>
      </c>
      <c r="W6" s="309">
        <f t="shared" ref="W6" si="15">IF(Q6="A",4.2,IF(Q6="B",2.5,IF(Q6="C",2,1)))</f>
        <v>2</v>
      </c>
      <c r="X6" s="310">
        <f t="shared" ref="X6" si="16">AVERAGE(S6:W6)</f>
        <v>2.2999999999999998</v>
      </c>
    </row>
    <row r="7" spans="1:24" ht="15.75" thickBot="1" x14ac:dyDescent="0.3">
      <c r="A7" s="236"/>
      <c r="B7" s="63" t="s">
        <v>76</v>
      </c>
      <c r="C7" s="47">
        <f>AVERAGE(C8:C16)</f>
        <v>0.86164299623521279</v>
      </c>
      <c r="D7" s="76">
        <f t="shared" si="0"/>
        <v>0.86193179535277575</v>
      </c>
      <c r="E7" s="84" t="str">
        <f t="shared" si="1"/>
        <v>B</v>
      </c>
      <c r="F7" s="5">
        <f>AVERAGE(F8:F16)</f>
        <v>0.5794624233887028</v>
      </c>
      <c r="G7" s="76">
        <f t="shared" si="2"/>
        <v>0.64299637748342164</v>
      </c>
      <c r="H7" s="87" t="str">
        <f t="shared" si="3"/>
        <v>B</v>
      </c>
      <c r="I7" s="5">
        <f>AVERAGE(I8:I16)</f>
        <v>0.5456035190566525</v>
      </c>
      <c r="J7" s="76">
        <f t="shared" si="4"/>
        <v>0.5867904763218873</v>
      </c>
      <c r="K7" s="94" t="str">
        <f t="shared" si="5"/>
        <v>B</v>
      </c>
      <c r="L7" s="6">
        <f>AVERAGE(L8:L16)</f>
        <v>0.4114839942377887</v>
      </c>
      <c r="M7" s="76">
        <f t="shared" si="6"/>
        <v>0.428043762142224</v>
      </c>
      <c r="N7" s="84" t="str">
        <f t="shared" si="7"/>
        <v>C</v>
      </c>
      <c r="O7" s="131">
        <f>AVERAGE(O8:O16)</f>
        <v>15.496072609399111</v>
      </c>
      <c r="P7" s="77">
        <f t="shared" si="8"/>
        <v>16.368842620969893</v>
      </c>
      <c r="Q7" s="84" t="str">
        <f t="shared" si="9"/>
        <v>C</v>
      </c>
      <c r="R7" s="117" t="str">
        <f t="shared" si="10"/>
        <v>C</v>
      </c>
      <c r="S7" s="115">
        <f t="shared" ref="S7:S37" si="17">IF(E7="A",4.2,IF(E7="B",2.5,IF(E7="C",2,1)))</f>
        <v>2.5</v>
      </c>
      <c r="T7" s="116">
        <f t="shared" ref="T7:T37" si="18">IF(H7="A",4.2,IF(H7="B",2.5,IF(H7="C",2,1)))</f>
        <v>2.5</v>
      </c>
      <c r="U7" s="116">
        <f t="shared" ref="U7:U37" si="19">IF(K7="A",4.2,IF(K7="B",2.5,IF(K7="C",2,1)))</f>
        <v>2.5</v>
      </c>
      <c r="V7" s="116">
        <f t="shared" ref="V7:V37" si="20">IF(N7="A",4.2,IF(N7="B",2.5,IF(N7="C",2,1)))</f>
        <v>2</v>
      </c>
      <c r="W7" s="116">
        <f t="shared" ref="W7:W37" si="21">IF(Q7="A",4.2,IF(Q7="B",2.5,IF(Q7="C",2,1)))</f>
        <v>2</v>
      </c>
      <c r="X7" s="295">
        <f t="shared" ref="X7:X37" si="22">AVERAGE(S7:W7)</f>
        <v>2.2999999999999998</v>
      </c>
    </row>
    <row r="8" spans="1:24" x14ac:dyDescent="0.25">
      <c r="A8" s="237">
        <v>1</v>
      </c>
      <c r="B8" s="8" t="s">
        <v>25</v>
      </c>
      <c r="C8" s="48">
        <f>'2024 исходные'!F7</f>
        <v>0.8571428571428571</v>
      </c>
      <c r="D8" s="238">
        <f t="shared" si="0"/>
        <v>0.86193179535277575</v>
      </c>
      <c r="E8" s="85" t="str">
        <f t="shared" si="1"/>
        <v>B</v>
      </c>
      <c r="F8" s="239">
        <f>'2024 исходные'!J7</f>
        <v>0.5</v>
      </c>
      <c r="G8" s="238">
        <f t="shared" si="2"/>
        <v>0.64299637748342164</v>
      </c>
      <c r="H8" s="86" t="str">
        <f t="shared" si="3"/>
        <v>B</v>
      </c>
      <c r="I8" s="240">
        <f>'2024 исходные'!M7</f>
        <v>0.46511627906976744</v>
      </c>
      <c r="J8" s="238">
        <f t="shared" si="4"/>
        <v>0.5867904763218873</v>
      </c>
      <c r="K8" s="95" t="str">
        <f t="shared" si="5"/>
        <v>C</v>
      </c>
      <c r="L8" s="241">
        <f>'2024 исходные'!P7</f>
        <v>0.48840000000000011</v>
      </c>
      <c r="M8" s="238">
        <f t="shared" si="6"/>
        <v>0.428043762142224</v>
      </c>
      <c r="N8" s="86" t="str">
        <f t="shared" si="7"/>
        <v>C</v>
      </c>
      <c r="O8" s="242">
        <f>'2024 исходные'!S7</f>
        <v>6.3953488372093021</v>
      </c>
      <c r="P8" s="243">
        <f t="shared" si="8"/>
        <v>16.368842620969893</v>
      </c>
      <c r="Q8" s="86" t="str">
        <f t="shared" si="9"/>
        <v>A</v>
      </c>
      <c r="R8" s="120" t="str">
        <f t="shared" si="10"/>
        <v>B</v>
      </c>
      <c r="S8" s="109">
        <f t="shared" si="17"/>
        <v>2.5</v>
      </c>
      <c r="T8" s="110">
        <f t="shared" si="18"/>
        <v>2.5</v>
      </c>
      <c r="U8" s="110">
        <f t="shared" si="19"/>
        <v>2</v>
      </c>
      <c r="V8" s="110">
        <f t="shared" si="20"/>
        <v>2</v>
      </c>
      <c r="W8" s="110">
        <f t="shared" si="21"/>
        <v>4.2</v>
      </c>
      <c r="X8" s="296">
        <f t="shared" si="22"/>
        <v>2.6399999999999997</v>
      </c>
    </row>
    <row r="9" spans="1:24" x14ac:dyDescent="0.25">
      <c r="A9" s="237">
        <v>2</v>
      </c>
      <c r="B9" s="8" t="s">
        <v>121</v>
      </c>
      <c r="C9" s="48">
        <f>'2024 исходные'!F8</f>
        <v>0.9</v>
      </c>
      <c r="D9" s="238">
        <f t="shared" si="0"/>
        <v>0.86193179535277575</v>
      </c>
      <c r="E9" s="86" t="str">
        <f t="shared" si="1"/>
        <v>A</v>
      </c>
      <c r="F9" s="239">
        <f>'2024 исходные'!J8</f>
        <v>0.72222222222222221</v>
      </c>
      <c r="G9" s="238">
        <f t="shared" si="2"/>
        <v>0.64299637748342164</v>
      </c>
      <c r="H9" s="88" t="str">
        <f t="shared" si="3"/>
        <v>A</v>
      </c>
      <c r="I9" s="240">
        <f>'2024 исходные'!M8</f>
        <v>0.69736842105263153</v>
      </c>
      <c r="J9" s="238">
        <f t="shared" si="4"/>
        <v>0.5867904763218873</v>
      </c>
      <c r="K9" s="86" t="str">
        <f t="shared" si="5"/>
        <v>B</v>
      </c>
      <c r="L9" s="241">
        <f>'2024 исходные'!P8</f>
        <v>0.27630000000000005</v>
      </c>
      <c r="M9" s="238">
        <f t="shared" si="6"/>
        <v>0.428043762142224</v>
      </c>
      <c r="N9" s="86" t="str">
        <f t="shared" si="7"/>
        <v>D</v>
      </c>
      <c r="O9" s="244">
        <f>'2024 исходные'!S8</f>
        <v>15.065789473684211</v>
      </c>
      <c r="P9" s="243">
        <f t="shared" si="8"/>
        <v>16.368842620969893</v>
      </c>
      <c r="Q9" s="86" t="str">
        <f t="shared" si="9"/>
        <v>B</v>
      </c>
      <c r="R9" s="119" t="str">
        <f t="shared" si="10"/>
        <v>B</v>
      </c>
      <c r="S9" s="109">
        <f t="shared" si="17"/>
        <v>4.2</v>
      </c>
      <c r="T9" s="110">
        <f t="shared" si="18"/>
        <v>4.2</v>
      </c>
      <c r="U9" s="110">
        <f t="shared" si="19"/>
        <v>2.5</v>
      </c>
      <c r="V9" s="110">
        <f t="shared" si="20"/>
        <v>1</v>
      </c>
      <c r="W9" s="110">
        <f t="shared" si="21"/>
        <v>2.5</v>
      </c>
      <c r="X9" s="296">
        <f t="shared" si="22"/>
        <v>2.88</v>
      </c>
    </row>
    <row r="10" spans="1:24" x14ac:dyDescent="0.25">
      <c r="A10" s="245">
        <v>3</v>
      </c>
      <c r="B10" s="8" t="s">
        <v>27</v>
      </c>
      <c r="C10" s="48">
        <f>'2024 исходные'!F9</f>
        <v>0.92473118279569888</v>
      </c>
      <c r="D10" s="238">
        <f t="shared" si="0"/>
        <v>0.86193179535277575</v>
      </c>
      <c r="E10" s="86" t="str">
        <f t="shared" si="1"/>
        <v>A</v>
      </c>
      <c r="F10" s="239">
        <f>'2024 исходные'!J9</f>
        <v>0.58139534883720934</v>
      </c>
      <c r="G10" s="238">
        <f t="shared" si="2"/>
        <v>0.64299637748342164</v>
      </c>
      <c r="H10" s="86" t="str">
        <f t="shared" si="3"/>
        <v>B</v>
      </c>
      <c r="I10" s="240">
        <f>'2024 исходные'!M9</f>
        <v>0.54347826086956519</v>
      </c>
      <c r="J10" s="238">
        <f t="shared" si="4"/>
        <v>0.5867904763218873</v>
      </c>
      <c r="K10" s="96" t="str">
        <f t="shared" si="5"/>
        <v>B</v>
      </c>
      <c r="L10" s="241">
        <f>'2024 исходные'!P9</f>
        <v>0.3478</v>
      </c>
      <c r="M10" s="238">
        <f t="shared" si="6"/>
        <v>0.428043762142224</v>
      </c>
      <c r="N10" s="86" t="str">
        <f t="shared" si="7"/>
        <v>C</v>
      </c>
      <c r="O10" s="244">
        <f>'2024 исходные'!S9</f>
        <v>18.75</v>
      </c>
      <c r="P10" s="243">
        <f t="shared" si="8"/>
        <v>16.368842620969893</v>
      </c>
      <c r="Q10" s="86" t="str">
        <f t="shared" si="9"/>
        <v>C</v>
      </c>
      <c r="R10" s="121" t="str">
        <f t="shared" si="10"/>
        <v>B</v>
      </c>
      <c r="S10" s="109">
        <f t="shared" si="17"/>
        <v>4.2</v>
      </c>
      <c r="T10" s="110">
        <f t="shared" si="18"/>
        <v>2.5</v>
      </c>
      <c r="U10" s="110">
        <f t="shared" si="19"/>
        <v>2.5</v>
      </c>
      <c r="V10" s="110">
        <f t="shared" si="20"/>
        <v>2</v>
      </c>
      <c r="W10" s="110">
        <f t="shared" si="21"/>
        <v>2</v>
      </c>
      <c r="X10" s="296">
        <f t="shared" si="22"/>
        <v>2.6399999999999997</v>
      </c>
    </row>
    <row r="11" spans="1:24" x14ac:dyDescent="0.25">
      <c r="A11" s="245">
        <v>4</v>
      </c>
      <c r="B11" s="8" t="s">
        <v>26</v>
      </c>
      <c r="C11" s="51">
        <f>'2024 исходные'!F10</f>
        <v>0.96153846153846156</v>
      </c>
      <c r="D11" s="238">
        <f t="shared" si="0"/>
        <v>0.86193179535277575</v>
      </c>
      <c r="E11" s="86" t="str">
        <f t="shared" si="1"/>
        <v>A</v>
      </c>
      <c r="F11" s="239">
        <f>'2024 исходные'!J10</f>
        <v>0.66</v>
      </c>
      <c r="G11" s="238">
        <f t="shared" si="2"/>
        <v>0.64299637748342164</v>
      </c>
      <c r="H11" s="86" t="str">
        <f t="shared" si="3"/>
        <v>B</v>
      </c>
      <c r="I11" s="240">
        <f>'2024 исходные'!M10</f>
        <v>0.64347826086956517</v>
      </c>
      <c r="J11" s="238">
        <f t="shared" si="4"/>
        <v>0.5867904763218873</v>
      </c>
      <c r="K11" s="97" t="str">
        <f t="shared" si="5"/>
        <v>B</v>
      </c>
      <c r="L11" s="241">
        <f>'2024 исходные'!P10</f>
        <v>0.39130000000000004</v>
      </c>
      <c r="M11" s="238">
        <f t="shared" si="6"/>
        <v>0.428043762142224</v>
      </c>
      <c r="N11" s="86" t="str">
        <f t="shared" si="7"/>
        <v>C</v>
      </c>
      <c r="O11" s="244">
        <f>'2024 исходные'!S10</f>
        <v>14.460869565217392</v>
      </c>
      <c r="P11" s="243">
        <f t="shared" si="8"/>
        <v>16.368842620969893</v>
      </c>
      <c r="Q11" s="85" t="str">
        <f t="shared" si="9"/>
        <v>B</v>
      </c>
      <c r="R11" s="121" t="str">
        <f t="shared" si="10"/>
        <v>B</v>
      </c>
      <c r="S11" s="109">
        <f t="shared" si="17"/>
        <v>4.2</v>
      </c>
      <c r="T11" s="110">
        <f t="shared" si="18"/>
        <v>2.5</v>
      </c>
      <c r="U11" s="110">
        <f t="shared" si="19"/>
        <v>2.5</v>
      </c>
      <c r="V11" s="110">
        <f t="shared" si="20"/>
        <v>2</v>
      </c>
      <c r="W11" s="110">
        <f t="shared" si="21"/>
        <v>2.5</v>
      </c>
      <c r="X11" s="296">
        <f t="shared" si="22"/>
        <v>2.7399999999999998</v>
      </c>
    </row>
    <row r="12" spans="1:24" x14ac:dyDescent="0.25">
      <c r="A12" s="245">
        <v>5</v>
      </c>
      <c r="B12" s="11" t="s">
        <v>168</v>
      </c>
      <c r="C12" s="48">
        <f>'2024 исходные'!F11</f>
        <v>0.7068965517241379</v>
      </c>
      <c r="D12" s="246">
        <f t="shared" si="0"/>
        <v>0.86193179535277575</v>
      </c>
      <c r="E12" s="98" t="str">
        <f t="shared" si="1"/>
        <v>C</v>
      </c>
      <c r="F12" s="247">
        <f>'2024 исходные'!J11</f>
        <v>0.68292682926829273</v>
      </c>
      <c r="G12" s="246">
        <f t="shared" si="2"/>
        <v>0.64299637748342164</v>
      </c>
      <c r="H12" s="98" t="str">
        <f t="shared" si="3"/>
        <v>B</v>
      </c>
      <c r="I12" s="248">
        <f>'2024 исходные'!M11</f>
        <v>0.6785714285714286</v>
      </c>
      <c r="J12" s="246">
        <f t="shared" si="4"/>
        <v>0.5867904763218873</v>
      </c>
      <c r="K12" s="100" t="str">
        <f t="shared" si="5"/>
        <v>B</v>
      </c>
      <c r="L12" s="249">
        <f>'2024 исходные'!P11</f>
        <v>0.39289999999999997</v>
      </c>
      <c r="M12" s="246">
        <f t="shared" si="6"/>
        <v>0.428043762142224</v>
      </c>
      <c r="N12" s="89" t="str">
        <f t="shared" si="7"/>
        <v>C</v>
      </c>
      <c r="O12" s="250">
        <f>'2024 исходные'!S11</f>
        <v>16.857142857142858</v>
      </c>
      <c r="P12" s="251">
        <f t="shared" si="8"/>
        <v>16.368842620969893</v>
      </c>
      <c r="Q12" s="98" t="str">
        <f t="shared" si="9"/>
        <v>C</v>
      </c>
      <c r="R12" s="118" t="str">
        <f t="shared" si="10"/>
        <v>C</v>
      </c>
      <c r="S12" s="113">
        <f t="shared" si="17"/>
        <v>2</v>
      </c>
      <c r="T12" s="114">
        <f t="shared" si="18"/>
        <v>2.5</v>
      </c>
      <c r="U12" s="114">
        <f t="shared" si="19"/>
        <v>2.5</v>
      </c>
      <c r="V12" s="114">
        <f t="shared" si="20"/>
        <v>2</v>
      </c>
      <c r="W12" s="114">
        <f t="shared" si="21"/>
        <v>2</v>
      </c>
      <c r="X12" s="297">
        <f t="shared" si="22"/>
        <v>2.2000000000000002</v>
      </c>
    </row>
    <row r="13" spans="1:24" x14ac:dyDescent="0.25">
      <c r="A13" s="245">
        <v>6</v>
      </c>
      <c r="B13" s="8" t="s">
        <v>120</v>
      </c>
      <c r="C13" s="48">
        <f>'2024 исходные'!F12</f>
        <v>0.82456140350877194</v>
      </c>
      <c r="D13" s="238">
        <f t="shared" si="0"/>
        <v>0.86193179535277575</v>
      </c>
      <c r="E13" s="86" t="str">
        <f t="shared" si="1"/>
        <v>B</v>
      </c>
      <c r="F13" s="239">
        <f>'2024 исходные'!J12</f>
        <v>0.2978723404255319</v>
      </c>
      <c r="G13" s="238">
        <f t="shared" si="2"/>
        <v>0.64299637748342164</v>
      </c>
      <c r="H13" s="86" t="str">
        <f t="shared" si="3"/>
        <v>D</v>
      </c>
      <c r="I13" s="240">
        <f>'2024 исходные'!M12</f>
        <v>0.28301886792452829</v>
      </c>
      <c r="J13" s="238">
        <f t="shared" si="4"/>
        <v>0.5867904763218873</v>
      </c>
      <c r="K13" s="97" t="str">
        <f t="shared" si="5"/>
        <v>D</v>
      </c>
      <c r="L13" s="241">
        <f>'2024 исходные'!P12</f>
        <v>0.50943396226415094</v>
      </c>
      <c r="M13" s="238">
        <f t="shared" si="6"/>
        <v>0.428043762142224</v>
      </c>
      <c r="N13" s="88" t="str">
        <f t="shared" si="7"/>
        <v>B</v>
      </c>
      <c r="O13" s="244">
        <f>'2024 исходные'!S12</f>
        <v>17.188679245283019</v>
      </c>
      <c r="P13" s="243">
        <f t="shared" si="8"/>
        <v>16.368842620969893</v>
      </c>
      <c r="Q13" s="86" t="str">
        <f t="shared" si="9"/>
        <v>C</v>
      </c>
      <c r="R13" s="121" t="str">
        <f t="shared" si="10"/>
        <v>C</v>
      </c>
      <c r="S13" s="109">
        <f t="shared" si="17"/>
        <v>2.5</v>
      </c>
      <c r="T13" s="110">
        <f t="shared" si="18"/>
        <v>1</v>
      </c>
      <c r="U13" s="110">
        <f t="shared" si="19"/>
        <v>1</v>
      </c>
      <c r="V13" s="110">
        <f t="shared" si="20"/>
        <v>2.5</v>
      </c>
      <c r="W13" s="110">
        <f t="shared" si="21"/>
        <v>2</v>
      </c>
      <c r="X13" s="296">
        <f t="shared" si="22"/>
        <v>1.8</v>
      </c>
    </row>
    <row r="14" spans="1:24" x14ac:dyDescent="0.25">
      <c r="A14" s="245">
        <v>7</v>
      </c>
      <c r="B14" s="8" t="s">
        <v>143</v>
      </c>
      <c r="C14" s="48">
        <f>'2024 исходные'!F13</f>
        <v>0.88505747126436785</v>
      </c>
      <c r="D14" s="238">
        <f t="shared" si="0"/>
        <v>0.86193179535277575</v>
      </c>
      <c r="E14" s="86" t="str">
        <f t="shared" si="1"/>
        <v>B</v>
      </c>
      <c r="F14" s="239">
        <f>'2024 исходные'!J13</f>
        <v>0.66233766233766234</v>
      </c>
      <c r="G14" s="238">
        <f t="shared" si="2"/>
        <v>0.64299637748342164</v>
      </c>
      <c r="H14" s="88" t="str">
        <f t="shared" si="3"/>
        <v>B</v>
      </c>
      <c r="I14" s="240">
        <f>'2024 исходные'!M13</f>
        <v>0.6071428571428571</v>
      </c>
      <c r="J14" s="238">
        <f t="shared" si="4"/>
        <v>0.5867904763218873</v>
      </c>
      <c r="K14" s="97" t="str">
        <f t="shared" si="5"/>
        <v>B</v>
      </c>
      <c r="L14" s="241">
        <f>'2024 исходные'!P13</f>
        <v>0.4642857142857143</v>
      </c>
      <c r="M14" s="238">
        <f t="shared" si="6"/>
        <v>0.428043762142224</v>
      </c>
      <c r="N14" s="86" t="str">
        <f t="shared" si="7"/>
        <v>C</v>
      </c>
      <c r="O14" s="244">
        <f>'2024 исходные'!S13</f>
        <v>16.083333333333332</v>
      </c>
      <c r="P14" s="243">
        <f t="shared" si="8"/>
        <v>16.368842620969893</v>
      </c>
      <c r="Q14" s="104" t="str">
        <f t="shared" si="9"/>
        <v>C</v>
      </c>
      <c r="R14" s="121" t="str">
        <f t="shared" si="10"/>
        <v>C</v>
      </c>
      <c r="S14" s="109">
        <f t="shared" si="17"/>
        <v>2.5</v>
      </c>
      <c r="T14" s="110">
        <f t="shared" si="18"/>
        <v>2.5</v>
      </c>
      <c r="U14" s="110">
        <f t="shared" si="19"/>
        <v>2.5</v>
      </c>
      <c r="V14" s="110">
        <f t="shared" si="20"/>
        <v>2</v>
      </c>
      <c r="W14" s="110">
        <f t="shared" si="21"/>
        <v>2</v>
      </c>
      <c r="X14" s="296">
        <f t="shared" si="22"/>
        <v>2.2999999999999998</v>
      </c>
    </row>
    <row r="15" spans="1:24" x14ac:dyDescent="0.25">
      <c r="A15" s="245">
        <v>8</v>
      </c>
      <c r="B15" s="8" t="s">
        <v>24</v>
      </c>
      <c r="C15" s="48">
        <f>'2024 исходные'!F14</f>
        <v>0.80597014925373134</v>
      </c>
      <c r="D15" s="238">
        <f t="shared" si="0"/>
        <v>0.86193179535277575</v>
      </c>
      <c r="E15" s="85" t="str">
        <f t="shared" si="1"/>
        <v>B</v>
      </c>
      <c r="F15" s="239">
        <f>'2024 исходные'!J14</f>
        <v>0.40740740740740738</v>
      </c>
      <c r="G15" s="238">
        <f t="shared" si="2"/>
        <v>0.64299637748342164</v>
      </c>
      <c r="H15" s="85" t="str">
        <f t="shared" si="3"/>
        <v>C</v>
      </c>
      <c r="I15" s="240">
        <f>'2024 исходные'!M14</f>
        <v>0.38356164383561642</v>
      </c>
      <c r="J15" s="238">
        <f t="shared" si="4"/>
        <v>0.5867904763218873</v>
      </c>
      <c r="K15" s="97" t="str">
        <f t="shared" si="5"/>
        <v>C</v>
      </c>
      <c r="L15" s="241">
        <f>'2024 исходные'!P14</f>
        <v>0.50684931506849318</v>
      </c>
      <c r="M15" s="238">
        <f t="shared" si="6"/>
        <v>0.428043762142224</v>
      </c>
      <c r="N15" s="86" t="str">
        <f t="shared" si="7"/>
        <v>B</v>
      </c>
      <c r="O15" s="244">
        <f>'2024 исходные'!S14</f>
        <v>15.054794520547945</v>
      </c>
      <c r="P15" s="243">
        <f t="shared" si="8"/>
        <v>16.368842620969893</v>
      </c>
      <c r="Q15" s="86" t="str">
        <f t="shared" si="9"/>
        <v>B</v>
      </c>
      <c r="R15" s="121" t="str">
        <f t="shared" si="10"/>
        <v>C</v>
      </c>
      <c r="S15" s="109">
        <f t="shared" si="17"/>
        <v>2.5</v>
      </c>
      <c r="T15" s="110">
        <f t="shared" si="18"/>
        <v>2</v>
      </c>
      <c r="U15" s="110">
        <f t="shared" si="19"/>
        <v>2</v>
      </c>
      <c r="V15" s="110">
        <f t="shared" si="20"/>
        <v>2.5</v>
      </c>
      <c r="W15" s="110">
        <f t="shared" si="21"/>
        <v>2.5</v>
      </c>
      <c r="X15" s="296">
        <f t="shared" si="22"/>
        <v>2.2999999999999998</v>
      </c>
    </row>
    <row r="16" spans="1:24" ht="15.75" thickBot="1" x14ac:dyDescent="0.3">
      <c r="A16" s="252">
        <v>9</v>
      </c>
      <c r="B16" s="8" t="s">
        <v>77</v>
      </c>
      <c r="C16" s="48">
        <f>'2024 исходные'!F15</f>
        <v>0.88888888888888884</v>
      </c>
      <c r="D16" s="238">
        <f t="shared" si="0"/>
        <v>0.86193179535277575</v>
      </c>
      <c r="E16" s="86" t="str">
        <f t="shared" si="1"/>
        <v>B</v>
      </c>
      <c r="F16" s="239">
        <f>'2024 исходные'!J15+0.001</f>
        <v>0.70099999999999996</v>
      </c>
      <c r="G16" s="238">
        <f t="shared" si="2"/>
        <v>0.64299637748342164</v>
      </c>
      <c r="H16" s="88" t="str">
        <f t="shared" si="3"/>
        <v>A</v>
      </c>
      <c r="I16" s="240">
        <f>'2024 исходные'!M15</f>
        <v>0.60869565217391308</v>
      </c>
      <c r="J16" s="238">
        <f t="shared" si="4"/>
        <v>0.5867904763218873</v>
      </c>
      <c r="K16" s="97" t="str">
        <f t="shared" si="5"/>
        <v>B</v>
      </c>
      <c r="L16" s="253">
        <f>'2024 исходные'!P15</f>
        <v>0.32608695652173914</v>
      </c>
      <c r="M16" s="254">
        <f t="shared" si="6"/>
        <v>0.428043762142224</v>
      </c>
      <c r="N16" s="93" t="str">
        <f t="shared" si="7"/>
        <v>C</v>
      </c>
      <c r="O16" s="244">
        <f>'2024 исходные'!S15</f>
        <v>19.608695652173914</v>
      </c>
      <c r="P16" s="243">
        <f t="shared" si="8"/>
        <v>16.368842620969893</v>
      </c>
      <c r="Q16" s="104" t="str">
        <f t="shared" si="9"/>
        <v>C</v>
      </c>
      <c r="R16" s="121" t="str">
        <f t="shared" si="10"/>
        <v>B</v>
      </c>
      <c r="S16" s="111">
        <f t="shared" si="17"/>
        <v>2.5</v>
      </c>
      <c r="T16" s="112">
        <f t="shared" si="18"/>
        <v>4.2</v>
      </c>
      <c r="U16" s="112">
        <f t="shared" si="19"/>
        <v>2.5</v>
      </c>
      <c r="V16" s="112">
        <f t="shared" si="20"/>
        <v>2</v>
      </c>
      <c r="W16" s="112">
        <f t="shared" si="21"/>
        <v>2</v>
      </c>
      <c r="X16" s="294">
        <f t="shared" si="22"/>
        <v>2.6399999999999997</v>
      </c>
    </row>
    <row r="17" spans="1:24" ht="15.75" thickBot="1" x14ac:dyDescent="0.3">
      <c r="A17" s="255"/>
      <c r="B17" s="64" t="s">
        <v>78</v>
      </c>
      <c r="C17" s="47">
        <f>AVERAGE(C18:C29)</f>
        <v>0.87910942878959553</v>
      </c>
      <c r="D17" s="78">
        <f t="shared" si="0"/>
        <v>0.86193179535277575</v>
      </c>
      <c r="E17" s="87" t="str">
        <f t="shared" si="1"/>
        <v>B</v>
      </c>
      <c r="F17" s="5">
        <f>AVERAGE(F18:F29)</f>
        <v>0.73443378927797498</v>
      </c>
      <c r="G17" s="76">
        <f t="shared" si="2"/>
        <v>0.64299637748342164</v>
      </c>
      <c r="H17" s="87" t="str">
        <f t="shared" si="3"/>
        <v>A</v>
      </c>
      <c r="I17" s="5">
        <f>AVERAGE(I18:I29)</f>
        <v>0.69176653145541334</v>
      </c>
      <c r="J17" s="76">
        <f t="shared" si="4"/>
        <v>0.5867904763218873</v>
      </c>
      <c r="K17" s="87" t="str">
        <f t="shared" si="5"/>
        <v>B</v>
      </c>
      <c r="L17" s="6">
        <f>AVERAGE(L18:L29)</f>
        <v>0.4285847695599192</v>
      </c>
      <c r="M17" s="76">
        <f t="shared" si="6"/>
        <v>0.428043762142224</v>
      </c>
      <c r="N17" s="87" t="str">
        <f t="shared" si="7"/>
        <v>C</v>
      </c>
      <c r="O17" s="37">
        <f>AVERAGE(O18:O29)</f>
        <v>15.62696913155037</v>
      </c>
      <c r="P17" s="77">
        <f t="shared" si="8"/>
        <v>16.368842620969893</v>
      </c>
      <c r="Q17" s="84" t="str">
        <f t="shared" si="9"/>
        <v>C</v>
      </c>
      <c r="R17" s="122" t="str">
        <f t="shared" si="10"/>
        <v>B</v>
      </c>
      <c r="S17" s="115">
        <f t="shared" si="17"/>
        <v>2.5</v>
      </c>
      <c r="T17" s="116">
        <f t="shared" si="18"/>
        <v>4.2</v>
      </c>
      <c r="U17" s="116">
        <f t="shared" si="19"/>
        <v>2.5</v>
      </c>
      <c r="V17" s="116">
        <f t="shared" si="20"/>
        <v>2</v>
      </c>
      <c r="W17" s="116">
        <f t="shared" si="21"/>
        <v>2</v>
      </c>
      <c r="X17" s="295">
        <f t="shared" si="22"/>
        <v>2.6399999999999997</v>
      </c>
    </row>
    <row r="18" spans="1:24" x14ac:dyDescent="0.25">
      <c r="A18" s="237">
        <v>1</v>
      </c>
      <c r="B18" s="7" t="s">
        <v>28</v>
      </c>
      <c r="C18" s="48">
        <f>'2024 исходные'!F17</f>
        <v>0.90322580645161288</v>
      </c>
      <c r="D18" s="246">
        <f t="shared" si="0"/>
        <v>0.86193179535277575</v>
      </c>
      <c r="E18" s="88" t="str">
        <f t="shared" si="1"/>
        <v>A</v>
      </c>
      <c r="F18" s="247">
        <f>'2024 исходные'!J17</f>
        <v>0.75</v>
      </c>
      <c r="G18" s="246">
        <f t="shared" si="2"/>
        <v>0.64299637748342164</v>
      </c>
      <c r="H18" s="88" t="str">
        <f t="shared" si="3"/>
        <v>A</v>
      </c>
      <c r="I18" s="248">
        <f>'2024 исходные'!M17</f>
        <v>0.73770491803278693</v>
      </c>
      <c r="J18" s="246">
        <f t="shared" si="4"/>
        <v>0.5867904763218873</v>
      </c>
      <c r="K18" s="98" t="str">
        <f t="shared" si="5"/>
        <v>A</v>
      </c>
      <c r="L18" s="256">
        <f>'2024 исходные'!P17</f>
        <v>0.44259999999999994</v>
      </c>
      <c r="M18" s="246">
        <f t="shared" si="6"/>
        <v>0.428043762142224</v>
      </c>
      <c r="N18" s="88" t="str">
        <f t="shared" si="7"/>
        <v>C</v>
      </c>
      <c r="O18" s="250">
        <f>'2024 исходные'!S17</f>
        <v>16.42622950819672</v>
      </c>
      <c r="P18" s="251">
        <f t="shared" si="8"/>
        <v>16.368842620969893</v>
      </c>
      <c r="Q18" s="88" t="str">
        <f t="shared" si="9"/>
        <v>C</v>
      </c>
      <c r="R18" s="121" t="str">
        <f t="shared" si="10"/>
        <v>B</v>
      </c>
      <c r="S18" s="113">
        <f t="shared" si="17"/>
        <v>4.2</v>
      </c>
      <c r="T18" s="114">
        <f t="shared" si="18"/>
        <v>4.2</v>
      </c>
      <c r="U18" s="114">
        <f t="shared" si="19"/>
        <v>4.2</v>
      </c>
      <c r="V18" s="114">
        <f t="shared" si="20"/>
        <v>2</v>
      </c>
      <c r="W18" s="114">
        <f t="shared" si="21"/>
        <v>2</v>
      </c>
      <c r="X18" s="297">
        <f t="shared" si="22"/>
        <v>3.3200000000000003</v>
      </c>
    </row>
    <row r="19" spans="1:24" x14ac:dyDescent="0.25">
      <c r="A19" s="245">
        <v>2</v>
      </c>
      <c r="B19" s="8" t="s">
        <v>29</v>
      </c>
      <c r="C19" s="48">
        <f>'2024 исходные'!F18</f>
        <v>0.86538461538461542</v>
      </c>
      <c r="D19" s="238">
        <f t="shared" si="0"/>
        <v>0.86193179535277575</v>
      </c>
      <c r="E19" s="86" t="str">
        <f t="shared" si="1"/>
        <v>B</v>
      </c>
      <c r="F19" s="239">
        <f>'2024 исходные'!J18</f>
        <v>0.73333333333333328</v>
      </c>
      <c r="G19" s="238">
        <f t="shared" si="2"/>
        <v>0.64299637748342164</v>
      </c>
      <c r="H19" s="86" t="str">
        <f t="shared" si="3"/>
        <v>A</v>
      </c>
      <c r="I19" s="240">
        <f>'2024 исходные'!M18</f>
        <v>0.68627450980392157</v>
      </c>
      <c r="J19" s="238">
        <f t="shared" si="4"/>
        <v>0.5867904763218873</v>
      </c>
      <c r="K19" s="86" t="str">
        <f t="shared" si="5"/>
        <v>B</v>
      </c>
      <c r="L19" s="257">
        <f>'2024 исходные'!P18</f>
        <v>0.35290000000000005</v>
      </c>
      <c r="M19" s="238">
        <f t="shared" si="6"/>
        <v>0.428043762142224</v>
      </c>
      <c r="N19" s="86" t="str">
        <f t="shared" si="7"/>
        <v>C</v>
      </c>
      <c r="O19" s="244">
        <f>'2024 исходные'!S18</f>
        <v>13.96078431372549</v>
      </c>
      <c r="P19" s="243">
        <f t="shared" si="8"/>
        <v>16.368842620969893</v>
      </c>
      <c r="Q19" s="86" t="str">
        <f t="shared" si="9"/>
        <v>B</v>
      </c>
      <c r="R19" s="118" t="str">
        <f t="shared" si="10"/>
        <v>B</v>
      </c>
      <c r="S19" s="109">
        <f t="shared" si="17"/>
        <v>2.5</v>
      </c>
      <c r="T19" s="110">
        <f t="shared" si="18"/>
        <v>4.2</v>
      </c>
      <c r="U19" s="110">
        <f t="shared" si="19"/>
        <v>2.5</v>
      </c>
      <c r="V19" s="110">
        <f t="shared" si="20"/>
        <v>2</v>
      </c>
      <c r="W19" s="110">
        <f t="shared" si="21"/>
        <v>2.5</v>
      </c>
      <c r="X19" s="296">
        <f t="shared" si="22"/>
        <v>2.7399999999999998</v>
      </c>
    </row>
    <row r="20" spans="1:24" x14ac:dyDescent="0.25">
      <c r="A20" s="245">
        <v>3</v>
      </c>
      <c r="B20" s="8" t="s">
        <v>32</v>
      </c>
      <c r="C20" s="48">
        <f>'2024 исходные'!F19</f>
        <v>1</v>
      </c>
      <c r="D20" s="238">
        <f t="shared" si="0"/>
        <v>0.86193179535277575</v>
      </c>
      <c r="E20" s="86" t="str">
        <f t="shared" si="1"/>
        <v>A</v>
      </c>
      <c r="F20" s="239">
        <f>'2024 исходные'!J19</f>
        <v>0.72058823529411764</v>
      </c>
      <c r="G20" s="238">
        <f t="shared" si="2"/>
        <v>0.64299637748342164</v>
      </c>
      <c r="H20" s="86" t="str">
        <f t="shared" si="3"/>
        <v>A</v>
      </c>
      <c r="I20" s="240">
        <f>'2024 исходные'!M19</f>
        <v>0.65789473684210531</v>
      </c>
      <c r="J20" s="238">
        <f t="shared" si="4"/>
        <v>0.5867904763218873</v>
      </c>
      <c r="K20" s="86" t="str">
        <f t="shared" si="5"/>
        <v>B</v>
      </c>
      <c r="L20" s="257">
        <f>'2024 исходные'!P19</f>
        <v>0.39130000000000004</v>
      </c>
      <c r="M20" s="238">
        <f t="shared" si="6"/>
        <v>0.428043762142224</v>
      </c>
      <c r="N20" s="85" t="str">
        <f t="shared" si="7"/>
        <v>C</v>
      </c>
      <c r="O20" s="244">
        <f>'2024 исходные'!S19</f>
        <v>14.552631578947368</v>
      </c>
      <c r="P20" s="243">
        <f t="shared" si="8"/>
        <v>16.368842620969893</v>
      </c>
      <c r="Q20" s="85" t="str">
        <f t="shared" si="9"/>
        <v>B</v>
      </c>
      <c r="R20" s="118" t="str">
        <f t="shared" si="10"/>
        <v>B</v>
      </c>
      <c r="S20" s="109">
        <f t="shared" si="17"/>
        <v>4.2</v>
      </c>
      <c r="T20" s="110">
        <f t="shared" si="18"/>
        <v>4.2</v>
      </c>
      <c r="U20" s="110">
        <f t="shared" si="19"/>
        <v>2.5</v>
      </c>
      <c r="V20" s="110">
        <f t="shared" si="20"/>
        <v>2</v>
      </c>
      <c r="W20" s="110">
        <f t="shared" si="21"/>
        <v>2.5</v>
      </c>
      <c r="X20" s="296">
        <f t="shared" si="22"/>
        <v>3.08</v>
      </c>
    </row>
    <row r="21" spans="1:24" ht="15" customHeight="1" x14ac:dyDescent="0.25">
      <c r="A21" s="245">
        <v>4</v>
      </c>
      <c r="B21" s="8" t="s">
        <v>37</v>
      </c>
      <c r="C21" s="48">
        <f>'2024 исходные'!F20</f>
        <v>0.92</v>
      </c>
      <c r="D21" s="238">
        <f t="shared" si="0"/>
        <v>0.86193179535277575</v>
      </c>
      <c r="E21" s="86" t="str">
        <f t="shared" si="1"/>
        <v>A</v>
      </c>
      <c r="F21" s="239">
        <f>'2024 исходные'!J20</f>
        <v>0.81739130434782614</v>
      </c>
      <c r="G21" s="238">
        <f t="shared" si="2"/>
        <v>0.64299637748342164</v>
      </c>
      <c r="H21" s="86" t="str">
        <f t="shared" si="3"/>
        <v>A</v>
      </c>
      <c r="I21" s="240">
        <f>'2024 исходные'!M20</f>
        <v>0.78861788617886175</v>
      </c>
      <c r="J21" s="238">
        <f t="shared" si="4"/>
        <v>0.5867904763218873</v>
      </c>
      <c r="K21" s="86" t="str">
        <f t="shared" si="5"/>
        <v>A</v>
      </c>
      <c r="L21" s="257">
        <f>'2024 исходные'!P20</f>
        <v>0.37399999999999994</v>
      </c>
      <c r="M21" s="238">
        <f t="shared" si="6"/>
        <v>0.428043762142224</v>
      </c>
      <c r="N21" s="95" t="str">
        <f t="shared" si="7"/>
        <v>C</v>
      </c>
      <c r="O21" s="244">
        <f>'2024 исходные'!S20</f>
        <v>14.682926829268293</v>
      </c>
      <c r="P21" s="243">
        <f t="shared" si="8"/>
        <v>16.368842620969893</v>
      </c>
      <c r="Q21" s="86" t="str">
        <f t="shared" si="9"/>
        <v>B</v>
      </c>
      <c r="R21" s="118" t="str">
        <f t="shared" si="10"/>
        <v>B</v>
      </c>
      <c r="S21" s="109">
        <f t="shared" si="17"/>
        <v>4.2</v>
      </c>
      <c r="T21" s="110">
        <f t="shared" si="18"/>
        <v>4.2</v>
      </c>
      <c r="U21" s="110">
        <f t="shared" si="19"/>
        <v>4.2</v>
      </c>
      <c r="V21" s="110">
        <f t="shared" si="20"/>
        <v>2</v>
      </c>
      <c r="W21" s="110">
        <f t="shared" si="21"/>
        <v>2.5</v>
      </c>
      <c r="X21" s="296">
        <f t="shared" si="22"/>
        <v>3.4200000000000004</v>
      </c>
    </row>
    <row r="22" spans="1:24" x14ac:dyDescent="0.25">
      <c r="A22" s="245">
        <v>5</v>
      </c>
      <c r="B22" s="8" t="s">
        <v>30</v>
      </c>
      <c r="C22" s="48">
        <f>'2024 исходные'!F21</f>
        <v>0.87234042553191493</v>
      </c>
      <c r="D22" s="238">
        <f t="shared" si="0"/>
        <v>0.86193179535277575</v>
      </c>
      <c r="E22" s="86" t="str">
        <f t="shared" si="1"/>
        <v>B</v>
      </c>
      <c r="F22" s="239">
        <f>'2024 исходные'!J21</f>
        <v>0.73170731707317072</v>
      </c>
      <c r="G22" s="238">
        <f t="shared" si="2"/>
        <v>0.64299637748342164</v>
      </c>
      <c r="H22" s="86" t="str">
        <f t="shared" si="3"/>
        <v>A</v>
      </c>
      <c r="I22" s="240">
        <f>'2024 исходные'!M21</f>
        <v>0.68478260869565222</v>
      </c>
      <c r="J22" s="238">
        <f t="shared" si="4"/>
        <v>0.5867904763218873</v>
      </c>
      <c r="K22" s="86" t="str">
        <f t="shared" si="5"/>
        <v>B</v>
      </c>
      <c r="L22" s="257">
        <f>'2024 исходные'!P21</f>
        <v>0.43420000000000003</v>
      </c>
      <c r="M22" s="238">
        <f t="shared" si="6"/>
        <v>0.428043762142224</v>
      </c>
      <c r="N22" s="95" t="str">
        <f t="shared" si="7"/>
        <v>C</v>
      </c>
      <c r="O22" s="244">
        <f>'2024 исходные'!S21</f>
        <v>16.423913043478262</v>
      </c>
      <c r="P22" s="243">
        <f t="shared" si="8"/>
        <v>16.368842620969893</v>
      </c>
      <c r="Q22" s="104" t="str">
        <f t="shared" si="9"/>
        <v>C</v>
      </c>
      <c r="R22" s="123" t="str">
        <f t="shared" si="10"/>
        <v>B</v>
      </c>
      <c r="S22" s="109">
        <f t="shared" si="17"/>
        <v>2.5</v>
      </c>
      <c r="T22" s="110">
        <f t="shared" si="18"/>
        <v>4.2</v>
      </c>
      <c r="U22" s="110">
        <f t="shared" si="19"/>
        <v>2.5</v>
      </c>
      <c r="V22" s="110">
        <f t="shared" si="20"/>
        <v>2</v>
      </c>
      <c r="W22" s="110">
        <f t="shared" si="21"/>
        <v>2</v>
      </c>
      <c r="X22" s="296">
        <f t="shared" si="22"/>
        <v>2.6399999999999997</v>
      </c>
    </row>
    <row r="23" spans="1:24" x14ac:dyDescent="0.25">
      <c r="A23" s="245">
        <v>6</v>
      </c>
      <c r="B23" s="8" t="s">
        <v>122</v>
      </c>
      <c r="C23" s="48">
        <f>'2024 исходные'!F22</f>
        <v>0.82456140350877194</v>
      </c>
      <c r="D23" s="238">
        <f t="shared" si="0"/>
        <v>0.86193179535277575</v>
      </c>
      <c r="E23" s="85" t="str">
        <f t="shared" si="1"/>
        <v>B</v>
      </c>
      <c r="F23" s="239">
        <f>'2024 исходные'!J22</f>
        <v>0.72340425531914898</v>
      </c>
      <c r="G23" s="238">
        <f t="shared" si="2"/>
        <v>0.64299637748342164</v>
      </c>
      <c r="H23" s="85" t="str">
        <f t="shared" si="3"/>
        <v>A</v>
      </c>
      <c r="I23" s="240">
        <f>'2024 исходные'!M22</f>
        <v>0.65517241379310343</v>
      </c>
      <c r="J23" s="238">
        <f t="shared" si="4"/>
        <v>0.5867904763218873</v>
      </c>
      <c r="K23" s="85" t="str">
        <f t="shared" si="5"/>
        <v>B</v>
      </c>
      <c r="L23" s="257">
        <f>'2024 исходные'!P22</f>
        <v>0.43099999999999999</v>
      </c>
      <c r="M23" s="238">
        <f t="shared" si="6"/>
        <v>0.428043762142224</v>
      </c>
      <c r="N23" s="95" t="str">
        <f t="shared" si="7"/>
        <v>C</v>
      </c>
      <c r="O23" s="244">
        <f>'2024 исходные'!S22</f>
        <v>18.120689655172413</v>
      </c>
      <c r="P23" s="243">
        <f t="shared" si="8"/>
        <v>16.368842620969893</v>
      </c>
      <c r="Q23" s="85" t="str">
        <f t="shared" si="9"/>
        <v>C</v>
      </c>
      <c r="R23" s="121" t="str">
        <f t="shared" si="10"/>
        <v>B</v>
      </c>
      <c r="S23" s="109">
        <f t="shared" si="17"/>
        <v>2.5</v>
      </c>
      <c r="T23" s="110">
        <f t="shared" si="18"/>
        <v>4.2</v>
      </c>
      <c r="U23" s="110">
        <f t="shared" si="19"/>
        <v>2.5</v>
      </c>
      <c r="V23" s="110">
        <f t="shared" si="20"/>
        <v>2</v>
      </c>
      <c r="W23" s="110">
        <f t="shared" si="21"/>
        <v>2</v>
      </c>
      <c r="X23" s="296">
        <f t="shared" si="22"/>
        <v>2.6399999999999997</v>
      </c>
    </row>
    <row r="24" spans="1:24" x14ac:dyDescent="0.25">
      <c r="A24" s="245">
        <v>7</v>
      </c>
      <c r="B24" s="8" t="s">
        <v>162</v>
      </c>
      <c r="C24" s="48">
        <f>'2024 исходные'!F23</f>
        <v>0.86206896551724133</v>
      </c>
      <c r="D24" s="238">
        <f t="shared" si="0"/>
        <v>0.86193179535277575</v>
      </c>
      <c r="E24" s="86" t="str">
        <f t="shared" si="1"/>
        <v>B</v>
      </c>
      <c r="F24" s="239">
        <f>'2024 исходные'!J23</f>
        <v>0.8</v>
      </c>
      <c r="G24" s="238">
        <f t="shared" si="2"/>
        <v>0.64299637748342164</v>
      </c>
      <c r="H24" s="86" t="str">
        <f t="shared" si="3"/>
        <v>A</v>
      </c>
      <c r="I24" s="240">
        <f>'2024 исходные'!M23</f>
        <v>0.7857142857142857</v>
      </c>
      <c r="J24" s="238">
        <f t="shared" si="4"/>
        <v>0.5867904763218873</v>
      </c>
      <c r="K24" s="88" t="str">
        <f t="shared" si="5"/>
        <v>A</v>
      </c>
      <c r="L24" s="257">
        <f>'2024 исходные'!P23</f>
        <v>0.3392857142857143</v>
      </c>
      <c r="M24" s="238">
        <f t="shared" si="6"/>
        <v>0.428043762142224</v>
      </c>
      <c r="N24" s="88" t="str">
        <f t="shared" si="7"/>
        <v>C</v>
      </c>
      <c r="O24" s="244">
        <f>'2024 исходные'!S23</f>
        <v>18.267857142857142</v>
      </c>
      <c r="P24" s="243">
        <f t="shared" si="8"/>
        <v>16.368842620969893</v>
      </c>
      <c r="Q24" s="85" t="str">
        <f t="shared" si="9"/>
        <v>C</v>
      </c>
      <c r="R24" s="121" t="str">
        <f t="shared" si="10"/>
        <v>B</v>
      </c>
      <c r="S24" s="109">
        <f t="shared" si="17"/>
        <v>2.5</v>
      </c>
      <c r="T24" s="110">
        <f t="shared" si="18"/>
        <v>4.2</v>
      </c>
      <c r="U24" s="110">
        <f t="shared" si="19"/>
        <v>4.2</v>
      </c>
      <c r="V24" s="110">
        <f t="shared" si="20"/>
        <v>2</v>
      </c>
      <c r="W24" s="110">
        <f t="shared" si="21"/>
        <v>2</v>
      </c>
      <c r="X24" s="296">
        <f t="shared" si="22"/>
        <v>2.98</v>
      </c>
    </row>
    <row r="25" spans="1:24" x14ac:dyDescent="0.25">
      <c r="A25" s="245">
        <v>8</v>
      </c>
      <c r="B25" s="8" t="s">
        <v>31</v>
      </c>
      <c r="C25" s="48">
        <f>'2024 исходные'!F24</f>
        <v>0.86324786324786329</v>
      </c>
      <c r="D25" s="238">
        <f t="shared" si="0"/>
        <v>0.86193179535277575</v>
      </c>
      <c r="E25" s="86" t="str">
        <f t="shared" si="1"/>
        <v>B</v>
      </c>
      <c r="F25" s="239">
        <f>'2024 исходные'!J24</f>
        <v>0.64356435643564358</v>
      </c>
      <c r="G25" s="238">
        <f t="shared" si="2"/>
        <v>0.64299637748342164</v>
      </c>
      <c r="H25" s="86" t="str">
        <f t="shared" si="3"/>
        <v>B</v>
      </c>
      <c r="I25" s="240">
        <f>'2024 исходные'!M24</f>
        <v>0.56198347107438018</v>
      </c>
      <c r="J25" s="238">
        <f t="shared" si="4"/>
        <v>0.5867904763218873</v>
      </c>
      <c r="K25" s="85" t="str">
        <f t="shared" si="5"/>
        <v>B</v>
      </c>
      <c r="L25" s="257">
        <f>'2024 исходные'!P24</f>
        <v>0.52066115702479343</v>
      </c>
      <c r="M25" s="238">
        <f t="shared" si="6"/>
        <v>0.428043762142224</v>
      </c>
      <c r="N25" s="88" t="str">
        <f t="shared" si="7"/>
        <v>B</v>
      </c>
      <c r="O25" s="244">
        <f>'2024 исходные'!S24</f>
        <v>6.0082644628099171</v>
      </c>
      <c r="P25" s="243">
        <f t="shared" si="8"/>
        <v>16.368842620969893</v>
      </c>
      <c r="Q25" s="92" t="str">
        <f t="shared" si="9"/>
        <v>A</v>
      </c>
      <c r="R25" s="121" t="str">
        <f t="shared" si="10"/>
        <v>B</v>
      </c>
      <c r="S25" s="109">
        <f t="shared" si="17"/>
        <v>2.5</v>
      </c>
      <c r="T25" s="110">
        <f t="shared" si="18"/>
        <v>2.5</v>
      </c>
      <c r="U25" s="110">
        <f t="shared" si="19"/>
        <v>2.5</v>
      </c>
      <c r="V25" s="110">
        <f t="shared" si="20"/>
        <v>2.5</v>
      </c>
      <c r="W25" s="110">
        <f t="shared" si="21"/>
        <v>4.2</v>
      </c>
      <c r="X25" s="296">
        <f t="shared" si="22"/>
        <v>2.84</v>
      </c>
    </row>
    <row r="26" spans="1:24" x14ac:dyDescent="0.25">
      <c r="A26" s="245">
        <v>9</v>
      </c>
      <c r="B26" s="8" t="s">
        <v>169</v>
      </c>
      <c r="C26" s="48">
        <f>'2024 исходные'!F25</f>
        <v>0.85245901639344257</v>
      </c>
      <c r="D26" s="238">
        <f t="shared" si="0"/>
        <v>0.86193179535277575</v>
      </c>
      <c r="E26" s="85" t="str">
        <f t="shared" si="1"/>
        <v>B</v>
      </c>
      <c r="F26" s="239">
        <f>'2024 исходные'!J25</f>
        <v>0.78846153846153844</v>
      </c>
      <c r="G26" s="238">
        <f t="shared" si="2"/>
        <v>0.64299637748342164</v>
      </c>
      <c r="H26" s="86" t="str">
        <f t="shared" si="3"/>
        <v>A</v>
      </c>
      <c r="I26" s="240">
        <f>'2024 исходные'!M25</f>
        <v>0.75438596491228072</v>
      </c>
      <c r="J26" s="238">
        <f t="shared" si="4"/>
        <v>0.5867904763218873</v>
      </c>
      <c r="K26" s="85" t="str">
        <f t="shared" si="5"/>
        <v>A</v>
      </c>
      <c r="L26" s="257">
        <f>'2024 исходные'!P25</f>
        <v>0.54385964912280704</v>
      </c>
      <c r="M26" s="238">
        <f t="shared" si="6"/>
        <v>0.428043762142224</v>
      </c>
      <c r="N26" s="86" t="str">
        <f t="shared" si="7"/>
        <v>B</v>
      </c>
      <c r="O26" s="244">
        <f>'2024 исходные'!S25</f>
        <v>16.385964912280702</v>
      </c>
      <c r="P26" s="243">
        <f t="shared" si="8"/>
        <v>16.368842620969893</v>
      </c>
      <c r="Q26" s="86" t="str">
        <f t="shared" si="9"/>
        <v>C</v>
      </c>
      <c r="R26" s="118" t="str">
        <f t="shared" si="10"/>
        <v>B</v>
      </c>
      <c r="S26" s="109">
        <f t="shared" si="17"/>
        <v>2.5</v>
      </c>
      <c r="T26" s="110">
        <f t="shared" si="18"/>
        <v>4.2</v>
      </c>
      <c r="U26" s="110">
        <f t="shared" si="19"/>
        <v>4.2</v>
      </c>
      <c r="V26" s="110">
        <f t="shared" si="20"/>
        <v>2.5</v>
      </c>
      <c r="W26" s="110">
        <f t="shared" si="21"/>
        <v>2</v>
      </c>
      <c r="X26" s="296">
        <f t="shared" si="22"/>
        <v>3.08</v>
      </c>
    </row>
    <row r="27" spans="1:24" x14ac:dyDescent="0.25">
      <c r="A27" s="129">
        <v>10</v>
      </c>
      <c r="B27" s="8" t="s">
        <v>123</v>
      </c>
      <c r="C27" s="48">
        <f>'2024 исходные'!F26</f>
        <v>0.7567567567567568</v>
      </c>
      <c r="D27" s="238">
        <f t="shared" si="0"/>
        <v>0.86193179535277575</v>
      </c>
      <c r="E27" s="86" t="str">
        <f t="shared" si="1"/>
        <v>C</v>
      </c>
      <c r="F27" s="239">
        <f>'2024 исходные'!J26</f>
        <v>0.7142857142857143</v>
      </c>
      <c r="G27" s="238">
        <f t="shared" si="2"/>
        <v>0.64299637748342164</v>
      </c>
      <c r="H27" s="86" t="str">
        <f t="shared" si="3"/>
        <v>A</v>
      </c>
      <c r="I27" s="240">
        <f>'2024 исходные'!M26</f>
        <v>0.65625</v>
      </c>
      <c r="J27" s="238">
        <f t="shared" si="4"/>
        <v>0.5867904763218873</v>
      </c>
      <c r="K27" s="85" t="str">
        <f t="shared" si="5"/>
        <v>B</v>
      </c>
      <c r="L27" s="257">
        <f>'2024 исходные'!P26</f>
        <v>0.515625</v>
      </c>
      <c r="M27" s="238">
        <f t="shared" si="6"/>
        <v>0.428043762142224</v>
      </c>
      <c r="N27" s="95" t="str">
        <f t="shared" si="7"/>
        <v>B</v>
      </c>
      <c r="O27" s="244">
        <f>'2024 исходные'!S26</f>
        <v>16.0625</v>
      </c>
      <c r="P27" s="243">
        <f t="shared" si="8"/>
        <v>16.368842620969893</v>
      </c>
      <c r="Q27" s="86" t="str">
        <f t="shared" si="9"/>
        <v>C</v>
      </c>
      <c r="R27" s="119" t="str">
        <f t="shared" si="10"/>
        <v>B</v>
      </c>
      <c r="S27" s="109">
        <f t="shared" si="17"/>
        <v>2</v>
      </c>
      <c r="T27" s="110">
        <f t="shared" si="18"/>
        <v>4.2</v>
      </c>
      <c r="U27" s="110">
        <f t="shared" si="19"/>
        <v>2.5</v>
      </c>
      <c r="V27" s="110">
        <f t="shared" si="20"/>
        <v>2.5</v>
      </c>
      <c r="W27" s="110">
        <f t="shared" si="21"/>
        <v>2</v>
      </c>
      <c r="X27" s="296">
        <f t="shared" si="22"/>
        <v>2.6399999999999997</v>
      </c>
    </row>
    <row r="28" spans="1:24" x14ac:dyDescent="0.25">
      <c r="A28" s="108">
        <v>11</v>
      </c>
      <c r="B28" s="8" t="s">
        <v>118</v>
      </c>
      <c r="C28" s="48">
        <f>'2024 исходные'!F27</f>
        <v>0.92682926829268297</v>
      </c>
      <c r="D28" s="238">
        <f t="shared" si="0"/>
        <v>0.86193179535277575</v>
      </c>
      <c r="E28" s="86" t="str">
        <f t="shared" si="1"/>
        <v>A</v>
      </c>
      <c r="F28" s="239">
        <f>'2024 исходные'!J27</f>
        <v>0.55263157894736847</v>
      </c>
      <c r="G28" s="238">
        <f t="shared" si="2"/>
        <v>0.64299637748342164</v>
      </c>
      <c r="H28" s="86" t="str">
        <f t="shared" si="3"/>
        <v>B</v>
      </c>
      <c r="I28" s="240">
        <f>'2024 исходные'!M27</f>
        <v>0.51190476190476186</v>
      </c>
      <c r="J28" s="238">
        <f t="shared" si="4"/>
        <v>0.5867904763218873</v>
      </c>
      <c r="K28" s="85" t="str">
        <f t="shared" si="5"/>
        <v>B</v>
      </c>
      <c r="L28" s="257">
        <f>'2024 исходные'!P27</f>
        <v>0.4642857142857143</v>
      </c>
      <c r="M28" s="238">
        <f t="shared" si="6"/>
        <v>0.428043762142224</v>
      </c>
      <c r="N28" s="88" t="str">
        <f t="shared" si="7"/>
        <v>C</v>
      </c>
      <c r="O28" s="242">
        <f>'2024 исходные'!S27</f>
        <v>17.785714285714285</v>
      </c>
      <c r="P28" s="243">
        <f t="shared" si="8"/>
        <v>16.368842620969893</v>
      </c>
      <c r="Q28" s="85" t="str">
        <f t="shared" si="9"/>
        <v>C</v>
      </c>
      <c r="R28" s="121" t="str">
        <f t="shared" si="10"/>
        <v>B</v>
      </c>
      <c r="S28" s="109">
        <f t="shared" si="17"/>
        <v>4.2</v>
      </c>
      <c r="T28" s="110">
        <f t="shared" si="18"/>
        <v>2.5</v>
      </c>
      <c r="U28" s="110">
        <f t="shared" si="19"/>
        <v>2.5</v>
      </c>
      <c r="V28" s="110">
        <f t="shared" si="20"/>
        <v>2</v>
      </c>
      <c r="W28" s="110">
        <f t="shared" si="21"/>
        <v>2</v>
      </c>
      <c r="X28" s="296">
        <f t="shared" si="22"/>
        <v>2.6399999999999997</v>
      </c>
    </row>
    <row r="29" spans="1:24" ht="15.75" thickBot="1" x14ac:dyDescent="0.3">
      <c r="A29" s="130">
        <v>12</v>
      </c>
      <c r="B29" s="10" t="s">
        <v>161</v>
      </c>
      <c r="C29" s="49">
        <f>'2024 исходные'!F28</f>
        <v>0.90243902439024393</v>
      </c>
      <c r="D29" s="258">
        <f t="shared" si="0"/>
        <v>0.86193179535277575</v>
      </c>
      <c r="E29" s="88" t="str">
        <f t="shared" si="1"/>
        <v>A</v>
      </c>
      <c r="F29" s="259">
        <f>'2024 исходные'!J28</f>
        <v>0.83783783783783783</v>
      </c>
      <c r="G29" s="258">
        <f t="shared" si="2"/>
        <v>0.64299637748342164</v>
      </c>
      <c r="H29" s="90" t="str">
        <f t="shared" si="3"/>
        <v>A</v>
      </c>
      <c r="I29" s="260">
        <f>'2024 исходные'!M28</f>
        <v>0.82051282051282048</v>
      </c>
      <c r="J29" s="258">
        <f t="shared" si="4"/>
        <v>0.5867904763218873</v>
      </c>
      <c r="K29" s="86" t="str">
        <f t="shared" si="5"/>
        <v>A</v>
      </c>
      <c r="L29" s="261">
        <f>'2024 исходные'!P28</f>
        <v>0.33329999999999999</v>
      </c>
      <c r="M29" s="258">
        <f t="shared" si="6"/>
        <v>0.428043762142224</v>
      </c>
      <c r="N29" s="86" t="str">
        <f t="shared" si="7"/>
        <v>C</v>
      </c>
      <c r="O29" s="262">
        <f>'2024 исходные'!S28</f>
        <v>18.846153846153847</v>
      </c>
      <c r="P29" s="263">
        <f t="shared" si="8"/>
        <v>16.368842620969893</v>
      </c>
      <c r="Q29" s="85" t="str">
        <f t="shared" si="9"/>
        <v>C</v>
      </c>
      <c r="R29" s="123" t="str">
        <f t="shared" si="10"/>
        <v>B</v>
      </c>
      <c r="S29" s="111">
        <f t="shared" si="17"/>
        <v>4.2</v>
      </c>
      <c r="T29" s="112">
        <f t="shared" si="18"/>
        <v>4.2</v>
      </c>
      <c r="U29" s="112">
        <f t="shared" si="19"/>
        <v>4.2</v>
      </c>
      <c r="V29" s="112">
        <f t="shared" si="20"/>
        <v>2</v>
      </c>
      <c r="W29" s="112">
        <f t="shared" si="21"/>
        <v>2</v>
      </c>
      <c r="X29" s="294">
        <f t="shared" si="22"/>
        <v>3.3200000000000003</v>
      </c>
    </row>
    <row r="30" spans="1:24" ht="15.75" thickBot="1" x14ac:dyDescent="0.3">
      <c r="A30" s="236"/>
      <c r="B30" s="64" t="s">
        <v>79</v>
      </c>
      <c r="C30" s="47">
        <f>AVERAGE(C31:C47)</f>
        <v>0.86463322041782087</v>
      </c>
      <c r="D30" s="76">
        <f t="shared" si="0"/>
        <v>0.86193179535277575</v>
      </c>
      <c r="E30" s="87" t="str">
        <f t="shared" si="1"/>
        <v>B</v>
      </c>
      <c r="F30" s="5">
        <f>AVERAGE(F31:F47)</f>
        <v>0.67308173690462014</v>
      </c>
      <c r="G30" s="76">
        <f t="shared" si="2"/>
        <v>0.64299637748342164</v>
      </c>
      <c r="H30" s="87" t="str">
        <f t="shared" si="3"/>
        <v>B</v>
      </c>
      <c r="I30" s="5">
        <f>AVERAGE(I31:I47)</f>
        <v>0.61240067683098642</v>
      </c>
      <c r="J30" s="76">
        <f t="shared" si="4"/>
        <v>0.5867904763218873</v>
      </c>
      <c r="K30" s="87" t="str">
        <f t="shared" si="5"/>
        <v>B</v>
      </c>
      <c r="L30" s="5">
        <f>AVERAGE(L31:L47)</f>
        <v>0.41626593184260008</v>
      </c>
      <c r="M30" s="76">
        <f t="shared" si="6"/>
        <v>0.428043762142224</v>
      </c>
      <c r="N30" s="87" t="str">
        <f t="shared" si="7"/>
        <v>C</v>
      </c>
      <c r="O30" s="37">
        <f>AVERAGE(O31:O47)</f>
        <v>16.727514000726348</v>
      </c>
      <c r="P30" s="77">
        <f t="shared" si="8"/>
        <v>16.368842620969893</v>
      </c>
      <c r="Q30" s="87" t="str">
        <f t="shared" si="9"/>
        <v>C</v>
      </c>
      <c r="R30" s="117" t="str">
        <f t="shared" si="10"/>
        <v>C</v>
      </c>
      <c r="S30" s="115">
        <f t="shared" si="17"/>
        <v>2.5</v>
      </c>
      <c r="T30" s="116">
        <f t="shared" si="18"/>
        <v>2.5</v>
      </c>
      <c r="U30" s="116">
        <f t="shared" si="19"/>
        <v>2.5</v>
      </c>
      <c r="V30" s="116">
        <f t="shared" si="20"/>
        <v>2</v>
      </c>
      <c r="W30" s="116">
        <f t="shared" si="21"/>
        <v>2</v>
      </c>
      <c r="X30" s="295">
        <f t="shared" si="22"/>
        <v>2.2999999999999998</v>
      </c>
    </row>
    <row r="31" spans="1:24" x14ac:dyDescent="0.25">
      <c r="A31" s="245">
        <v>1</v>
      </c>
      <c r="B31" s="8" t="s">
        <v>33</v>
      </c>
      <c r="C31" s="48">
        <f>'2024 исходные'!F30</f>
        <v>0.84507042253521125</v>
      </c>
      <c r="D31" s="238">
        <f t="shared" si="0"/>
        <v>0.86193179535277575</v>
      </c>
      <c r="E31" s="85" t="str">
        <f t="shared" si="1"/>
        <v>B</v>
      </c>
      <c r="F31" s="239">
        <f>'2024 исходные'!J30</f>
        <v>0.6166666666666667</v>
      </c>
      <c r="G31" s="238">
        <f t="shared" si="2"/>
        <v>0.64299637748342164</v>
      </c>
      <c r="H31" s="86" t="str">
        <f t="shared" si="3"/>
        <v>B</v>
      </c>
      <c r="I31" s="240">
        <f>'2024 исходные'!M30</f>
        <v>0.55223880597014929</v>
      </c>
      <c r="J31" s="238">
        <f t="shared" si="4"/>
        <v>0.5867904763218873</v>
      </c>
      <c r="K31" s="86" t="str">
        <f t="shared" si="5"/>
        <v>B</v>
      </c>
      <c r="L31" s="257">
        <f>'2024 исходные'!P30</f>
        <v>0.47760000000000002</v>
      </c>
      <c r="M31" s="238">
        <f t="shared" si="6"/>
        <v>0.428043762142224</v>
      </c>
      <c r="N31" s="95" t="str">
        <f t="shared" si="7"/>
        <v>C</v>
      </c>
      <c r="O31" s="242">
        <f>'2024 исходные'!S30</f>
        <v>19.447761194029852</v>
      </c>
      <c r="P31" s="243">
        <f t="shared" si="8"/>
        <v>16.368842620969893</v>
      </c>
      <c r="Q31" s="86" t="str">
        <f t="shared" si="9"/>
        <v>C</v>
      </c>
      <c r="R31" s="119" t="str">
        <f t="shared" si="10"/>
        <v>C</v>
      </c>
      <c r="S31" s="109">
        <f t="shared" si="17"/>
        <v>2.5</v>
      </c>
      <c r="T31" s="110">
        <f t="shared" si="18"/>
        <v>2.5</v>
      </c>
      <c r="U31" s="110">
        <f t="shared" si="19"/>
        <v>2.5</v>
      </c>
      <c r="V31" s="110">
        <f t="shared" si="20"/>
        <v>2</v>
      </c>
      <c r="W31" s="110">
        <f t="shared" si="21"/>
        <v>2</v>
      </c>
      <c r="X31" s="296">
        <f t="shared" si="22"/>
        <v>2.2999999999999998</v>
      </c>
    </row>
    <row r="32" spans="1:24" x14ac:dyDescent="0.25">
      <c r="A32" s="245">
        <v>2</v>
      </c>
      <c r="B32" s="8" t="s">
        <v>81</v>
      </c>
      <c r="C32" s="48">
        <f>'2024 исходные'!F31</f>
        <v>0.78494623655913975</v>
      </c>
      <c r="D32" s="238">
        <f t="shared" si="0"/>
        <v>0.86193179535277575</v>
      </c>
      <c r="E32" s="88" t="str">
        <f t="shared" si="1"/>
        <v>C</v>
      </c>
      <c r="F32" s="239">
        <f>'2024 исходные'!J31</f>
        <v>0.68493150684931503</v>
      </c>
      <c r="G32" s="238">
        <f t="shared" si="2"/>
        <v>0.64299637748342164</v>
      </c>
      <c r="H32" s="86" t="str">
        <f t="shared" si="3"/>
        <v>B</v>
      </c>
      <c r="I32" s="240">
        <f>'2024 исходные'!M31</f>
        <v>0.6097560975609756</v>
      </c>
      <c r="J32" s="238">
        <f t="shared" si="4"/>
        <v>0.5867904763218873</v>
      </c>
      <c r="K32" s="88" t="str">
        <f t="shared" si="5"/>
        <v>B</v>
      </c>
      <c r="L32" s="257">
        <f>'2024 исходные'!P31</f>
        <v>0.28049999999999997</v>
      </c>
      <c r="M32" s="238">
        <f t="shared" si="6"/>
        <v>0.428043762142224</v>
      </c>
      <c r="N32" s="86" t="str">
        <f t="shared" si="7"/>
        <v>D</v>
      </c>
      <c r="O32" s="242">
        <f>'2024 исходные'!S31</f>
        <v>15.475609756097562</v>
      </c>
      <c r="P32" s="243">
        <f t="shared" si="8"/>
        <v>16.368842620969893</v>
      </c>
      <c r="Q32" s="104" t="str">
        <f t="shared" si="9"/>
        <v>B</v>
      </c>
      <c r="R32" s="121" t="str">
        <f t="shared" si="10"/>
        <v>C</v>
      </c>
      <c r="S32" s="109">
        <f t="shared" si="17"/>
        <v>2</v>
      </c>
      <c r="T32" s="110">
        <f t="shared" si="18"/>
        <v>2.5</v>
      </c>
      <c r="U32" s="110">
        <f t="shared" si="19"/>
        <v>2.5</v>
      </c>
      <c r="V32" s="110">
        <f t="shared" si="20"/>
        <v>1</v>
      </c>
      <c r="W32" s="110">
        <f t="shared" si="21"/>
        <v>2.5</v>
      </c>
      <c r="X32" s="296">
        <f t="shared" si="22"/>
        <v>2.1</v>
      </c>
    </row>
    <row r="33" spans="1:24" x14ac:dyDescent="0.25">
      <c r="A33" s="245">
        <v>3</v>
      </c>
      <c r="B33" s="9" t="s">
        <v>34</v>
      </c>
      <c r="C33" s="49">
        <f>'2024 исходные'!F32</f>
        <v>0.98648648648648651</v>
      </c>
      <c r="D33" s="258">
        <f t="shared" si="0"/>
        <v>0.86193179535277575</v>
      </c>
      <c r="E33" s="92" t="str">
        <f t="shared" si="1"/>
        <v>A</v>
      </c>
      <c r="F33" s="259">
        <f>'2024 исходные'!J32</f>
        <v>0.87671232876712324</v>
      </c>
      <c r="G33" s="258">
        <f t="shared" si="2"/>
        <v>0.64299637748342164</v>
      </c>
      <c r="H33" s="90" t="str">
        <f t="shared" si="3"/>
        <v>A</v>
      </c>
      <c r="I33" s="260">
        <f>'2024 исходные'!M32</f>
        <v>0.85365853658536583</v>
      </c>
      <c r="J33" s="258">
        <f t="shared" si="4"/>
        <v>0.5867904763218873</v>
      </c>
      <c r="K33" s="92" t="str">
        <f t="shared" si="5"/>
        <v>A</v>
      </c>
      <c r="L33" s="261">
        <f>'2024 исходные'!P32</f>
        <v>0.34149999999999997</v>
      </c>
      <c r="M33" s="258">
        <f t="shared" si="6"/>
        <v>0.428043762142224</v>
      </c>
      <c r="N33" s="90" t="str">
        <f t="shared" si="7"/>
        <v>C</v>
      </c>
      <c r="O33" s="264">
        <f>'2024 исходные'!S32</f>
        <v>18.390243902439025</v>
      </c>
      <c r="P33" s="263">
        <f t="shared" si="8"/>
        <v>16.368842620969893</v>
      </c>
      <c r="Q33" s="86" t="str">
        <f t="shared" si="9"/>
        <v>C</v>
      </c>
      <c r="R33" s="132" t="str">
        <f t="shared" si="10"/>
        <v>B</v>
      </c>
      <c r="S33" s="111">
        <f t="shared" si="17"/>
        <v>4.2</v>
      </c>
      <c r="T33" s="112">
        <f t="shared" si="18"/>
        <v>4.2</v>
      </c>
      <c r="U33" s="112">
        <f t="shared" si="19"/>
        <v>4.2</v>
      </c>
      <c r="V33" s="112">
        <f t="shared" si="20"/>
        <v>2</v>
      </c>
      <c r="W33" s="112">
        <f t="shared" si="21"/>
        <v>2</v>
      </c>
      <c r="X33" s="294">
        <f t="shared" si="22"/>
        <v>3.3200000000000003</v>
      </c>
    </row>
    <row r="34" spans="1:24" x14ac:dyDescent="0.25">
      <c r="A34" s="245">
        <v>4</v>
      </c>
      <c r="B34" s="8" t="s">
        <v>124</v>
      </c>
      <c r="C34" s="51">
        <f>'2024 исходные'!F33</f>
        <v>0.84375</v>
      </c>
      <c r="D34" s="238">
        <f t="shared" si="0"/>
        <v>0.86193179535277575</v>
      </c>
      <c r="E34" s="85" t="str">
        <f t="shared" si="1"/>
        <v>B</v>
      </c>
      <c r="F34" s="239">
        <f>'2024 исходные'!J33</f>
        <v>0.70370370370370372</v>
      </c>
      <c r="G34" s="238">
        <f t="shared" si="2"/>
        <v>0.64299637748342164</v>
      </c>
      <c r="H34" s="86" t="str">
        <f t="shared" si="3"/>
        <v>A</v>
      </c>
      <c r="I34" s="240">
        <f>'2024 исходные'!M33</f>
        <v>0.59701492537313428</v>
      </c>
      <c r="J34" s="238">
        <f t="shared" si="4"/>
        <v>0.5867904763218873</v>
      </c>
      <c r="K34" s="86" t="str">
        <f t="shared" si="5"/>
        <v>B</v>
      </c>
      <c r="L34" s="257">
        <f>'2024 исходные'!P33</f>
        <v>0.37309999999999999</v>
      </c>
      <c r="M34" s="238">
        <f t="shared" si="6"/>
        <v>0.428043762142224</v>
      </c>
      <c r="N34" s="86" t="str">
        <f t="shared" si="7"/>
        <v>C</v>
      </c>
      <c r="O34" s="242">
        <f>'2024 исходные'!S33</f>
        <v>14.462686567164178</v>
      </c>
      <c r="P34" s="243">
        <f t="shared" si="8"/>
        <v>16.368842620969893</v>
      </c>
      <c r="Q34" s="85" t="str">
        <f t="shared" si="9"/>
        <v>B</v>
      </c>
      <c r="R34" s="121" t="str">
        <f t="shared" si="10"/>
        <v>B</v>
      </c>
      <c r="S34" s="109">
        <f t="shared" si="17"/>
        <v>2.5</v>
      </c>
      <c r="T34" s="110">
        <f t="shared" si="18"/>
        <v>4.2</v>
      </c>
      <c r="U34" s="110">
        <f t="shared" si="19"/>
        <v>2.5</v>
      </c>
      <c r="V34" s="110">
        <f t="shared" si="20"/>
        <v>2</v>
      </c>
      <c r="W34" s="110">
        <f t="shared" si="21"/>
        <v>2.5</v>
      </c>
      <c r="X34" s="296">
        <f t="shared" si="22"/>
        <v>2.7399999999999998</v>
      </c>
    </row>
    <row r="35" spans="1:24" x14ac:dyDescent="0.25">
      <c r="A35" s="245">
        <v>5</v>
      </c>
      <c r="B35" s="8" t="s">
        <v>35</v>
      </c>
      <c r="C35" s="48">
        <f>'2024 исходные'!F34</f>
        <v>0.796875</v>
      </c>
      <c r="D35" s="238">
        <f t="shared" si="0"/>
        <v>0.86193179535277575</v>
      </c>
      <c r="E35" s="85" t="str">
        <f t="shared" si="1"/>
        <v>C</v>
      </c>
      <c r="F35" s="239">
        <f>'2024 исходные'!J34</f>
        <v>0.86274509803921573</v>
      </c>
      <c r="G35" s="238">
        <f t="shared" si="2"/>
        <v>0.64299637748342164</v>
      </c>
      <c r="H35" s="86" t="str">
        <f t="shared" si="3"/>
        <v>A</v>
      </c>
      <c r="I35" s="240">
        <f>'2024 исходные'!M34</f>
        <v>0.80701754385964908</v>
      </c>
      <c r="J35" s="238">
        <f t="shared" si="4"/>
        <v>0.5867904763218873</v>
      </c>
      <c r="K35" s="86" t="str">
        <f t="shared" si="5"/>
        <v>A</v>
      </c>
      <c r="L35" s="257">
        <f>'2024 исходные'!P34</f>
        <v>0.38600000000000007</v>
      </c>
      <c r="M35" s="238">
        <f t="shared" si="6"/>
        <v>0.428043762142224</v>
      </c>
      <c r="N35" s="86" t="str">
        <f t="shared" si="7"/>
        <v>C</v>
      </c>
      <c r="O35" s="242">
        <f>'2024 исходные'!S34</f>
        <v>17.456140350877192</v>
      </c>
      <c r="P35" s="243">
        <f t="shared" si="8"/>
        <v>16.368842620969893</v>
      </c>
      <c r="Q35" s="86" t="str">
        <f t="shared" si="9"/>
        <v>C</v>
      </c>
      <c r="R35" s="121" t="str">
        <f t="shared" si="10"/>
        <v>B</v>
      </c>
      <c r="S35" s="109">
        <f t="shared" si="17"/>
        <v>2</v>
      </c>
      <c r="T35" s="110">
        <f t="shared" si="18"/>
        <v>4.2</v>
      </c>
      <c r="U35" s="110">
        <f t="shared" si="19"/>
        <v>4.2</v>
      </c>
      <c r="V35" s="110">
        <f t="shared" si="20"/>
        <v>2</v>
      </c>
      <c r="W35" s="110">
        <f t="shared" si="21"/>
        <v>2</v>
      </c>
      <c r="X35" s="296">
        <f t="shared" si="22"/>
        <v>2.88</v>
      </c>
    </row>
    <row r="36" spans="1:24" x14ac:dyDescent="0.25">
      <c r="A36" s="245">
        <v>6</v>
      </c>
      <c r="B36" s="11" t="s">
        <v>0</v>
      </c>
      <c r="C36" s="48">
        <f>'2024 исходные'!F35</f>
        <v>0.69565217391304346</v>
      </c>
      <c r="D36" s="246">
        <f t="shared" si="0"/>
        <v>0.86193179535277575</v>
      </c>
      <c r="E36" s="88" t="str">
        <f t="shared" si="1"/>
        <v>C</v>
      </c>
      <c r="F36" s="247">
        <f>'2024 исходные'!J35</f>
        <v>0.46875</v>
      </c>
      <c r="G36" s="246">
        <f t="shared" si="2"/>
        <v>0.64299637748342164</v>
      </c>
      <c r="H36" s="89" t="str">
        <f t="shared" si="3"/>
        <v>C</v>
      </c>
      <c r="I36" s="248">
        <f>'2024 исходные'!M35</f>
        <v>0.375</v>
      </c>
      <c r="J36" s="246">
        <f t="shared" si="4"/>
        <v>0.5867904763218873</v>
      </c>
      <c r="K36" s="98" t="str">
        <f t="shared" si="5"/>
        <v>C</v>
      </c>
      <c r="L36" s="256">
        <f>'2024 исходные'!P35</f>
        <v>0.41666666666666669</v>
      </c>
      <c r="M36" s="246">
        <f t="shared" si="6"/>
        <v>0.428043762142224</v>
      </c>
      <c r="N36" s="88" t="str">
        <f t="shared" si="7"/>
        <v>C</v>
      </c>
      <c r="O36" s="265">
        <f>'2024 исходные'!S35</f>
        <v>10.916666666666666</v>
      </c>
      <c r="P36" s="251">
        <f t="shared" si="8"/>
        <v>16.368842620969893</v>
      </c>
      <c r="Q36" s="104" t="str">
        <f t="shared" si="9"/>
        <v>B</v>
      </c>
      <c r="R36" s="124" t="str">
        <f t="shared" si="10"/>
        <v>C</v>
      </c>
      <c r="S36" s="113">
        <f t="shared" si="17"/>
        <v>2</v>
      </c>
      <c r="T36" s="114">
        <f t="shared" si="18"/>
        <v>2</v>
      </c>
      <c r="U36" s="114">
        <f t="shared" si="19"/>
        <v>2</v>
      </c>
      <c r="V36" s="114">
        <f t="shared" si="20"/>
        <v>2</v>
      </c>
      <c r="W36" s="114">
        <f t="shared" si="21"/>
        <v>2.5</v>
      </c>
      <c r="X36" s="297">
        <f t="shared" si="22"/>
        <v>2.1</v>
      </c>
    </row>
    <row r="37" spans="1:24" x14ac:dyDescent="0.25">
      <c r="A37" s="245">
        <v>7</v>
      </c>
      <c r="B37" s="8" t="s">
        <v>160</v>
      </c>
      <c r="C37" s="48">
        <f>'2024 исходные'!F36</f>
        <v>0.89473684210526316</v>
      </c>
      <c r="D37" s="238">
        <f t="shared" si="0"/>
        <v>0.86193179535277575</v>
      </c>
      <c r="E37" s="86" t="str">
        <f t="shared" si="1"/>
        <v>B</v>
      </c>
      <c r="F37" s="239">
        <f>'2024 исходные'!J36</f>
        <v>0.66666666666666663</v>
      </c>
      <c r="G37" s="238">
        <f t="shared" si="2"/>
        <v>0.64299637748342164</v>
      </c>
      <c r="H37" s="88" t="str">
        <f t="shared" si="3"/>
        <v>B</v>
      </c>
      <c r="I37" s="240">
        <f>'2024 исходные'!M36</f>
        <v>0.60655737704918034</v>
      </c>
      <c r="J37" s="238">
        <f t="shared" si="4"/>
        <v>0.5867904763218873</v>
      </c>
      <c r="K37" s="85" t="str">
        <f t="shared" si="5"/>
        <v>B</v>
      </c>
      <c r="L37" s="257">
        <f>'2024 исходные'!P36</f>
        <v>0.39344262295081966</v>
      </c>
      <c r="M37" s="238">
        <f t="shared" si="6"/>
        <v>0.428043762142224</v>
      </c>
      <c r="N37" s="85" t="str">
        <f t="shared" si="7"/>
        <v>C</v>
      </c>
      <c r="O37" s="242">
        <f>'2024 исходные'!S36</f>
        <v>23.78688524590164</v>
      </c>
      <c r="P37" s="243">
        <f t="shared" si="8"/>
        <v>16.368842620969893</v>
      </c>
      <c r="Q37" s="85" t="str">
        <f t="shared" si="9"/>
        <v>C</v>
      </c>
      <c r="R37" s="121" t="str">
        <f t="shared" si="10"/>
        <v>C</v>
      </c>
      <c r="S37" s="109">
        <f t="shared" si="17"/>
        <v>2.5</v>
      </c>
      <c r="T37" s="110">
        <f t="shared" si="18"/>
        <v>2.5</v>
      </c>
      <c r="U37" s="110">
        <f t="shared" si="19"/>
        <v>2.5</v>
      </c>
      <c r="V37" s="110">
        <f t="shared" si="20"/>
        <v>2</v>
      </c>
      <c r="W37" s="110">
        <f t="shared" si="21"/>
        <v>2</v>
      </c>
      <c r="X37" s="296">
        <f t="shared" si="22"/>
        <v>2.2999999999999998</v>
      </c>
    </row>
    <row r="38" spans="1:24" x14ac:dyDescent="0.25">
      <c r="A38" s="245">
        <v>8</v>
      </c>
      <c r="B38" s="8" t="s">
        <v>3</v>
      </c>
      <c r="C38" s="48">
        <f>'2024 исходные'!F37</f>
        <v>0.86842105263157898</v>
      </c>
      <c r="D38" s="238">
        <f t="shared" ref="D38:D70" si="23">$C$125</f>
        <v>0.86193179535277575</v>
      </c>
      <c r="E38" s="86" t="str">
        <f t="shared" ref="E38:E70" si="24">IF(C38&gt;=$C$126,"A",IF(C38&gt;=$C$127,"B",IF(C38&gt;=$C$128,"C","D")))</f>
        <v>B</v>
      </c>
      <c r="F38" s="239">
        <f>'2024 исходные'!J37</f>
        <v>0.69696969696969702</v>
      </c>
      <c r="G38" s="238">
        <f t="shared" ref="G38:G70" si="25">$F$125</f>
        <v>0.64299637748342164</v>
      </c>
      <c r="H38" s="86" t="str">
        <f t="shared" ref="H38:H70" si="26">IF(F38&gt;=$F$126,"A",IF(F38&gt;=$F$127,"B",IF(F38&gt;=$F$128,"C","D")))</f>
        <v>B</v>
      </c>
      <c r="I38" s="240">
        <f>'2024 исходные'!M37</f>
        <v>0.5714285714285714</v>
      </c>
      <c r="J38" s="238">
        <f t="shared" ref="J38:J70" si="27">$I$125</f>
        <v>0.5867904763218873</v>
      </c>
      <c r="K38" s="85" t="str">
        <f t="shared" ref="K38:K70" si="28">IF(I38&gt;=$I$126,"A",IF(I38&gt;=$I$127,"B",IF(I38&gt;=$I$128,"C","D")))</f>
        <v>B</v>
      </c>
      <c r="L38" s="257">
        <f>'2024 исходные'!P37</f>
        <v>0.52380952380952384</v>
      </c>
      <c r="M38" s="238">
        <f t="shared" ref="M38:M70" si="29">$L$125</f>
        <v>0.428043762142224</v>
      </c>
      <c r="N38" s="88" t="str">
        <f t="shared" ref="N38:N70" si="30">IF(L38&gt;=$L$126,"A",IF(L38&gt;=$L$127,"B",IF(L38&gt;=$L$128,"C","D")))</f>
        <v>B</v>
      </c>
      <c r="O38" s="242">
        <f>'2024 исходные'!S37</f>
        <v>14.666666666666666</v>
      </c>
      <c r="P38" s="243">
        <f t="shared" ref="P38:P70" si="31">$O$125</f>
        <v>16.368842620969893</v>
      </c>
      <c r="Q38" s="104" t="str">
        <f t="shared" ref="Q38:Q70" si="32">IF(O38&lt;=$O$126,"A",IF(O38&lt;=$O$127,"B",IF(O38&lt;=$O$128,"C","D")))</f>
        <v>B</v>
      </c>
      <c r="R38" s="124" t="str">
        <f t="shared" ref="R38:R69" si="33">IF(X38&gt;=3.5,"A",IF(X38&gt;=2.5,"B",IF(X38&gt;=1.5,"C","D")))</f>
        <v>B</v>
      </c>
      <c r="S38" s="109">
        <f t="shared" ref="S38:S69" si="34">IF(E38="A",4.2,IF(E38="B",2.5,IF(E38="C",2,1)))</f>
        <v>2.5</v>
      </c>
      <c r="T38" s="110">
        <f t="shared" ref="T38:T69" si="35">IF(H38="A",4.2,IF(H38="B",2.5,IF(H38="C",2,1)))</f>
        <v>2.5</v>
      </c>
      <c r="U38" s="110">
        <f t="shared" ref="U38:U69" si="36">IF(K38="A",4.2,IF(K38="B",2.5,IF(K38="C",2,1)))</f>
        <v>2.5</v>
      </c>
      <c r="V38" s="110">
        <f t="shared" ref="V38:V69" si="37">IF(N38="A",4.2,IF(N38="B",2.5,IF(N38="C",2,1)))</f>
        <v>2.5</v>
      </c>
      <c r="W38" s="110">
        <f t="shared" ref="W38:W69" si="38">IF(Q38="A",4.2,IF(Q38="B",2.5,IF(Q38="C",2,1)))</f>
        <v>2.5</v>
      </c>
      <c r="X38" s="296">
        <f t="shared" ref="X38:X69" si="39">AVERAGE(S38:W38)</f>
        <v>2.5</v>
      </c>
    </row>
    <row r="39" spans="1:24" x14ac:dyDescent="0.25">
      <c r="A39" s="245">
        <v>9</v>
      </c>
      <c r="B39" s="8" t="s">
        <v>4</v>
      </c>
      <c r="C39" s="48">
        <f>'2024 исходные'!F38</f>
        <v>0.83333333333333337</v>
      </c>
      <c r="D39" s="238">
        <f t="shared" si="23"/>
        <v>0.86193179535277575</v>
      </c>
      <c r="E39" s="86" t="str">
        <f t="shared" si="24"/>
        <v>B</v>
      </c>
      <c r="F39" s="239">
        <f>'2024 исходные'!J38</f>
        <v>0.8</v>
      </c>
      <c r="G39" s="238">
        <f t="shared" si="25"/>
        <v>0.64299637748342164</v>
      </c>
      <c r="H39" s="86" t="str">
        <f t="shared" si="26"/>
        <v>A</v>
      </c>
      <c r="I39" s="240">
        <f>'2024 исходные'!M38</f>
        <v>0.76</v>
      </c>
      <c r="J39" s="238">
        <f t="shared" si="27"/>
        <v>0.5867904763218873</v>
      </c>
      <c r="K39" s="88" t="str">
        <f t="shared" si="28"/>
        <v>A</v>
      </c>
      <c r="L39" s="257">
        <f>'2024 исходные'!P38</f>
        <v>0.46</v>
      </c>
      <c r="M39" s="238">
        <f t="shared" si="29"/>
        <v>0.428043762142224</v>
      </c>
      <c r="N39" s="86" t="str">
        <f t="shared" si="30"/>
        <v>C</v>
      </c>
      <c r="O39" s="242">
        <f>'2024 исходные'!S38</f>
        <v>19.14</v>
      </c>
      <c r="P39" s="243">
        <f t="shared" si="31"/>
        <v>16.368842620969893</v>
      </c>
      <c r="Q39" s="86" t="str">
        <f t="shared" si="32"/>
        <v>C</v>
      </c>
      <c r="R39" s="119" t="str">
        <f t="shared" si="33"/>
        <v>B</v>
      </c>
      <c r="S39" s="109">
        <f t="shared" si="34"/>
        <v>2.5</v>
      </c>
      <c r="T39" s="110">
        <f t="shared" si="35"/>
        <v>4.2</v>
      </c>
      <c r="U39" s="110">
        <f t="shared" si="36"/>
        <v>4.2</v>
      </c>
      <c r="V39" s="110">
        <f t="shared" si="37"/>
        <v>2</v>
      </c>
      <c r="W39" s="110">
        <f t="shared" si="38"/>
        <v>2</v>
      </c>
      <c r="X39" s="296">
        <f t="shared" si="39"/>
        <v>2.98</v>
      </c>
    </row>
    <row r="40" spans="1:24" x14ac:dyDescent="0.25">
      <c r="A40" s="245">
        <v>10</v>
      </c>
      <c r="B40" s="8" t="s">
        <v>159</v>
      </c>
      <c r="C40" s="48">
        <f>'2024 исходные'!F39</f>
        <v>0.91304347826086951</v>
      </c>
      <c r="D40" s="238">
        <f t="shared" si="23"/>
        <v>0.86193179535277575</v>
      </c>
      <c r="E40" s="86" t="str">
        <f t="shared" si="24"/>
        <v>A</v>
      </c>
      <c r="F40" s="239">
        <f>'2024 исходные'!J39</f>
        <v>0.38095238095238093</v>
      </c>
      <c r="G40" s="238">
        <f t="shared" si="25"/>
        <v>0.64299637748342164</v>
      </c>
      <c r="H40" s="86" t="str">
        <f t="shared" si="26"/>
        <v>C</v>
      </c>
      <c r="I40" s="240">
        <f>'2024 исходные'!M39</f>
        <v>0.33333333333333331</v>
      </c>
      <c r="J40" s="238">
        <f t="shared" si="27"/>
        <v>0.5867904763218873</v>
      </c>
      <c r="K40" s="86" t="str">
        <f t="shared" si="28"/>
        <v>C</v>
      </c>
      <c r="L40" s="257">
        <f>'2024 исходные'!P39</f>
        <v>0.29166666666666669</v>
      </c>
      <c r="M40" s="238">
        <f t="shared" si="29"/>
        <v>0.428043762142224</v>
      </c>
      <c r="N40" s="92" t="str">
        <f t="shared" si="30"/>
        <v>D</v>
      </c>
      <c r="O40" s="242">
        <f>'2024 исходные'!S39</f>
        <v>13.916666666666666</v>
      </c>
      <c r="P40" s="243">
        <f t="shared" si="31"/>
        <v>16.368842620969893</v>
      </c>
      <c r="Q40" s="86" t="str">
        <f t="shared" si="32"/>
        <v>B</v>
      </c>
      <c r="R40" s="121" t="str">
        <f t="shared" si="33"/>
        <v>C</v>
      </c>
      <c r="S40" s="109">
        <f t="shared" si="34"/>
        <v>4.2</v>
      </c>
      <c r="T40" s="110">
        <f t="shared" si="35"/>
        <v>2</v>
      </c>
      <c r="U40" s="110">
        <f t="shared" si="36"/>
        <v>2</v>
      </c>
      <c r="V40" s="110">
        <f t="shared" si="37"/>
        <v>1</v>
      </c>
      <c r="W40" s="110">
        <f t="shared" si="38"/>
        <v>2.5</v>
      </c>
      <c r="X40" s="296">
        <f t="shared" si="39"/>
        <v>2.34</v>
      </c>
    </row>
    <row r="41" spans="1:24" x14ac:dyDescent="0.25">
      <c r="A41" s="245">
        <v>11</v>
      </c>
      <c r="B41" s="8" t="s">
        <v>125</v>
      </c>
      <c r="C41" s="48">
        <f>'2024 исходные'!F40</f>
        <v>0.92045454545454541</v>
      </c>
      <c r="D41" s="238">
        <f t="shared" si="23"/>
        <v>0.86193179535277575</v>
      </c>
      <c r="E41" s="86" t="str">
        <f t="shared" si="24"/>
        <v>A</v>
      </c>
      <c r="F41" s="239">
        <f>'2024 исходные'!J40</f>
        <v>0.72839506172839508</v>
      </c>
      <c r="G41" s="238">
        <f t="shared" si="25"/>
        <v>0.64299637748342164</v>
      </c>
      <c r="H41" s="86" t="str">
        <f t="shared" si="26"/>
        <v>A</v>
      </c>
      <c r="I41" s="240">
        <f>'2024 исходные'!M40+0.001</f>
        <v>0.70099999999999996</v>
      </c>
      <c r="J41" s="238">
        <f t="shared" si="27"/>
        <v>0.5867904763218873</v>
      </c>
      <c r="K41" s="85" t="str">
        <f t="shared" si="28"/>
        <v>A</v>
      </c>
      <c r="L41" s="257">
        <f>'2024 исходные'!P40</f>
        <v>0.46666666666666667</v>
      </c>
      <c r="M41" s="238">
        <f t="shared" si="29"/>
        <v>0.428043762142224</v>
      </c>
      <c r="N41" s="86" t="str">
        <f t="shared" si="30"/>
        <v>C</v>
      </c>
      <c r="O41" s="242">
        <f>'2024 исходные'!S40</f>
        <v>17.533333333333335</v>
      </c>
      <c r="P41" s="243">
        <f t="shared" si="31"/>
        <v>16.368842620969893</v>
      </c>
      <c r="Q41" s="88" t="str">
        <f t="shared" si="32"/>
        <v>C</v>
      </c>
      <c r="R41" s="121" t="str">
        <f t="shared" si="33"/>
        <v>B</v>
      </c>
      <c r="S41" s="109">
        <f t="shared" si="34"/>
        <v>4.2</v>
      </c>
      <c r="T41" s="110">
        <f t="shared" si="35"/>
        <v>4.2</v>
      </c>
      <c r="U41" s="110">
        <f t="shared" si="36"/>
        <v>4.2</v>
      </c>
      <c r="V41" s="110">
        <f t="shared" si="37"/>
        <v>2</v>
      </c>
      <c r="W41" s="110">
        <f t="shared" si="38"/>
        <v>2</v>
      </c>
      <c r="X41" s="296">
        <f t="shared" si="39"/>
        <v>3.3200000000000003</v>
      </c>
    </row>
    <row r="42" spans="1:24" x14ac:dyDescent="0.25">
      <c r="A42" s="245">
        <v>12</v>
      </c>
      <c r="B42" s="8" t="s">
        <v>8</v>
      </c>
      <c r="C42" s="48">
        <f>'2024 исходные'!F41</f>
        <v>0.87037037037037035</v>
      </c>
      <c r="D42" s="238">
        <f t="shared" si="23"/>
        <v>0.86193179535277575</v>
      </c>
      <c r="E42" s="86" t="str">
        <f t="shared" si="24"/>
        <v>B</v>
      </c>
      <c r="F42" s="239">
        <f>'2024 исходные'!J41</f>
        <v>0.78723404255319152</v>
      </c>
      <c r="G42" s="238">
        <f t="shared" si="25"/>
        <v>0.64299637748342164</v>
      </c>
      <c r="H42" s="86" t="str">
        <f t="shared" si="26"/>
        <v>A</v>
      </c>
      <c r="I42" s="240">
        <f>'2024 исходные'!M41</f>
        <v>0.72549019607843135</v>
      </c>
      <c r="J42" s="238">
        <f t="shared" si="27"/>
        <v>0.5867904763218873</v>
      </c>
      <c r="K42" s="86" t="str">
        <f t="shared" si="28"/>
        <v>A</v>
      </c>
      <c r="L42" s="257">
        <f>'2024 исходные'!P41</f>
        <v>0.43137254901960786</v>
      </c>
      <c r="M42" s="238">
        <f t="shared" si="29"/>
        <v>0.428043762142224</v>
      </c>
      <c r="N42" s="86" t="str">
        <f t="shared" si="30"/>
        <v>C</v>
      </c>
      <c r="O42" s="242">
        <f>'2024 исходные'!S41</f>
        <v>20.333333333333332</v>
      </c>
      <c r="P42" s="243">
        <f t="shared" si="31"/>
        <v>16.368842620969893</v>
      </c>
      <c r="Q42" s="86" t="str">
        <f t="shared" si="32"/>
        <v>C</v>
      </c>
      <c r="R42" s="119" t="str">
        <f t="shared" si="33"/>
        <v>B</v>
      </c>
      <c r="S42" s="109">
        <f t="shared" si="34"/>
        <v>2.5</v>
      </c>
      <c r="T42" s="110">
        <f t="shared" si="35"/>
        <v>4.2</v>
      </c>
      <c r="U42" s="110">
        <f t="shared" si="36"/>
        <v>4.2</v>
      </c>
      <c r="V42" s="110">
        <f t="shared" si="37"/>
        <v>2</v>
      </c>
      <c r="W42" s="110">
        <f t="shared" si="38"/>
        <v>2</v>
      </c>
      <c r="X42" s="296">
        <f t="shared" si="39"/>
        <v>2.98</v>
      </c>
    </row>
    <row r="43" spans="1:24" x14ac:dyDescent="0.25">
      <c r="A43" s="245">
        <v>13</v>
      </c>
      <c r="B43" s="8" t="s">
        <v>158</v>
      </c>
      <c r="C43" s="48">
        <f>'2024 исходные'!F42</f>
        <v>0.86567164179104472</v>
      </c>
      <c r="D43" s="238">
        <f t="shared" si="23"/>
        <v>0.86193179535277575</v>
      </c>
      <c r="E43" s="88" t="str">
        <f t="shared" si="24"/>
        <v>B</v>
      </c>
      <c r="F43" s="239">
        <f>'2024 исходные'!J42</f>
        <v>0.77586206896551724</v>
      </c>
      <c r="G43" s="238">
        <f t="shared" si="25"/>
        <v>0.64299637748342164</v>
      </c>
      <c r="H43" s="86" t="str">
        <f t="shared" si="26"/>
        <v>A</v>
      </c>
      <c r="I43" s="240">
        <f>'2024 исходные'!M42</f>
        <v>0.66666666666666663</v>
      </c>
      <c r="J43" s="238">
        <f t="shared" si="27"/>
        <v>0.5867904763218873</v>
      </c>
      <c r="K43" s="86" t="str">
        <f t="shared" si="28"/>
        <v>B</v>
      </c>
      <c r="L43" s="257">
        <f>'2024 исходные'!P42</f>
        <v>0.43478260869565216</v>
      </c>
      <c r="M43" s="238">
        <f t="shared" si="29"/>
        <v>0.428043762142224</v>
      </c>
      <c r="N43" s="86" t="str">
        <f t="shared" si="30"/>
        <v>C</v>
      </c>
      <c r="O43" s="242">
        <f>'2024 исходные'!S42</f>
        <v>16.434782608695652</v>
      </c>
      <c r="P43" s="243">
        <f t="shared" si="31"/>
        <v>16.368842620969893</v>
      </c>
      <c r="Q43" s="104" t="str">
        <f t="shared" si="32"/>
        <v>C</v>
      </c>
      <c r="R43" s="121" t="str">
        <f t="shared" si="33"/>
        <v>B</v>
      </c>
      <c r="S43" s="109">
        <f t="shared" si="34"/>
        <v>2.5</v>
      </c>
      <c r="T43" s="110">
        <f t="shared" si="35"/>
        <v>4.2</v>
      </c>
      <c r="U43" s="110">
        <f t="shared" si="36"/>
        <v>2.5</v>
      </c>
      <c r="V43" s="110">
        <f t="shared" si="37"/>
        <v>2</v>
      </c>
      <c r="W43" s="110">
        <f t="shared" si="38"/>
        <v>2</v>
      </c>
      <c r="X43" s="296">
        <f t="shared" si="39"/>
        <v>2.6399999999999997</v>
      </c>
    </row>
    <row r="44" spans="1:24" x14ac:dyDescent="0.25">
      <c r="A44" s="245">
        <v>14</v>
      </c>
      <c r="B44" s="8" t="s">
        <v>9</v>
      </c>
      <c r="C44" s="48">
        <f>'2024 исходные'!F43</f>
        <v>0.85416666666666663</v>
      </c>
      <c r="D44" s="238">
        <f t="shared" si="23"/>
        <v>0.86193179535277575</v>
      </c>
      <c r="E44" s="86" t="str">
        <f t="shared" si="24"/>
        <v>B</v>
      </c>
      <c r="F44" s="239">
        <f>'2024 исходные'!J43</f>
        <v>0.65853658536585369</v>
      </c>
      <c r="G44" s="238">
        <f t="shared" si="25"/>
        <v>0.64299637748342164</v>
      </c>
      <c r="H44" s="88" t="str">
        <f t="shared" si="26"/>
        <v>B</v>
      </c>
      <c r="I44" s="240">
        <f>'2024 исходные'!M43</f>
        <v>0.61702127659574468</v>
      </c>
      <c r="J44" s="238">
        <f t="shared" si="27"/>
        <v>0.5867904763218873</v>
      </c>
      <c r="K44" s="86" t="str">
        <f t="shared" si="28"/>
        <v>B</v>
      </c>
      <c r="L44" s="257">
        <f>'2024 исходные'!P43</f>
        <v>0.48936170212765956</v>
      </c>
      <c r="M44" s="238">
        <f t="shared" si="29"/>
        <v>0.428043762142224</v>
      </c>
      <c r="N44" s="95" t="str">
        <f t="shared" si="30"/>
        <v>C</v>
      </c>
      <c r="O44" s="242">
        <f>'2024 исходные'!S43</f>
        <v>17.212765957446809</v>
      </c>
      <c r="P44" s="243">
        <f t="shared" si="31"/>
        <v>16.368842620969893</v>
      </c>
      <c r="Q44" s="86" t="str">
        <f t="shared" si="32"/>
        <v>C</v>
      </c>
      <c r="R44" s="119" t="str">
        <f t="shared" si="33"/>
        <v>C</v>
      </c>
      <c r="S44" s="109">
        <f t="shared" si="34"/>
        <v>2.5</v>
      </c>
      <c r="T44" s="110">
        <f t="shared" si="35"/>
        <v>2.5</v>
      </c>
      <c r="U44" s="110">
        <f t="shared" si="36"/>
        <v>2.5</v>
      </c>
      <c r="V44" s="110">
        <f t="shared" si="37"/>
        <v>2</v>
      </c>
      <c r="W44" s="110">
        <f t="shared" si="38"/>
        <v>2</v>
      </c>
      <c r="X44" s="296">
        <f t="shared" si="39"/>
        <v>2.2999999999999998</v>
      </c>
    </row>
    <row r="45" spans="1:24" x14ac:dyDescent="0.25">
      <c r="A45" s="245">
        <v>15</v>
      </c>
      <c r="B45" s="8" t="s">
        <v>126</v>
      </c>
      <c r="C45" s="48">
        <f>'2024 исходные'!F44</f>
        <v>0.91666666666666663</v>
      </c>
      <c r="D45" s="238">
        <f t="shared" si="23"/>
        <v>0.86193179535277575</v>
      </c>
      <c r="E45" s="85" t="str">
        <f t="shared" si="24"/>
        <v>A</v>
      </c>
      <c r="F45" s="239">
        <f>'2024 исходные'!J44</f>
        <v>0.65909090909090906</v>
      </c>
      <c r="G45" s="238">
        <f t="shared" si="25"/>
        <v>0.64299637748342164</v>
      </c>
      <c r="H45" s="86" t="str">
        <f t="shared" si="26"/>
        <v>B</v>
      </c>
      <c r="I45" s="240">
        <f>'2024 исходные'!M44</f>
        <v>0.61702127659574468</v>
      </c>
      <c r="J45" s="238">
        <f t="shared" si="27"/>
        <v>0.5867904763218873</v>
      </c>
      <c r="K45" s="85" t="str">
        <f t="shared" si="28"/>
        <v>B</v>
      </c>
      <c r="L45" s="257">
        <f>'2024 исходные'!P44</f>
        <v>0.31914893617021278</v>
      </c>
      <c r="M45" s="238">
        <f t="shared" si="29"/>
        <v>0.428043762142224</v>
      </c>
      <c r="N45" s="85" t="str">
        <f t="shared" si="30"/>
        <v>C</v>
      </c>
      <c r="O45" s="242">
        <f>'2024 исходные'!S44</f>
        <v>16.74468085106383</v>
      </c>
      <c r="P45" s="243">
        <f t="shared" si="31"/>
        <v>16.368842620969893</v>
      </c>
      <c r="Q45" s="85" t="str">
        <f t="shared" si="32"/>
        <v>C</v>
      </c>
      <c r="R45" s="121" t="str">
        <f t="shared" si="33"/>
        <v>B</v>
      </c>
      <c r="S45" s="109">
        <f t="shared" si="34"/>
        <v>4.2</v>
      </c>
      <c r="T45" s="110">
        <f t="shared" si="35"/>
        <v>2.5</v>
      </c>
      <c r="U45" s="110">
        <f t="shared" si="36"/>
        <v>2.5</v>
      </c>
      <c r="V45" s="110">
        <f t="shared" si="37"/>
        <v>2</v>
      </c>
      <c r="W45" s="110">
        <f t="shared" si="38"/>
        <v>2</v>
      </c>
      <c r="X45" s="296">
        <f t="shared" si="39"/>
        <v>2.6399999999999997</v>
      </c>
    </row>
    <row r="46" spans="1:24" x14ac:dyDescent="0.25">
      <c r="A46" s="245">
        <v>16</v>
      </c>
      <c r="B46" s="8" t="s">
        <v>1</v>
      </c>
      <c r="C46" s="48">
        <f>'2024 исходные'!F45</f>
        <v>0.89855072463768115</v>
      </c>
      <c r="D46" s="238">
        <f t="shared" si="23"/>
        <v>0.86193179535277575</v>
      </c>
      <c r="E46" s="86" t="str">
        <f t="shared" si="24"/>
        <v>B</v>
      </c>
      <c r="F46" s="239">
        <f>'2024 исходные'!J45</f>
        <v>0.54838709677419351</v>
      </c>
      <c r="G46" s="238">
        <f t="shared" si="25"/>
        <v>0.64299637748342164</v>
      </c>
      <c r="H46" s="86" t="str">
        <f t="shared" si="26"/>
        <v>B</v>
      </c>
      <c r="I46" s="240">
        <f>'2024 исходные'!M45</f>
        <v>0.52173913043478259</v>
      </c>
      <c r="J46" s="238">
        <f t="shared" si="27"/>
        <v>0.5867904763218873</v>
      </c>
      <c r="K46" s="86" t="str">
        <f t="shared" si="28"/>
        <v>B</v>
      </c>
      <c r="L46" s="257">
        <f>'2024 исходные'!P45</f>
        <v>0.59420289855072461</v>
      </c>
      <c r="M46" s="238">
        <f t="shared" si="29"/>
        <v>0.428043762142224</v>
      </c>
      <c r="N46" s="86" t="str">
        <f t="shared" si="30"/>
        <v>B</v>
      </c>
      <c r="O46" s="242">
        <f>'2024 исходные'!S45</f>
        <v>17.565217391304348</v>
      </c>
      <c r="P46" s="243">
        <f t="shared" si="31"/>
        <v>16.368842620969893</v>
      </c>
      <c r="Q46" s="85" t="str">
        <f t="shared" si="32"/>
        <v>C</v>
      </c>
      <c r="R46" s="121" t="str">
        <f t="shared" si="33"/>
        <v>C</v>
      </c>
      <c r="S46" s="109">
        <f t="shared" si="34"/>
        <v>2.5</v>
      </c>
      <c r="T46" s="110">
        <f t="shared" si="35"/>
        <v>2.5</v>
      </c>
      <c r="U46" s="110">
        <f t="shared" si="36"/>
        <v>2.5</v>
      </c>
      <c r="V46" s="110">
        <f t="shared" si="37"/>
        <v>2.5</v>
      </c>
      <c r="W46" s="110">
        <f t="shared" si="38"/>
        <v>2</v>
      </c>
      <c r="X46" s="296">
        <f t="shared" si="39"/>
        <v>2.4</v>
      </c>
    </row>
    <row r="47" spans="1:24" ht="15.75" thickBot="1" x14ac:dyDescent="0.3">
      <c r="A47" s="252">
        <v>17</v>
      </c>
      <c r="B47" s="9" t="s">
        <v>36</v>
      </c>
      <c r="C47" s="49">
        <f>'2024 исходные'!F46</f>
        <v>0.91056910569105687</v>
      </c>
      <c r="D47" s="258">
        <f t="shared" si="23"/>
        <v>0.86193179535277575</v>
      </c>
      <c r="E47" s="88" t="str">
        <f t="shared" si="24"/>
        <v>A</v>
      </c>
      <c r="F47" s="259">
        <f>'2024 исходные'!J46</f>
        <v>0.5267857142857143</v>
      </c>
      <c r="G47" s="258">
        <f t="shared" si="25"/>
        <v>0.64299637748342164</v>
      </c>
      <c r="H47" s="88" t="str">
        <f t="shared" si="26"/>
        <v>B</v>
      </c>
      <c r="I47" s="260">
        <f>'2024 исходные'!M46</f>
        <v>0.49586776859504134</v>
      </c>
      <c r="J47" s="258">
        <f t="shared" si="27"/>
        <v>0.5867904763218873</v>
      </c>
      <c r="K47" s="85" t="str">
        <f t="shared" si="28"/>
        <v>C</v>
      </c>
      <c r="L47" s="261">
        <f>'2024 исходные'!P46</f>
        <v>0.39670000000000005</v>
      </c>
      <c r="M47" s="258">
        <f t="shared" si="29"/>
        <v>0.428043762142224</v>
      </c>
      <c r="N47" s="88" t="str">
        <f t="shared" si="30"/>
        <v>C</v>
      </c>
      <c r="O47" s="264">
        <f>'2024 исходные'!S46</f>
        <v>10.884297520661157</v>
      </c>
      <c r="P47" s="263">
        <f t="shared" si="31"/>
        <v>16.368842620969893</v>
      </c>
      <c r="Q47" s="85" t="str">
        <f t="shared" si="32"/>
        <v>B</v>
      </c>
      <c r="R47" s="124" t="str">
        <f t="shared" si="33"/>
        <v>B</v>
      </c>
      <c r="S47" s="111">
        <f t="shared" si="34"/>
        <v>4.2</v>
      </c>
      <c r="T47" s="112">
        <f t="shared" si="35"/>
        <v>2.5</v>
      </c>
      <c r="U47" s="112">
        <f t="shared" si="36"/>
        <v>2</v>
      </c>
      <c r="V47" s="112">
        <f t="shared" si="37"/>
        <v>2</v>
      </c>
      <c r="W47" s="112">
        <f t="shared" si="38"/>
        <v>2.5</v>
      </c>
      <c r="X47" s="294">
        <f t="shared" si="39"/>
        <v>2.6399999999999997</v>
      </c>
    </row>
    <row r="48" spans="1:24" ht="15.75" thickBot="1" x14ac:dyDescent="0.3">
      <c r="A48" s="3"/>
      <c r="B48" s="65" t="s">
        <v>80</v>
      </c>
      <c r="C48" s="50">
        <f>AVERAGE(C49:C66)</f>
        <v>0.85159009944981212</v>
      </c>
      <c r="D48" s="76">
        <f t="shared" si="23"/>
        <v>0.86193179535277575</v>
      </c>
      <c r="E48" s="84" t="str">
        <f t="shared" si="24"/>
        <v>B</v>
      </c>
      <c r="F48" s="5">
        <f>AVERAGE(F49:F68)</f>
        <v>0.63326743316547263</v>
      </c>
      <c r="G48" s="76">
        <f t="shared" si="25"/>
        <v>0.64299637748342164</v>
      </c>
      <c r="H48" s="87" t="str">
        <f t="shared" si="26"/>
        <v>B</v>
      </c>
      <c r="I48" s="5">
        <f>AVERAGE(I49:I68)</f>
        <v>0.569823314657803</v>
      </c>
      <c r="J48" s="76">
        <f t="shared" si="27"/>
        <v>0.5867904763218873</v>
      </c>
      <c r="K48" s="87" t="str">
        <f t="shared" si="28"/>
        <v>B</v>
      </c>
      <c r="L48" s="5">
        <f>AVERAGE(L49:L68)</f>
        <v>0.44788914544390296</v>
      </c>
      <c r="M48" s="76">
        <f t="shared" si="29"/>
        <v>0.428043762142224</v>
      </c>
      <c r="N48" s="87" t="str">
        <f t="shared" si="30"/>
        <v>C</v>
      </c>
      <c r="O48" s="103">
        <f>AVERAGE(O49:O68)</f>
        <v>14.92540983227253</v>
      </c>
      <c r="P48" s="77">
        <f t="shared" si="31"/>
        <v>16.368842620969893</v>
      </c>
      <c r="Q48" s="84" t="str">
        <f t="shared" si="32"/>
        <v>B</v>
      </c>
      <c r="R48" s="122" t="str">
        <f t="shared" si="33"/>
        <v>C</v>
      </c>
      <c r="S48" s="115">
        <f t="shared" si="34"/>
        <v>2.5</v>
      </c>
      <c r="T48" s="116">
        <f t="shared" si="35"/>
        <v>2.5</v>
      </c>
      <c r="U48" s="116">
        <f t="shared" si="36"/>
        <v>2.5</v>
      </c>
      <c r="V48" s="116">
        <f t="shared" si="37"/>
        <v>2</v>
      </c>
      <c r="W48" s="116">
        <f t="shared" si="38"/>
        <v>2.5</v>
      </c>
      <c r="X48" s="295">
        <f t="shared" si="39"/>
        <v>2.4</v>
      </c>
    </row>
    <row r="49" spans="1:24" x14ac:dyDescent="0.25">
      <c r="A49" s="266">
        <v>1</v>
      </c>
      <c r="B49" s="11" t="s">
        <v>38</v>
      </c>
      <c r="C49" s="48">
        <f>'2024 исходные'!F48</f>
        <v>0.89130434782608692</v>
      </c>
      <c r="D49" s="246">
        <f t="shared" si="23"/>
        <v>0.86193179535277575</v>
      </c>
      <c r="E49" s="88" t="str">
        <f t="shared" si="24"/>
        <v>B</v>
      </c>
      <c r="F49" s="247">
        <f>'2024 исходные'!J48</f>
        <v>0.63902439024390245</v>
      </c>
      <c r="G49" s="246">
        <f t="shared" si="25"/>
        <v>0.64299637748342164</v>
      </c>
      <c r="H49" s="89" t="str">
        <f t="shared" si="26"/>
        <v>B</v>
      </c>
      <c r="I49" s="248">
        <f>'2024 исходные'!M48</f>
        <v>0.55882352941176472</v>
      </c>
      <c r="J49" s="246">
        <f t="shared" si="27"/>
        <v>0.5867904763218873</v>
      </c>
      <c r="K49" s="86" t="str">
        <f t="shared" si="28"/>
        <v>B</v>
      </c>
      <c r="L49" s="256">
        <f>'2024 исходные'!P48</f>
        <v>0.39500000000000002</v>
      </c>
      <c r="M49" s="246">
        <f t="shared" si="29"/>
        <v>0.428043762142224</v>
      </c>
      <c r="N49" s="100" t="str">
        <f t="shared" si="30"/>
        <v>C</v>
      </c>
      <c r="O49" s="265">
        <f>'2024 исходные'!S48</f>
        <v>10.5</v>
      </c>
      <c r="P49" s="251">
        <f t="shared" si="31"/>
        <v>16.368842620969893</v>
      </c>
      <c r="Q49" s="104" t="str">
        <f t="shared" si="32"/>
        <v>B</v>
      </c>
      <c r="R49" s="119" t="str">
        <f t="shared" si="33"/>
        <v>C</v>
      </c>
      <c r="S49" s="113">
        <f t="shared" si="34"/>
        <v>2.5</v>
      </c>
      <c r="T49" s="114">
        <f t="shared" si="35"/>
        <v>2.5</v>
      </c>
      <c r="U49" s="114">
        <f t="shared" si="36"/>
        <v>2.5</v>
      </c>
      <c r="V49" s="114">
        <f t="shared" si="37"/>
        <v>2</v>
      </c>
      <c r="W49" s="114">
        <f t="shared" si="38"/>
        <v>2.5</v>
      </c>
      <c r="X49" s="297">
        <f t="shared" si="39"/>
        <v>2.4</v>
      </c>
    </row>
    <row r="50" spans="1:24" x14ac:dyDescent="0.25">
      <c r="A50" s="267">
        <v>2</v>
      </c>
      <c r="B50" s="8" t="s">
        <v>127</v>
      </c>
      <c r="C50" s="48">
        <f>'2024 исходные'!F49</f>
        <v>0.80952380952380953</v>
      </c>
      <c r="D50" s="238">
        <f t="shared" si="23"/>
        <v>0.86193179535277575</v>
      </c>
      <c r="E50" s="86" t="str">
        <f t="shared" si="24"/>
        <v>B</v>
      </c>
      <c r="F50" s="239">
        <f>'2024 исходные'!J49</f>
        <v>0.70588235294117652</v>
      </c>
      <c r="G50" s="238">
        <f t="shared" si="25"/>
        <v>0.64299637748342164</v>
      </c>
      <c r="H50" s="85" t="str">
        <f t="shared" si="26"/>
        <v>A</v>
      </c>
      <c r="I50" s="240">
        <f>'2024 исходные'!M49</f>
        <v>0.64102564102564108</v>
      </c>
      <c r="J50" s="238">
        <f t="shared" si="27"/>
        <v>0.5867904763218873</v>
      </c>
      <c r="K50" s="85" t="str">
        <f t="shared" si="28"/>
        <v>B</v>
      </c>
      <c r="L50" s="257">
        <f>'2024 исходные'!P49</f>
        <v>0.33329999999999999</v>
      </c>
      <c r="M50" s="238">
        <f t="shared" si="29"/>
        <v>0.428043762142224</v>
      </c>
      <c r="N50" s="95" t="str">
        <f t="shared" si="30"/>
        <v>C</v>
      </c>
      <c r="O50" s="242">
        <f>'2024 исходные'!S49</f>
        <v>16.76923076923077</v>
      </c>
      <c r="P50" s="243">
        <f t="shared" si="31"/>
        <v>16.368842620969893</v>
      </c>
      <c r="Q50" s="86" t="str">
        <f t="shared" si="32"/>
        <v>C</v>
      </c>
      <c r="R50" s="121" t="str">
        <f t="shared" si="33"/>
        <v>B</v>
      </c>
      <c r="S50" s="109">
        <f t="shared" si="34"/>
        <v>2.5</v>
      </c>
      <c r="T50" s="110">
        <f t="shared" si="35"/>
        <v>4.2</v>
      </c>
      <c r="U50" s="110">
        <f t="shared" si="36"/>
        <v>2.5</v>
      </c>
      <c r="V50" s="110">
        <f t="shared" si="37"/>
        <v>2</v>
      </c>
      <c r="W50" s="110">
        <f t="shared" si="38"/>
        <v>2</v>
      </c>
      <c r="X50" s="296">
        <f t="shared" si="39"/>
        <v>2.6399999999999997</v>
      </c>
    </row>
    <row r="51" spans="1:24" ht="15" customHeight="1" x14ac:dyDescent="0.25">
      <c r="A51" s="267">
        <v>3</v>
      </c>
      <c r="B51" s="8" t="s">
        <v>42</v>
      </c>
      <c r="C51" s="48">
        <f>'2024 исходные'!F50</f>
        <v>0.7720588235294118</v>
      </c>
      <c r="D51" s="238">
        <f t="shared" si="23"/>
        <v>0.86193179535277575</v>
      </c>
      <c r="E51" s="85" t="str">
        <f t="shared" si="24"/>
        <v>C</v>
      </c>
      <c r="F51" s="239">
        <f>'2024 исходные'!J50</f>
        <v>0.53333333333333333</v>
      </c>
      <c r="G51" s="238">
        <f t="shared" si="25"/>
        <v>0.64299637748342164</v>
      </c>
      <c r="H51" s="88" t="str">
        <f t="shared" si="26"/>
        <v>B</v>
      </c>
      <c r="I51" s="240">
        <f>'2024 исходные'!M50</f>
        <v>0.47967479674796748</v>
      </c>
      <c r="J51" s="238">
        <f t="shared" si="27"/>
        <v>0.5867904763218873</v>
      </c>
      <c r="K51" s="85" t="str">
        <f t="shared" si="28"/>
        <v>C</v>
      </c>
      <c r="L51" s="257">
        <f>'2024 исходные'!P50</f>
        <v>0.439</v>
      </c>
      <c r="M51" s="238">
        <f t="shared" si="29"/>
        <v>0.428043762142224</v>
      </c>
      <c r="N51" s="86" t="str">
        <f t="shared" si="30"/>
        <v>C</v>
      </c>
      <c r="O51" s="242">
        <f>'2024 исходные'!S50</f>
        <v>16.292682926829269</v>
      </c>
      <c r="P51" s="243">
        <f t="shared" si="31"/>
        <v>16.368842620969893</v>
      </c>
      <c r="Q51" s="86" t="str">
        <f t="shared" si="32"/>
        <v>C</v>
      </c>
      <c r="R51" s="121" t="str">
        <f t="shared" si="33"/>
        <v>C</v>
      </c>
      <c r="S51" s="109">
        <f t="shared" si="34"/>
        <v>2</v>
      </c>
      <c r="T51" s="110">
        <f t="shared" si="35"/>
        <v>2.5</v>
      </c>
      <c r="U51" s="110">
        <f t="shared" si="36"/>
        <v>2</v>
      </c>
      <c r="V51" s="110">
        <f t="shared" si="37"/>
        <v>2</v>
      </c>
      <c r="W51" s="110">
        <f t="shared" si="38"/>
        <v>2</v>
      </c>
      <c r="X51" s="296">
        <f t="shared" si="39"/>
        <v>2.1</v>
      </c>
    </row>
    <row r="52" spans="1:24" x14ac:dyDescent="0.25">
      <c r="A52" s="267">
        <v>4</v>
      </c>
      <c r="B52" s="8" t="s">
        <v>39</v>
      </c>
      <c r="C52" s="48">
        <f>'2024 исходные'!F51</f>
        <v>0.85333333333333339</v>
      </c>
      <c r="D52" s="238">
        <f t="shared" si="23"/>
        <v>0.86193179535277575</v>
      </c>
      <c r="E52" s="86" t="str">
        <f t="shared" si="24"/>
        <v>B</v>
      </c>
      <c r="F52" s="239">
        <f>'2024 исходные'!J51</f>
        <v>0.6328125</v>
      </c>
      <c r="G52" s="238">
        <f t="shared" si="25"/>
        <v>0.64299637748342164</v>
      </c>
      <c r="H52" s="86" t="str">
        <f t="shared" si="26"/>
        <v>B</v>
      </c>
      <c r="I52" s="240">
        <f>'2024 исходные'!M51</f>
        <v>0.56329113924050633</v>
      </c>
      <c r="J52" s="238">
        <f t="shared" si="27"/>
        <v>0.5867904763218873</v>
      </c>
      <c r="K52" s="86" t="str">
        <f t="shared" si="28"/>
        <v>B</v>
      </c>
      <c r="L52" s="257">
        <f>'2024 исходные'!P51</f>
        <v>0.3861</v>
      </c>
      <c r="M52" s="238">
        <f t="shared" si="29"/>
        <v>0.428043762142224</v>
      </c>
      <c r="N52" s="86" t="str">
        <f t="shared" si="30"/>
        <v>C</v>
      </c>
      <c r="O52" s="242">
        <f>'2024 исходные'!S51</f>
        <v>18.405063291139239</v>
      </c>
      <c r="P52" s="243">
        <f t="shared" si="31"/>
        <v>16.368842620969893</v>
      </c>
      <c r="Q52" s="86" t="str">
        <f t="shared" si="32"/>
        <v>C</v>
      </c>
      <c r="R52" s="121" t="str">
        <f t="shared" si="33"/>
        <v>C</v>
      </c>
      <c r="S52" s="109">
        <f t="shared" si="34"/>
        <v>2.5</v>
      </c>
      <c r="T52" s="110">
        <f t="shared" si="35"/>
        <v>2.5</v>
      </c>
      <c r="U52" s="110">
        <f t="shared" si="36"/>
        <v>2.5</v>
      </c>
      <c r="V52" s="110">
        <f t="shared" si="37"/>
        <v>2</v>
      </c>
      <c r="W52" s="110">
        <f t="shared" si="38"/>
        <v>2</v>
      </c>
      <c r="X52" s="296">
        <f t="shared" si="39"/>
        <v>2.2999999999999998</v>
      </c>
    </row>
    <row r="53" spans="1:24" x14ac:dyDescent="0.25">
      <c r="A53" s="267">
        <v>5</v>
      </c>
      <c r="B53" s="8" t="s">
        <v>40</v>
      </c>
      <c r="C53" s="48">
        <f>'2024 исходные'!F52</f>
        <v>0.90123456790123457</v>
      </c>
      <c r="D53" s="238">
        <f t="shared" si="23"/>
        <v>0.86193179535277575</v>
      </c>
      <c r="E53" s="86" t="str">
        <f t="shared" si="24"/>
        <v>A</v>
      </c>
      <c r="F53" s="239">
        <f>'2024 исходные'!J52</f>
        <v>0.68493150684931503</v>
      </c>
      <c r="G53" s="238">
        <f t="shared" si="25"/>
        <v>0.64299637748342164</v>
      </c>
      <c r="H53" s="86" t="str">
        <f t="shared" si="26"/>
        <v>B</v>
      </c>
      <c r="I53" s="240">
        <f>'2024 исходные'!M52</f>
        <v>0.61176470588235299</v>
      </c>
      <c r="J53" s="238">
        <f t="shared" si="27"/>
        <v>0.5867904763218873</v>
      </c>
      <c r="K53" s="86" t="str">
        <f t="shared" si="28"/>
        <v>B</v>
      </c>
      <c r="L53" s="257">
        <f>'2024 исходные'!P52</f>
        <v>0.32941176470588229</v>
      </c>
      <c r="M53" s="238">
        <f t="shared" si="29"/>
        <v>0.428043762142224</v>
      </c>
      <c r="N53" s="85" t="str">
        <f t="shared" si="30"/>
        <v>C</v>
      </c>
      <c r="O53" s="242">
        <f>'2024 исходные'!S52</f>
        <v>16.399999999999999</v>
      </c>
      <c r="P53" s="243">
        <f t="shared" si="31"/>
        <v>16.368842620969893</v>
      </c>
      <c r="Q53" s="86" t="str">
        <f t="shared" si="32"/>
        <v>C</v>
      </c>
      <c r="R53" s="121" t="str">
        <f t="shared" si="33"/>
        <v>B</v>
      </c>
      <c r="S53" s="109">
        <f t="shared" si="34"/>
        <v>4.2</v>
      </c>
      <c r="T53" s="110">
        <f t="shared" si="35"/>
        <v>2.5</v>
      </c>
      <c r="U53" s="110">
        <f t="shared" si="36"/>
        <v>2.5</v>
      </c>
      <c r="V53" s="110">
        <f t="shared" si="37"/>
        <v>2</v>
      </c>
      <c r="W53" s="110">
        <f t="shared" si="38"/>
        <v>2</v>
      </c>
      <c r="X53" s="296">
        <f t="shared" si="39"/>
        <v>2.6399999999999997</v>
      </c>
    </row>
    <row r="54" spans="1:24" x14ac:dyDescent="0.25">
      <c r="A54" s="267">
        <v>6</v>
      </c>
      <c r="B54" s="8" t="s">
        <v>41</v>
      </c>
      <c r="C54" s="48">
        <f>'2024 исходные'!F53</f>
        <v>0.90163934426229508</v>
      </c>
      <c r="D54" s="238">
        <f t="shared" si="23"/>
        <v>0.86193179535277575</v>
      </c>
      <c r="E54" s="85" t="str">
        <f t="shared" si="24"/>
        <v>A</v>
      </c>
      <c r="F54" s="239">
        <f>'2024 исходные'!J53</f>
        <v>0.78181818181818186</v>
      </c>
      <c r="G54" s="238">
        <f t="shared" si="25"/>
        <v>0.64299637748342164</v>
      </c>
      <c r="H54" s="86" t="str">
        <f t="shared" si="26"/>
        <v>A</v>
      </c>
      <c r="I54" s="240">
        <f>'2024 исходные'!M53</f>
        <v>0.72131147540983609</v>
      </c>
      <c r="J54" s="238">
        <f t="shared" si="27"/>
        <v>0.5867904763218873</v>
      </c>
      <c r="K54" s="86" t="str">
        <f t="shared" si="28"/>
        <v>A</v>
      </c>
      <c r="L54" s="257">
        <f>'2024 исходные'!P53</f>
        <v>0.50819672131147542</v>
      </c>
      <c r="M54" s="238">
        <f t="shared" si="29"/>
        <v>0.428043762142224</v>
      </c>
      <c r="N54" s="86" t="str">
        <f t="shared" si="30"/>
        <v>B</v>
      </c>
      <c r="O54" s="242">
        <f>'2024 исходные'!S53</f>
        <v>8.8524590163934427</v>
      </c>
      <c r="P54" s="243">
        <f t="shared" si="31"/>
        <v>16.368842620969893</v>
      </c>
      <c r="Q54" s="104" t="str">
        <f t="shared" si="32"/>
        <v>A</v>
      </c>
      <c r="R54" s="121" t="str">
        <f t="shared" si="33"/>
        <v>A</v>
      </c>
      <c r="S54" s="109">
        <f t="shared" si="34"/>
        <v>4.2</v>
      </c>
      <c r="T54" s="110">
        <f t="shared" si="35"/>
        <v>4.2</v>
      </c>
      <c r="U54" s="110">
        <f t="shared" si="36"/>
        <v>4.2</v>
      </c>
      <c r="V54" s="110">
        <f t="shared" si="37"/>
        <v>2.5</v>
      </c>
      <c r="W54" s="110">
        <f t="shared" si="38"/>
        <v>4.2</v>
      </c>
      <c r="X54" s="296">
        <f t="shared" si="39"/>
        <v>3.8600000000000003</v>
      </c>
    </row>
    <row r="55" spans="1:24" x14ac:dyDescent="0.25">
      <c r="A55" s="267">
        <v>7</v>
      </c>
      <c r="B55" s="8" t="s">
        <v>144</v>
      </c>
      <c r="C55" s="48">
        <f>'2024 исходные'!F54</f>
        <v>0.89333333333333331</v>
      </c>
      <c r="D55" s="238">
        <f t="shared" si="23"/>
        <v>0.86193179535277575</v>
      </c>
      <c r="E55" s="86" t="str">
        <f t="shared" si="24"/>
        <v>B</v>
      </c>
      <c r="F55" s="239">
        <f>'2024 исходные'!J54</f>
        <v>0.59701492537313428</v>
      </c>
      <c r="G55" s="238">
        <f t="shared" si="25"/>
        <v>0.64299637748342164</v>
      </c>
      <c r="H55" s="88" t="str">
        <f t="shared" si="26"/>
        <v>B</v>
      </c>
      <c r="I55" s="268">
        <f>'2024 исходные'!M54</f>
        <v>0.53947368421052633</v>
      </c>
      <c r="J55" s="238">
        <f t="shared" si="27"/>
        <v>0.5867904763218873</v>
      </c>
      <c r="K55" s="85" t="str">
        <f t="shared" si="28"/>
        <v>B</v>
      </c>
      <c r="L55" s="257">
        <f>'2024 исходные'!P54</f>
        <v>0.38159999999999999</v>
      </c>
      <c r="M55" s="238">
        <f t="shared" si="29"/>
        <v>0.428043762142224</v>
      </c>
      <c r="N55" s="86" t="str">
        <f t="shared" si="30"/>
        <v>C</v>
      </c>
      <c r="O55" s="242">
        <f>'2024 исходные'!S54</f>
        <v>4.7105263157894735</v>
      </c>
      <c r="P55" s="243">
        <f t="shared" si="31"/>
        <v>16.368842620969893</v>
      </c>
      <c r="Q55" s="86" t="str">
        <f t="shared" si="32"/>
        <v>A</v>
      </c>
      <c r="R55" s="121" t="str">
        <f t="shared" si="33"/>
        <v>B</v>
      </c>
      <c r="S55" s="109">
        <f t="shared" si="34"/>
        <v>2.5</v>
      </c>
      <c r="T55" s="110">
        <f t="shared" si="35"/>
        <v>2.5</v>
      </c>
      <c r="U55" s="110">
        <f t="shared" si="36"/>
        <v>2.5</v>
      </c>
      <c r="V55" s="110">
        <f t="shared" si="37"/>
        <v>2</v>
      </c>
      <c r="W55" s="110">
        <f t="shared" si="38"/>
        <v>4.2</v>
      </c>
      <c r="X55" s="296">
        <f t="shared" si="39"/>
        <v>2.7399999999999998</v>
      </c>
    </row>
    <row r="56" spans="1:24" x14ac:dyDescent="0.25">
      <c r="A56" s="269">
        <v>8</v>
      </c>
      <c r="B56" s="8" t="s">
        <v>170</v>
      </c>
      <c r="C56" s="48">
        <f>'2024 исходные'!F55</f>
        <v>0.92156862745098034</v>
      </c>
      <c r="D56" s="238">
        <f t="shared" si="23"/>
        <v>0.86193179535277575</v>
      </c>
      <c r="E56" s="86" t="str">
        <f t="shared" si="24"/>
        <v>A</v>
      </c>
      <c r="F56" s="239">
        <f>'2024 исходные'!J55</f>
        <v>0.57446808510638303</v>
      </c>
      <c r="G56" s="238">
        <f t="shared" si="25"/>
        <v>0.64299637748342164</v>
      </c>
      <c r="H56" s="86" t="str">
        <f t="shared" si="26"/>
        <v>B</v>
      </c>
      <c r="I56" s="240">
        <f>'2024 исходные'!M55</f>
        <v>0.5625</v>
      </c>
      <c r="J56" s="238">
        <f t="shared" si="27"/>
        <v>0.5867904763218873</v>
      </c>
      <c r="K56" s="85" t="str">
        <f t="shared" si="28"/>
        <v>B</v>
      </c>
      <c r="L56" s="257">
        <f>'2024 исходные'!P55</f>
        <v>0.58330000000000004</v>
      </c>
      <c r="M56" s="238">
        <f t="shared" si="29"/>
        <v>0.428043762142224</v>
      </c>
      <c r="N56" s="95" t="str">
        <f t="shared" si="30"/>
        <v>B</v>
      </c>
      <c r="O56" s="242">
        <f>'2024 исходные'!S55</f>
        <v>22.020833333333332</v>
      </c>
      <c r="P56" s="243">
        <f t="shared" si="31"/>
        <v>16.368842620969893</v>
      </c>
      <c r="Q56" s="85" t="str">
        <f t="shared" si="32"/>
        <v>C</v>
      </c>
      <c r="R56" s="119" t="str">
        <f t="shared" si="33"/>
        <v>B</v>
      </c>
      <c r="S56" s="109">
        <f t="shared" si="34"/>
        <v>4.2</v>
      </c>
      <c r="T56" s="110">
        <f t="shared" si="35"/>
        <v>2.5</v>
      </c>
      <c r="U56" s="110">
        <f t="shared" si="36"/>
        <v>2.5</v>
      </c>
      <c r="V56" s="110">
        <f t="shared" si="37"/>
        <v>2.5</v>
      </c>
      <c r="W56" s="110">
        <f t="shared" si="38"/>
        <v>2</v>
      </c>
      <c r="X56" s="296">
        <f t="shared" si="39"/>
        <v>2.7399999999999998</v>
      </c>
    </row>
    <row r="57" spans="1:24" x14ac:dyDescent="0.25">
      <c r="A57" s="267">
        <v>9</v>
      </c>
      <c r="B57" s="8" t="s">
        <v>10</v>
      </c>
      <c r="C57" s="48">
        <f>'2024 исходные'!F56</f>
        <v>0.8666666666666667</v>
      </c>
      <c r="D57" s="238">
        <f t="shared" si="23"/>
        <v>0.86193179535277575</v>
      </c>
      <c r="E57" s="85" t="str">
        <f t="shared" si="24"/>
        <v>B</v>
      </c>
      <c r="F57" s="239">
        <f>'2024 исходные'!J56</f>
        <v>0.69230769230769229</v>
      </c>
      <c r="G57" s="238">
        <f t="shared" si="25"/>
        <v>0.64299637748342164</v>
      </c>
      <c r="H57" s="86" t="str">
        <f t="shared" si="26"/>
        <v>B</v>
      </c>
      <c r="I57" s="240">
        <f>'2024 исходные'!M56</f>
        <v>0.625</v>
      </c>
      <c r="J57" s="238">
        <f t="shared" si="27"/>
        <v>0.5867904763218873</v>
      </c>
      <c r="K57" s="85" t="str">
        <f t="shared" si="28"/>
        <v>B</v>
      </c>
      <c r="L57" s="257">
        <f>'2024 исходные'!P56</f>
        <v>0.52083333333333337</v>
      </c>
      <c r="M57" s="238">
        <f t="shared" si="29"/>
        <v>0.428043762142224</v>
      </c>
      <c r="N57" s="86" t="str">
        <f t="shared" si="30"/>
        <v>B</v>
      </c>
      <c r="O57" s="242">
        <f>'2024 исходные'!S56</f>
        <v>12.4375</v>
      </c>
      <c r="P57" s="243">
        <f t="shared" si="31"/>
        <v>16.368842620969893</v>
      </c>
      <c r="Q57" s="88" t="str">
        <f t="shared" si="32"/>
        <v>B</v>
      </c>
      <c r="R57" s="121" t="str">
        <f t="shared" si="33"/>
        <v>B</v>
      </c>
      <c r="S57" s="109">
        <f t="shared" si="34"/>
        <v>2.5</v>
      </c>
      <c r="T57" s="110">
        <f t="shared" si="35"/>
        <v>2.5</v>
      </c>
      <c r="U57" s="110">
        <f t="shared" si="36"/>
        <v>2.5</v>
      </c>
      <c r="V57" s="110">
        <f t="shared" si="37"/>
        <v>2.5</v>
      </c>
      <c r="W57" s="110">
        <f t="shared" si="38"/>
        <v>2.5</v>
      </c>
      <c r="X57" s="296">
        <f t="shared" si="39"/>
        <v>2.5</v>
      </c>
    </row>
    <row r="58" spans="1:24" x14ac:dyDescent="0.25">
      <c r="A58" s="267">
        <v>10</v>
      </c>
      <c r="B58" s="8" t="s">
        <v>11</v>
      </c>
      <c r="C58" s="48">
        <f>'2024 исходные'!F57</f>
        <v>0.83333333333333337</v>
      </c>
      <c r="D58" s="238">
        <f t="shared" si="23"/>
        <v>0.86193179535277575</v>
      </c>
      <c r="E58" s="86" t="str">
        <f t="shared" si="24"/>
        <v>B</v>
      </c>
      <c r="F58" s="239">
        <f>'2024 исходные'!J57</f>
        <v>0.48</v>
      </c>
      <c r="G58" s="238">
        <f t="shared" si="25"/>
        <v>0.64299637748342164</v>
      </c>
      <c r="H58" s="86" t="str">
        <f t="shared" si="26"/>
        <v>C</v>
      </c>
      <c r="I58" s="240">
        <f>'2024 исходные'!M57</f>
        <v>0.43333333333333335</v>
      </c>
      <c r="J58" s="238">
        <f t="shared" si="27"/>
        <v>0.5867904763218873</v>
      </c>
      <c r="K58" s="86" t="str">
        <f t="shared" si="28"/>
        <v>C</v>
      </c>
      <c r="L58" s="257">
        <f>'2024 исходные'!P57</f>
        <v>0.5</v>
      </c>
      <c r="M58" s="238">
        <f t="shared" si="29"/>
        <v>0.428043762142224</v>
      </c>
      <c r="N58" s="95" t="str">
        <f t="shared" si="30"/>
        <v>B</v>
      </c>
      <c r="O58" s="242">
        <f>'2024 исходные'!S57</f>
        <v>14.033333333333333</v>
      </c>
      <c r="P58" s="243">
        <f t="shared" si="31"/>
        <v>16.368842620969893</v>
      </c>
      <c r="Q58" s="86" t="str">
        <f t="shared" si="32"/>
        <v>B</v>
      </c>
      <c r="R58" s="120" t="str">
        <f t="shared" si="33"/>
        <v>C</v>
      </c>
      <c r="S58" s="109">
        <f t="shared" si="34"/>
        <v>2.5</v>
      </c>
      <c r="T58" s="110">
        <f t="shared" si="35"/>
        <v>2</v>
      </c>
      <c r="U58" s="110">
        <f t="shared" si="36"/>
        <v>2</v>
      </c>
      <c r="V58" s="110">
        <f t="shared" si="37"/>
        <v>2.5</v>
      </c>
      <c r="W58" s="110">
        <f t="shared" si="38"/>
        <v>2.5</v>
      </c>
      <c r="X58" s="296">
        <f t="shared" si="39"/>
        <v>2.2999999999999998</v>
      </c>
    </row>
    <row r="59" spans="1:24" x14ac:dyDescent="0.25">
      <c r="A59" s="267">
        <v>11</v>
      </c>
      <c r="B59" s="8" t="s">
        <v>12</v>
      </c>
      <c r="C59" s="48">
        <f>'2024 исходные'!F58</f>
        <v>0.88372093023255816</v>
      </c>
      <c r="D59" s="238">
        <f t="shared" si="23"/>
        <v>0.86193179535277575</v>
      </c>
      <c r="E59" s="86" t="str">
        <f t="shared" si="24"/>
        <v>B</v>
      </c>
      <c r="F59" s="239">
        <f>'2024 исходные'!J58</f>
        <v>0.57894736842105265</v>
      </c>
      <c r="G59" s="238">
        <f t="shared" si="25"/>
        <v>0.64299637748342164</v>
      </c>
      <c r="H59" s="88" t="str">
        <f t="shared" si="26"/>
        <v>B</v>
      </c>
      <c r="I59" s="240">
        <f>'2024 исходные'!M58</f>
        <v>0.48936170212765956</v>
      </c>
      <c r="J59" s="238">
        <f t="shared" si="27"/>
        <v>0.5867904763218873</v>
      </c>
      <c r="K59" s="85" t="str">
        <f t="shared" si="28"/>
        <v>C</v>
      </c>
      <c r="L59" s="257">
        <f>'2024 исходные'!P58</f>
        <v>0.44680851063829785</v>
      </c>
      <c r="M59" s="238">
        <f t="shared" si="29"/>
        <v>0.428043762142224</v>
      </c>
      <c r="N59" s="95" t="str">
        <f t="shared" si="30"/>
        <v>C</v>
      </c>
      <c r="O59" s="242">
        <f>'2024 исходные'!S58</f>
        <v>14.297872340425531</v>
      </c>
      <c r="P59" s="243">
        <f t="shared" si="31"/>
        <v>16.368842620969893</v>
      </c>
      <c r="Q59" s="86" t="str">
        <f t="shared" si="32"/>
        <v>B</v>
      </c>
      <c r="R59" s="121" t="str">
        <f t="shared" si="33"/>
        <v>C</v>
      </c>
      <c r="S59" s="109">
        <f t="shared" si="34"/>
        <v>2.5</v>
      </c>
      <c r="T59" s="110">
        <f t="shared" si="35"/>
        <v>2.5</v>
      </c>
      <c r="U59" s="110">
        <f t="shared" si="36"/>
        <v>2</v>
      </c>
      <c r="V59" s="110">
        <f t="shared" si="37"/>
        <v>2</v>
      </c>
      <c r="W59" s="110">
        <f t="shared" si="38"/>
        <v>2.5</v>
      </c>
      <c r="X59" s="296">
        <f t="shared" si="39"/>
        <v>2.2999999999999998</v>
      </c>
    </row>
    <row r="60" spans="1:24" x14ac:dyDescent="0.25">
      <c r="A60" s="269">
        <v>12</v>
      </c>
      <c r="B60" s="8" t="s">
        <v>13</v>
      </c>
      <c r="C60" s="48">
        <f>'2024 исходные'!F59</f>
        <v>0.79545454545454541</v>
      </c>
      <c r="D60" s="238">
        <f t="shared" si="23"/>
        <v>0.86193179535277575</v>
      </c>
      <c r="E60" s="89" t="str">
        <f t="shared" si="24"/>
        <v>C</v>
      </c>
      <c r="F60" s="239">
        <f>'2024 исходные'!J59</f>
        <v>0.68571428571428572</v>
      </c>
      <c r="G60" s="238">
        <f t="shared" si="25"/>
        <v>0.64299637748342164</v>
      </c>
      <c r="H60" s="85" t="str">
        <f t="shared" si="26"/>
        <v>B</v>
      </c>
      <c r="I60" s="240">
        <f>'2024 исходные'!M59</f>
        <v>0.58536585365853655</v>
      </c>
      <c r="J60" s="238">
        <f t="shared" si="27"/>
        <v>0.5867904763218873</v>
      </c>
      <c r="K60" s="85" t="str">
        <f t="shared" si="28"/>
        <v>B</v>
      </c>
      <c r="L60" s="257">
        <f>'2024 исходные'!P59</f>
        <v>0.53658536585365857</v>
      </c>
      <c r="M60" s="238">
        <f t="shared" si="29"/>
        <v>0.428043762142224</v>
      </c>
      <c r="N60" s="86" t="str">
        <f t="shared" si="30"/>
        <v>B</v>
      </c>
      <c r="O60" s="242">
        <f>'2024 исходные'!S59</f>
        <v>12.341463414634147</v>
      </c>
      <c r="P60" s="243">
        <f t="shared" si="31"/>
        <v>16.368842620969893</v>
      </c>
      <c r="Q60" s="86" t="str">
        <f t="shared" si="32"/>
        <v>B</v>
      </c>
      <c r="R60" s="121" t="str">
        <f t="shared" si="33"/>
        <v>C</v>
      </c>
      <c r="S60" s="109">
        <f t="shared" si="34"/>
        <v>2</v>
      </c>
      <c r="T60" s="110">
        <f t="shared" si="35"/>
        <v>2.5</v>
      </c>
      <c r="U60" s="110">
        <f t="shared" si="36"/>
        <v>2.5</v>
      </c>
      <c r="V60" s="110">
        <f t="shared" si="37"/>
        <v>2.5</v>
      </c>
      <c r="W60" s="110">
        <f t="shared" si="38"/>
        <v>2.5</v>
      </c>
      <c r="X60" s="296">
        <f t="shared" si="39"/>
        <v>2.4</v>
      </c>
    </row>
    <row r="61" spans="1:24" x14ac:dyDescent="0.25">
      <c r="A61" s="267">
        <v>13</v>
      </c>
      <c r="B61" s="8" t="s">
        <v>171</v>
      </c>
      <c r="C61" s="48">
        <f>'2024 исходные'!F60</f>
        <v>0.91044776119402981</v>
      </c>
      <c r="D61" s="238">
        <f t="shared" si="23"/>
        <v>0.86193179535277575</v>
      </c>
      <c r="E61" s="88" t="str">
        <f t="shared" si="24"/>
        <v>A</v>
      </c>
      <c r="F61" s="239">
        <f>'2024 исходные'!J60</f>
        <v>0.88524590163934425</v>
      </c>
      <c r="G61" s="238">
        <f t="shared" si="25"/>
        <v>0.64299637748342164</v>
      </c>
      <c r="H61" s="86" t="str">
        <f t="shared" si="26"/>
        <v>A</v>
      </c>
      <c r="I61" s="240">
        <f>'2024 исходные'!M60</f>
        <v>0.81159420289855078</v>
      </c>
      <c r="J61" s="238">
        <f t="shared" si="27"/>
        <v>0.5867904763218873</v>
      </c>
      <c r="K61" s="88" t="str">
        <f t="shared" si="28"/>
        <v>A</v>
      </c>
      <c r="L61" s="257">
        <f>'2024 исходные'!P60</f>
        <v>0.46376811594202899</v>
      </c>
      <c r="M61" s="238">
        <f t="shared" si="29"/>
        <v>0.428043762142224</v>
      </c>
      <c r="N61" s="95" t="str">
        <f t="shared" si="30"/>
        <v>C</v>
      </c>
      <c r="O61" s="242">
        <f>'2024 исходные'!S60</f>
        <v>17.318840579710145</v>
      </c>
      <c r="P61" s="243">
        <f t="shared" si="31"/>
        <v>16.368842620969893</v>
      </c>
      <c r="Q61" s="86" t="str">
        <f t="shared" si="32"/>
        <v>C</v>
      </c>
      <c r="R61" s="119" t="str">
        <f t="shared" si="33"/>
        <v>B</v>
      </c>
      <c r="S61" s="109">
        <f t="shared" si="34"/>
        <v>4.2</v>
      </c>
      <c r="T61" s="110">
        <f t="shared" si="35"/>
        <v>4.2</v>
      </c>
      <c r="U61" s="110">
        <f t="shared" si="36"/>
        <v>4.2</v>
      </c>
      <c r="V61" s="110">
        <f t="shared" si="37"/>
        <v>2</v>
      </c>
      <c r="W61" s="110">
        <f t="shared" si="38"/>
        <v>2</v>
      </c>
      <c r="X61" s="296">
        <f t="shared" si="39"/>
        <v>3.3200000000000003</v>
      </c>
    </row>
    <row r="62" spans="1:24" x14ac:dyDescent="0.25">
      <c r="A62" s="267">
        <v>14</v>
      </c>
      <c r="B62" s="8" t="s">
        <v>14</v>
      </c>
      <c r="C62" s="48">
        <f>'2024 исходные'!F61</f>
        <v>0.7857142857142857</v>
      </c>
      <c r="D62" s="238">
        <f t="shared" si="23"/>
        <v>0.86193179535277575</v>
      </c>
      <c r="E62" s="85" t="str">
        <f t="shared" si="24"/>
        <v>C</v>
      </c>
      <c r="F62" s="239">
        <f>'2024 исходные'!J61</f>
        <v>0.68181818181818177</v>
      </c>
      <c r="G62" s="238">
        <f t="shared" si="25"/>
        <v>0.64299637748342164</v>
      </c>
      <c r="H62" s="86" t="str">
        <f t="shared" si="26"/>
        <v>B</v>
      </c>
      <c r="I62" s="240">
        <f>'2024 исходные'!M61</f>
        <v>0.48484848484848486</v>
      </c>
      <c r="J62" s="238">
        <f t="shared" si="27"/>
        <v>0.5867904763218873</v>
      </c>
      <c r="K62" s="85" t="str">
        <f t="shared" si="28"/>
        <v>C</v>
      </c>
      <c r="L62" s="257">
        <f>'2024 исходные'!P61</f>
        <v>0.48484848484848486</v>
      </c>
      <c r="M62" s="238">
        <f t="shared" si="29"/>
        <v>0.428043762142224</v>
      </c>
      <c r="N62" s="86" t="str">
        <f t="shared" si="30"/>
        <v>C</v>
      </c>
      <c r="O62" s="242">
        <f>'2024 исходные'!S61</f>
        <v>15.636363636363637</v>
      </c>
      <c r="P62" s="243">
        <f t="shared" si="31"/>
        <v>16.368842620969893</v>
      </c>
      <c r="Q62" s="92" t="str">
        <f t="shared" si="32"/>
        <v>C</v>
      </c>
      <c r="R62" s="121" t="str">
        <f t="shared" si="33"/>
        <v>C</v>
      </c>
      <c r="S62" s="109">
        <f t="shared" si="34"/>
        <v>2</v>
      </c>
      <c r="T62" s="110">
        <f t="shared" si="35"/>
        <v>2.5</v>
      </c>
      <c r="U62" s="110">
        <f t="shared" si="36"/>
        <v>2</v>
      </c>
      <c r="V62" s="110">
        <f t="shared" si="37"/>
        <v>2</v>
      </c>
      <c r="W62" s="110">
        <f t="shared" si="38"/>
        <v>2</v>
      </c>
      <c r="X62" s="296">
        <f t="shared" si="39"/>
        <v>2.1</v>
      </c>
    </row>
    <row r="63" spans="1:24" x14ac:dyDescent="0.25">
      <c r="A63" s="267">
        <v>15</v>
      </c>
      <c r="B63" s="8" t="s">
        <v>128</v>
      </c>
      <c r="C63" s="48">
        <f>'2024 исходные'!F62</f>
        <v>0.86538461538461542</v>
      </c>
      <c r="D63" s="238">
        <f t="shared" si="23"/>
        <v>0.86193179535277575</v>
      </c>
      <c r="E63" s="86" t="str">
        <f t="shared" si="24"/>
        <v>B</v>
      </c>
      <c r="F63" s="335">
        <f>'2024 исходные'!J62</f>
        <v>0.6</v>
      </c>
      <c r="G63" s="238">
        <f t="shared" si="25"/>
        <v>0.64299637748342164</v>
      </c>
      <c r="H63" s="88" t="str">
        <f t="shared" si="26"/>
        <v>B</v>
      </c>
      <c r="I63" s="240">
        <f>'2024 исходные'!M62</f>
        <v>0.55102040816326525</v>
      </c>
      <c r="J63" s="238">
        <f t="shared" si="27"/>
        <v>0.5867904763218873</v>
      </c>
      <c r="K63" s="85" t="str">
        <f t="shared" si="28"/>
        <v>B</v>
      </c>
      <c r="L63" s="257">
        <f>'2024 исходные'!P62</f>
        <v>0.46938775510204084</v>
      </c>
      <c r="M63" s="238">
        <f t="shared" si="29"/>
        <v>0.428043762142224</v>
      </c>
      <c r="N63" s="95" t="str">
        <f t="shared" si="30"/>
        <v>C</v>
      </c>
      <c r="O63" s="242">
        <f>'2024 исходные'!S62</f>
        <v>15.979591836734693</v>
      </c>
      <c r="P63" s="243">
        <f t="shared" si="31"/>
        <v>16.368842620969893</v>
      </c>
      <c r="Q63" s="86" t="str">
        <f t="shared" si="32"/>
        <v>C</v>
      </c>
      <c r="R63" s="121" t="str">
        <f t="shared" si="33"/>
        <v>C</v>
      </c>
      <c r="S63" s="109">
        <f t="shared" si="34"/>
        <v>2.5</v>
      </c>
      <c r="T63" s="110">
        <f t="shared" si="35"/>
        <v>2.5</v>
      </c>
      <c r="U63" s="110">
        <f t="shared" si="36"/>
        <v>2.5</v>
      </c>
      <c r="V63" s="110">
        <f t="shared" si="37"/>
        <v>2</v>
      </c>
      <c r="W63" s="110">
        <f t="shared" si="38"/>
        <v>2</v>
      </c>
      <c r="X63" s="296">
        <f t="shared" si="39"/>
        <v>2.2999999999999998</v>
      </c>
    </row>
    <row r="64" spans="1:24" x14ac:dyDescent="0.25">
      <c r="A64" s="267">
        <v>16</v>
      </c>
      <c r="B64" s="8" t="s">
        <v>15</v>
      </c>
      <c r="C64" s="48">
        <f>'2024 исходные'!F63</f>
        <v>0.84210526315789469</v>
      </c>
      <c r="D64" s="238">
        <f t="shared" si="23"/>
        <v>0.86193179535277575</v>
      </c>
      <c r="E64" s="86" t="str">
        <f t="shared" si="24"/>
        <v>B</v>
      </c>
      <c r="F64" s="239">
        <f>'2024 исходные'!J63</f>
        <v>0.41666666666666669</v>
      </c>
      <c r="G64" s="238">
        <f t="shared" si="25"/>
        <v>0.64299637748342164</v>
      </c>
      <c r="H64" s="86" t="str">
        <f t="shared" si="26"/>
        <v>C</v>
      </c>
      <c r="I64" s="240">
        <f>'2024 исходные'!M63</f>
        <v>0.39285714285714285</v>
      </c>
      <c r="J64" s="238">
        <f t="shared" si="27"/>
        <v>0.5867904763218873</v>
      </c>
      <c r="K64" s="86" t="str">
        <f t="shared" si="28"/>
        <v>C</v>
      </c>
      <c r="L64" s="257">
        <f>'2024 исходные'!P63</f>
        <v>0.5178571428571429</v>
      </c>
      <c r="M64" s="238">
        <f t="shared" si="29"/>
        <v>0.428043762142224</v>
      </c>
      <c r="N64" s="92" t="str">
        <f t="shared" si="30"/>
        <v>B</v>
      </c>
      <c r="O64" s="242">
        <f>'2024 исходные'!S63</f>
        <v>16.642857142857142</v>
      </c>
      <c r="P64" s="243">
        <f t="shared" si="31"/>
        <v>16.368842620969893</v>
      </c>
      <c r="Q64" s="85" t="str">
        <f t="shared" si="32"/>
        <v>C</v>
      </c>
      <c r="R64" s="119" t="str">
        <f t="shared" si="33"/>
        <v>C</v>
      </c>
      <c r="S64" s="109">
        <f t="shared" si="34"/>
        <v>2.5</v>
      </c>
      <c r="T64" s="110">
        <f t="shared" si="35"/>
        <v>2</v>
      </c>
      <c r="U64" s="110">
        <f t="shared" si="36"/>
        <v>2</v>
      </c>
      <c r="V64" s="110">
        <f t="shared" si="37"/>
        <v>2.5</v>
      </c>
      <c r="W64" s="110">
        <f t="shared" si="38"/>
        <v>2</v>
      </c>
      <c r="X64" s="296">
        <f t="shared" si="39"/>
        <v>2.2000000000000002</v>
      </c>
    </row>
    <row r="65" spans="1:24" x14ac:dyDescent="0.25">
      <c r="A65" s="267">
        <v>17</v>
      </c>
      <c r="B65" s="8" t="s">
        <v>2</v>
      </c>
      <c r="C65" s="48">
        <f>'2024 исходные'!F64</f>
        <v>0.86153846153846159</v>
      </c>
      <c r="D65" s="238">
        <f t="shared" si="23"/>
        <v>0.86193179535277575</v>
      </c>
      <c r="E65" s="85" t="str">
        <f t="shared" si="24"/>
        <v>B</v>
      </c>
      <c r="F65" s="239">
        <f>'2024 исходные'!J64</f>
        <v>0.75</v>
      </c>
      <c r="G65" s="238">
        <f t="shared" si="25"/>
        <v>0.64299637748342164</v>
      </c>
      <c r="H65" s="86" t="str">
        <f t="shared" si="26"/>
        <v>A</v>
      </c>
      <c r="I65" s="240">
        <f>'2024 исходные'!M64</f>
        <v>0.7142857142857143</v>
      </c>
      <c r="J65" s="238">
        <f t="shared" si="27"/>
        <v>0.5867904763218873</v>
      </c>
      <c r="K65" s="86" t="str">
        <f t="shared" si="28"/>
        <v>A</v>
      </c>
      <c r="L65" s="257">
        <f>'2024 исходные'!P64</f>
        <v>0.38095238095238093</v>
      </c>
      <c r="M65" s="238">
        <f t="shared" si="29"/>
        <v>0.428043762142224</v>
      </c>
      <c r="N65" s="86" t="str">
        <f t="shared" si="30"/>
        <v>C</v>
      </c>
      <c r="O65" s="242">
        <f>'2024 исходные'!S64</f>
        <v>17.412698412698411</v>
      </c>
      <c r="P65" s="243">
        <f t="shared" si="31"/>
        <v>16.368842620969893</v>
      </c>
      <c r="Q65" s="104" t="str">
        <f t="shared" si="32"/>
        <v>C</v>
      </c>
      <c r="R65" s="121" t="str">
        <f t="shared" si="33"/>
        <v>B</v>
      </c>
      <c r="S65" s="109">
        <f t="shared" si="34"/>
        <v>2.5</v>
      </c>
      <c r="T65" s="110">
        <f t="shared" si="35"/>
        <v>4.2</v>
      </c>
      <c r="U65" s="110">
        <f t="shared" si="36"/>
        <v>4.2</v>
      </c>
      <c r="V65" s="110">
        <f t="shared" si="37"/>
        <v>2</v>
      </c>
      <c r="W65" s="110">
        <f t="shared" si="38"/>
        <v>2</v>
      </c>
      <c r="X65" s="296">
        <f t="shared" si="39"/>
        <v>2.98</v>
      </c>
    </row>
    <row r="66" spans="1:24" x14ac:dyDescent="0.25">
      <c r="A66" s="267">
        <v>18</v>
      </c>
      <c r="B66" s="8" t="s">
        <v>16</v>
      </c>
      <c r="C66" s="51">
        <f>'2024 исходные'!F65</f>
        <v>0.74025974025974028</v>
      </c>
      <c r="D66" s="238">
        <f t="shared" si="23"/>
        <v>0.86193179535277575</v>
      </c>
      <c r="E66" s="85" t="str">
        <f t="shared" si="24"/>
        <v>C</v>
      </c>
      <c r="F66" s="239">
        <f>'2024 исходные'!J65</f>
        <v>0.68421052631578949</v>
      </c>
      <c r="G66" s="238">
        <f t="shared" si="25"/>
        <v>0.64299637748342164</v>
      </c>
      <c r="H66" s="86" t="str">
        <f t="shared" si="26"/>
        <v>B</v>
      </c>
      <c r="I66" s="240">
        <f>'2024 исходные'!M65</f>
        <v>0.66666666666666663</v>
      </c>
      <c r="J66" s="238">
        <f t="shared" si="27"/>
        <v>0.5867904763218873</v>
      </c>
      <c r="K66" s="86" t="str">
        <f t="shared" si="28"/>
        <v>B</v>
      </c>
      <c r="L66" s="257">
        <f>'2024 исходные'!P65</f>
        <v>0.33333333333333331</v>
      </c>
      <c r="M66" s="238">
        <f t="shared" si="29"/>
        <v>0.428043762142224</v>
      </c>
      <c r="N66" s="86" t="str">
        <f t="shared" si="30"/>
        <v>C</v>
      </c>
      <c r="O66" s="242">
        <f>'2024 исходные'!S65</f>
        <v>18.984126984126984</v>
      </c>
      <c r="P66" s="243">
        <f t="shared" si="31"/>
        <v>16.368842620969893</v>
      </c>
      <c r="Q66" s="86" t="str">
        <f t="shared" si="32"/>
        <v>C</v>
      </c>
      <c r="R66" s="121" t="str">
        <f t="shared" si="33"/>
        <v>C</v>
      </c>
      <c r="S66" s="109">
        <f t="shared" si="34"/>
        <v>2</v>
      </c>
      <c r="T66" s="110">
        <f t="shared" si="35"/>
        <v>2.5</v>
      </c>
      <c r="U66" s="110">
        <f t="shared" si="36"/>
        <v>2.5</v>
      </c>
      <c r="V66" s="110">
        <f t="shared" si="37"/>
        <v>2</v>
      </c>
      <c r="W66" s="110">
        <f t="shared" si="38"/>
        <v>2</v>
      </c>
      <c r="X66" s="296">
        <f t="shared" si="39"/>
        <v>2.2000000000000002</v>
      </c>
    </row>
    <row r="67" spans="1:24" x14ac:dyDescent="0.25">
      <c r="A67" s="270">
        <v>19</v>
      </c>
      <c r="B67" s="8" t="s">
        <v>17</v>
      </c>
      <c r="C67" s="48">
        <f>'2024 исходные'!F66</f>
        <v>0.88888888888888884</v>
      </c>
      <c r="D67" s="238">
        <f t="shared" si="23"/>
        <v>0.86193179535277575</v>
      </c>
      <c r="E67" s="85" t="str">
        <f t="shared" ref="E67" si="40">IF(C67&gt;=$C$126,"A",IF(C67&gt;=$C$127,"B",IF(C67&gt;=$C$128,"C","D")))</f>
        <v>B</v>
      </c>
      <c r="F67" s="239">
        <f>'2024 исходные'!J66</f>
        <v>0.65909090909090906</v>
      </c>
      <c r="G67" s="238">
        <f t="shared" si="25"/>
        <v>0.64299637748342164</v>
      </c>
      <c r="H67" s="86" t="str">
        <f t="shared" ref="H67" si="41">IF(F67&gt;=$F$126,"A",IF(F67&gt;=$F$127,"B",IF(F67&gt;=$F$128,"C","D")))</f>
        <v>B</v>
      </c>
      <c r="I67" s="240">
        <f>'2024 исходные'!M66</f>
        <v>0.61052631578947369</v>
      </c>
      <c r="J67" s="238">
        <f t="shared" si="27"/>
        <v>0.5867904763218873</v>
      </c>
      <c r="K67" s="85" t="str">
        <f t="shared" ref="K67" si="42">IF(I67&gt;=$I$126,"A",IF(I67&gt;=$I$127,"B",IF(I67&gt;=$I$128,"C","D")))</f>
        <v>B</v>
      </c>
      <c r="L67" s="257">
        <f>'2024 исходные'!P66</f>
        <v>0.44209999999999999</v>
      </c>
      <c r="M67" s="238">
        <f t="shared" si="29"/>
        <v>0.428043762142224</v>
      </c>
      <c r="N67" s="85" t="str">
        <f t="shared" ref="N67" si="43">IF(L67&gt;=$L$126,"A",IF(L67&gt;=$L$127,"B",IF(L67&gt;=$L$128,"C","D")))</f>
        <v>C</v>
      </c>
      <c r="O67" s="242">
        <f>'2024 исходные'!S66</f>
        <v>12.221052631578948</v>
      </c>
      <c r="P67" s="243">
        <f t="shared" si="31"/>
        <v>16.368842620969893</v>
      </c>
      <c r="Q67" s="86" t="str">
        <f t="shared" ref="Q67" si="44">IF(O67&lt;=$O$126,"A",IF(O67&lt;=$O$127,"B",IF(O67&lt;=$O$128,"C","D")))</f>
        <v>B</v>
      </c>
      <c r="R67" s="121" t="str">
        <f t="shared" ref="R67" si="45">IF(X67&gt;=3.5,"A",IF(X67&gt;=2.5,"B",IF(X67&gt;=1.5,"C","D")))</f>
        <v>C</v>
      </c>
      <c r="S67" s="109">
        <f t="shared" ref="S67" si="46">IF(E67="A",4.2,IF(E67="B",2.5,IF(E67="C",2,1)))</f>
        <v>2.5</v>
      </c>
      <c r="T67" s="110">
        <f t="shared" ref="T67" si="47">IF(H67="A",4.2,IF(H67="B",2.5,IF(H67="C",2,1)))</f>
        <v>2.5</v>
      </c>
      <c r="U67" s="110">
        <f t="shared" ref="U67" si="48">IF(K67="A",4.2,IF(K67="B",2.5,IF(K67="C",2,1)))</f>
        <v>2.5</v>
      </c>
      <c r="V67" s="110">
        <f t="shared" ref="V67" si="49">IF(N67="A",4.2,IF(N67="B",2.5,IF(N67="C",2,1)))</f>
        <v>2</v>
      </c>
      <c r="W67" s="110">
        <f t="shared" ref="W67" si="50">IF(Q67="A",4.2,IF(Q67="B",2.5,IF(Q67="C",2,1)))</f>
        <v>2.5</v>
      </c>
      <c r="X67" s="296">
        <f t="shared" ref="X67" si="51">AVERAGE(S67:W67)</f>
        <v>2.4</v>
      </c>
    </row>
    <row r="68" spans="1:24" ht="15.75" thickBot="1" x14ac:dyDescent="0.3">
      <c r="A68" s="270">
        <v>20</v>
      </c>
      <c r="B68" s="8" t="s">
        <v>163</v>
      </c>
      <c r="C68" s="48">
        <f>'2024 исходные'!F67</f>
        <v>0.83620689655172409</v>
      </c>
      <c r="D68" s="238">
        <f t="shared" si="23"/>
        <v>0.86193179535277575</v>
      </c>
      <c r="E68" s="86" t="str">
        <f t="shared" si="24"/>
        <v>B</v>
      </c>
      <c r="F68" s="239">
        <f>'2024 исходные'!J67</f>
        <v>0.40206185567010311</v>
      </c>
      <c r="G68" s="238">
        <f t="shared" si="25"/>
        <v>0.64299637748342164</v>
      </c>
      <c r="H68" s="86" t="str">
        <f t="shared" si="26"/>
        <v>C</v>
      </c>
      <c r="I68" s="240">
        <f>'2024 исходные'!M67</f>
        <v>0.35374149659863946</v>
      </c>
      <c r="J68" s="238">
        <f t="shared" si="27"/>
        <v>0.5867904763218873</v>
      </c>
      <c r="K68" s="85" t="str">
        <f t="shared" si="28"/>
        <v>C</v>
      </c>
      <c r="L68" s="257">
        <f>'2024 исходные'!P67</f>
        <v>0.50540000000000007</v>
      </c>
      <c r="M68" s="238">
        <f t="shared" si="29"/>
        <v>0.428043762142224</v>
      </c>
      <c r="N68" s="85" t="str">
        <f t="shared" si="30"/>
        <v>B</v>
      </c>
      <c r="O68" s="242">
        <f>'2024 исходные'!S67</f>
        <v>17.251700680272108</v>
      </c>
      <c r="P68" s="243">
        <f t="shared" si="31"/>
        <v>16.368842620969893</v>
      </c>
      <c r="Q68" s="86" t="str">
        <f t="shared" si="32"/>
        <v>C</v>
      </c>
      <c r="R68" s="121" t="str">
        <f t="shared" si="33"/>
        <v>C</v>
      </c>
      <c r="S68" s="109">
        <f t="shared" si="34"/>
        <v>2.5</v>
      </c>
      <c r="T68" s="110">
        <f t="shared" si="35"/>
        <v>2</v>
      </c>
      <c r="U68" s="110">
        <f t="shared" si="36"/>
        <v>2</v>
      </c>
      <c r="V68" s="110">
        <f t="shared" si="37"/>
        <v>2.5</v>
      </c>
      <c r="W68" s="110">
        <f t="shared" si="38"/>
        <v>2</v>
      </c>
      <c r="X68" s="296">
        <f t="shared" si="39"/>
        <v>2.2000000000000002</v>
      </c>
    </row>
    <row r="69" spans="1:24" ht="15.75" thickBot="1" x14ac:dyDescent="0.3">
      <c r="A69" s="255"/>
      <c r="B69" s="64" t="s">
        <v>82</v>
      </c>
      <c r="C69" s="47">
        <f>AVERAGE(C70:C83)</f>
        <v>0.85822059195727918</v>
      </c>
      <c r="D69" s="76">
        <f t="shared" si="23"/>
        <v>0.86193179535277575</v>
      </c>
      <c r="E69" s="87" t="str">
        <f t="shared" si="24"/>
        <v>B</v>
      </c>
      <c r="F69" s="5">
        <f>AVERAGE(F70:F83)</f>
        <v>0.60980158941204687</v>
      </c>
      <c r="G69" s="76">
        <f t="shared" si="25"/>
        <v>0.64299637748342164</v>
      </c>
      <c r="H69" s="87" t="str">
        <f t="shared" si="26"/>
        <v>B</v>
      </c>
      <c r="I69" s="5">
        <f>AVERAGE(I70:I83)</f>
        <v>0.5495493023494602</v>
      </c>
      <c r="J69" s="76">
        <f t="shared" si="27"/>
        <v>0.5867904763218873</v>
      </c>
      <c r="K69" s="84" t="str">
        <f t="shared" si="28"/>
        <v>B</v>
      </c>
      <c r="L69" s="5">
        <f>AVERAGE(L70:L83)</f>
        <v>0.44378767030189498</v>
      </c>
      <c r="M69" s="76">
        <f t="shared" si="29"/>
        <v>0.428043762142224</v>
      </c>
      <c r="N69" s="84" t="str">
        <f t="shared" si="30"/>
        <v>C</v>
      </c>
      <c r="O69" s="103">
        <f>AVERAGE(O70:O83)</f>
        <v>16.693415431840233</v>
      </c>
      <c r="P69" s="77">
        <f t="shared" si="31"/>
        <v>16.368842620969893</v>
      </c>
      <c r="Q69" s="87" t="str">
        <f t="shared" si="32"/>
        <v>C</v>
      </c>
      <c r="R69" s="117" t="str">
        <f t="shared" si="33"/>
        <v>C</v>
      </c>
      <c r="S69" s="115">
        <f t="shared" si="34"/>
        <v>2.5</v>
      </c>
      <c r="T69" s="116">
        <f t="shared" si="35"/>
        <v>2.5</v>
      </c>
      <c r="U69" s="116">
        <f t="shared" si="36"/>
        <v>2.5</v>
      </c>
      <c r="V69" s="116">
        <f t="shared" si="37"/>
        <v>2</v>
      </c>
      <c r="W69" s="116">
        <f t="shared" si="38"/>
        <v>2</v>
      </c>
      <c r="X69" s="295">
        <f t="shared" si="39"/>
        <v>2.2999999999999998</v>
      </c>
    </row>
    <row r="70" spans="1:24" x14ac:dyDescent="0.25">
      <c r="A70" s="266">
        <v>1</v>
      </c>
      <c r="B70" s="8" t="s">
        <v>46</v>
      </c>
      <c r="C70" s="48">
        <f>'2024 исходные'!F69</f>
        <v>0.88421052631578945</v>
      </c>
      <c r="D70" s="238">
        <f t="shared" si="23"/>
        <v>0.86193179535277575</v>
      </c>
      <c r="E70" s="86" t="str">
        <f t="shared" si="24"/>
        <v>B</v>
      </c>
      <c r="F70" s="41">
        <f>'2024 исходные'!J69</f>
        <v>0.77380952380952384</v>
      </c>
      <c r="G70" s="238">
        <f t="shared" si="25"/>
        <v>0.64299637748342164</v>
      </c>
      <c r="H70" s="86" t="str">
        <f t="shared" si="26"/>
        <v>A</v>
      </c>
      <c r="I70" s="240">
        <f>'2024 исходные'!M69</f>
        <v>0.69148936170212771</v>
      </c>
      <c r="J70" s="238">
        <f t="shared" si="27"/>
        <v>0.5867904763218873</v>
      </c>
      <c r="K70" s="88" t="str">
        <f t="shared" si="28"/>
        <v>B</v>
      </c>
      <c r="L70" s="257">
        <f>'2024 исходные'!P69</f>
        <v>0.41490000000000005</v>
      </c>
      <c r="M70" s="238">
        <f t="shared" si="29"/>
        <v>0.428043762142224</v>
      </c>
      <c r="N70" s="95" t="str">
        <f t="shared" si="30"/>
        <v>C</v>
      </c>
      <c r="O70" s="242">
        <f>'2024 исходные'!S69</f>
        <v>14.042553191489361</v>
      </c>
      <c r="P70" s="243">
        <f t="shared" si="31"/>
        <v>16.368842620969893</v>
      </c>
      <c r="Q70" s="88" t="str">
        <f t="shared" si="32"/>
        <v>B</v>
      </c>
      <c r="R70" s="118" t="str">
        <f t="shared" ref="R70:R100" si="52">IF(X70&gt;=3.5,"A",IF(X70&gt;=2.5,"B",IF(X70&gt;=1.5,"C","D")))</f>
        <v>B</v>
      </c>
      <c r="S70" s="109">
        <f t="shared" ref="S70:S100" si="53">IF(E70="A",4.2,IF(E70="B",2.5,IF(E70="C",2,1)))</f>
        <v>2.5</v>
      </c>
      <c r="T70" s="110">
        <f t="shared" ref="T70:T100" si="54">IF(H70="A",4.2,IF(H70="B",2.5,IF(H70="C",2,1)))</f>
        <v>4.2</v>
      </c>
      <c r="U70" s="110">
        <f t="shared" ref="U70:U100" si="55">IF(K70="A",4.2,IF(K70="B",2.5,IF(K70="C",2,1)))</f>
        <v>2.5</v>
      </c>
      <c r="V70" s="110">
        <f t="shared" ref="V70:V100" si="56">IF(N70="A",4.2,IF(N70="B",2.5,IF(N70="C",2,1)))</f>
        <v>2</v>
      </c>
      <c r="W70" s="110">
        <f t="shared" ref="W70:W100" si="57">IF(Q70="A",4.2,IF(Q70="B",2.5,IF(Q70="C",2,1)))</f>
        <v>2.5</v>
      </c>
      <c r="X70" s="296">
        <f t="shared" ref="X70:X100" si="58">AVERAGE(S70:W70)</f>
        <v>2.7399999999999998</v>
      </c>
    </row>
    <row r="71" spans="1:24" x14ac:dyDescent="0.25">
      <c r="A71" s="267">
        <v>2</v>
      </c>
      <c r="B71" s="8" t="s">
        <v>45</v>
      </c>
      <c r="C71" s="48">
        <f>'2024 исходные'!F70</f>
        <v>0.79629629629629628</v>
      </c>
      <c r="D71" s="238">
        <f t="shared" ref="D71:D100" si="59">$C$125</f>
        <v>0.86193179535277575</v>
      </c>
      <c r="E71" s="86" t="str">
        <f t="shared" ref="E71:E83" si="60">IF(C71&gt;=$C$126,"A",IF(C71&gt;=$C$127,"B",IF(C71&gt;=$C$128,"C","D")))</f>
        <v>C</v>
      </c>
      <c r="F71" s="41">
        <f>'2024 исходные'!J70</f>
        <v>0.5</v>
      </c>
      <c r="G71" s="238">
        <f t="shared" ref="G71:G100" si="61">$F$125</f>
        <v>0.64299637748342164</v>
      </c>
      <c r="H71" s="88" t="str">
        <f t="shared" ref="H71:H82" si="62">IF(F71&gt;=$F$126,"A",IF(F71&gt;=$F$127,"B",IF(F71&gt;=$F$128,"C","D")))</f>
        <v>B</v>
      </c>
      <c r="I71" s="240">
        <f>'2024 исходные'!M70</f>
        <v>0.40909090909090912</v>
      </c>
      <c r="J71" s="238">
        <f t="shared" ref="J71:J100" si="63">$I$125</f>
        <v>0.5867904763218873</v>
      </c>
      <c r="K71" s="85" t="str">
        <f t="shared" ref="K71:K100" si="64">IF(I71&gt;=$I$126,"A",IF(I71&gt;=$I$127,"B",IF(I71&gt;=$I$128,"C","D")))</f>
        <v>C</v>
      </c>
      <c r="L71" s="257">
        <f>'2024 исходные'!P70</f>
        <v>0.43639999999999995</v>
      </c>
      <c r="M71" s="238">
        <f t="shared" ref="M71:M100" si="65">$L$125</f>
        <v>0.428043762142224</v>
      </c>
      <c r="N71" s="86" t="str">
        <f t="shared" ref="N71:N100" si="66">IF(L71&gt;=$L$126,"A",IF(L71&gt;=$L$127,"B",IF(L71&gt;=$L$128,"C","D")))</f>
        <v>C</v>
      </c>
      <c r="O71" s="242">
        <f>'2024 исходные'!S70</f>
        <v>11.672727272727272</v>
      </c>
      <c r="P71" s="243">
        <f t="shared" ref="P71:P100" si="67">$O$125</f>
        <v>16.368842620969893</v>
      </c>
      <c r="Q71" s="86" t="str">
        <f t="shared" ref="Q71:Q103" si="68">IF(O71&lt;=$O$126,"A",IF(O71&lt;=$O$127,"B",IF(O71&lt;=$O$128,"C","D")))</f>
        <v>B</v>
      </c>
      <c r="R71" s="120" t="str">
        <f t="shared" si="52"/>
        <v>C</v>
      </c>
      <c r="S71" s="109">
        <f t="shared" si="53"/>
        <v>2</v>
      </c>
      <c r="T71" s="110">
        <f t="shared" si="54"/>
        <v>2.5</v>
      </c>
      <c r="U71" s="110">
        <f t="shared" si="55"/>
        <v>2</v>
      </c>
      <c r="V71" s="110">
        <f t="shared" si="56"/>
        <v>2</v>
      </c>
      <c r="W71" s="110">
        <f t="shared" si="57"/>
        <v>2.5</v>
      </c>
      <c r="X71" s="296">
        <f t="shared" si="58"/>
        <v>2.2000000000000002</v>
      </c>
    </row>
    <row r="72" spans="1:24" x14ac:dyDescent="0.25">
      <c r="A72" s="267">
        <v>3</v>
      </c>
      <c r="B72" s="8" t="s">
        <v>157</v>
      </c>
      <c r="C72" s="48">
        <f>'2024 исходные'!F71</f>
        <v>0.85585585585585588</v>
      </c>
      <c r="D72" s="238">
        <f t="shared" si="59"/>
        <v>0.86193179535277575</v>
      </c>
      <c r="E72" s="86" t="str">
        <f t="shared" si="60"/>
        <v>B</v>
      </c>
      <c r="F72" s="40">
        <f>'2024 исходные'!J71</f>
        <v>0.70526315789473681</v>
      </c>
      <c r="G72" s="238">
        <f t="shared" si="61"/>
        <v>0.64299637748342164</v>
      </c>
      <c r="H72" s="86" t="str">
        <f t="shared" si="62"/>
        <v>A</v>
      </c>
      <c r="I72" s="240">
        <f>'2024 исходные'!M71</f>
        <v>0.71052631578947367</v>
      </c>
      <c r="J72" s="238">
        <f t="shared" si="63"/>
        <v>0.5867904763218873</v>
      </c>
      <c r="K72" s="86" t="str">
        <f t="shared" si="64"/>
        <v>A</v>
      </c>
      <c r="L72" s="257">
        <f>'2024 исходные'!P71</f>
        <v>0.52631578947368418</v>
      </c>
      <c r="M72" s="238">
        <f t="shared" si="65"/>
        <v>0.428043762142224</v>
      </c>
      <c r="N72" s="88" t="str">
        <f t="shared" si="66"/>
        <v>B</v>
      </c>
      <c r="O72" s="242">
        <f>'2024 исходные'!S71</f>
        <v>16.087719298245613</v>
      </c>
      <c r="P72" s="243">
        <f t="shared" si="67"/>
        <v>16.368842620969893</v>
      </c>
      <c r="Q72" s="86" t="str">
        <f t="shared" si="68"/>
        <v>C</v>
      </c>
      <c r="R72" s="124" t="str">
        <f t="shared" si="52"/>
        <v>B</v>
      </c>
      <c r="S72" s="109">
        <f t="shared" si="53"/>
        <v>2.5</v>
      </c>
      <c r="T72" s="110">
        <f t="shared" si="54"/>
        <v>4.2</v>
      </c>
      <c r="U72" s="110">
        <f t="shared" si="55"/>
        <v>4.2</v>
      </c>
      <c r="V72" s="110">
        <f t="shared" si="56"/>
        <v>2.5</v>
      </c>
      <c r="W72" s="110">
        <f t="shared" si="57"/>
        <v>2</v>
      </c>
      <c r="X72" s="296">
        <f t="shared" si="58"/>
        <v>3.08</v>
      </c>
    </row>
    <row r="73" spans="1:24" x14ac:dyDescent="0.25">
      <c r="A73" s="267">
        <v>4</v>
      </c>
      <c r="B73" s="8" t="s">
        <v>129</v>
      </c>
      <c r="C73" s="48">
        <f>'2024 исходные'!F72</f>
        <v>0.8125</v>
      </c>
      <c r="D73" s="238">
        <f t="shared" si="59"/>
        <v>0.86193179535277575</v>
      </c>
      <c r="E73" s="85" t="str">
        <f t="shared" si="60"/>
        <v>B</v>
      </c>
      <c r="F73" s="40">
        <f>'2024 исходные'!J72</f>
        <v>0.59615384615384615</v>
      </c>
      <c r="G73" s="238">
        <f t="shared" si="61"/>
        <v>0.64299637748342164</v>
      </c>
      <c r="H73" s="86" t="str">
        <f t="shared" si="62"/>
        <v>B</v>
      </c>
      <c r="I73" s="240">
        <f>'2024 исходные'!M72</f>
        <v>0.47058823529411764</v>
      </c>
      <c r="J73" s="238">
        <f t="shared" si="63"/>
        <v>0.5867904763218873</v>
      </c>
      <c r="K73" s="86" t="str">
        <f t="shared" si="64"/>
        <v>C</v>
      </c>
      <c r="L73" s="257">
        <f>'2024 исходные'!P72</f>
        <v>0.30882352941176472</v>
      </c>
      <c r="M73" s="238">
        <f t="shared" si="65"/>
        <v>0.428043762142224</v>
      </c>
      <c r="N73" s="95" t="str">
        <f t="shared" si="66"/>
        <v>C</v>
      </c>
      <c r="O73" s="242">
        <f>'2024 исходные'!S72</f>
        <v>12.632352941176471</v>
      </c>
      <c r="P73" s="243">
        <f t="shared" si="67"/>
        <v>16.368842620969893</v>
      </c>
      <c r="Q73" s="86" t="str">
        <f t="shared" si="68"/>
        <v>B</v>
      </c>
      <c r="R73" s="119" t="str">
        <f t="shared" si="52"/>
        <v>C</v>
      </c>
      <c r="S73" s="109">
        <f t="shared" si="53"/>
        <v>2.5</v>
      </c>
      <c r="T73" s="110">
        <f t="shared" si="54"/>
        <v>2.5</v>
      </c>
      <c r="U73" s="110">
        <f t="shared" si="55"/>
        <v>2</v>
      </c>
      <c r="V73" s="110">
        <f t="shared" si="56"/>
        <v>2</v>
      </c>
      <c r="W73" s="110">
        <f t="shared" si="57"/>
        <v>2.5</v>
      </c>
      <c r="X73" s="296">
        <f t="shared" si="58"/>
        <v>2.2999999999999998</v>
      </c>
    </row>
    <row r="74" spans="1:24" x14ac:dyDescent="0.25">
      <c r="A74" s="267">
        <v>5</v>
      </c>
      <c r="B74" s="8" t="s">
        <v>43</v>
      </c>
      <c r="C74" s="48">
        <f>'2024 исходные'!F73</f>
        <v>0.8833333333333333</v>
      </c>
      <c r="D74" s="238">
        <f t="shared" si="59"/>
        <v>0.86193179535277575</v>
      </c>
      <c r="E74" s="86" t="str">
        <f t="shared" si="60"/>
        <v>B</v>
      </c>
      <c r="F74" s="40">
        <f>'2024 исходные'!J73</f>
        <v>0.73584905660377353</v>
      </c>
      <c r="G74" s="238">
        <f t="shared" si="61"/>
        <v>0.64299637748342164</v>
      </c>
      <c r="H74" s="85" t="str">
        <f t="shared" si="62"/>
        <v>A</v>
      </c>
      <c r="I74" s="240">
        <f>'2024 исходные'!M73</f>
        <v>0.72580645161290325</v>
      </c>
      <c r="J74" s="238">
        <f t="shared" si="63"/>
        <v>0.5867904763218873</v>
      </c>
      <c r="K74" s="86" t="str">
        <f t="shared" si="64"/>
        <v>A</v>
      </c>
      <c r="L74" s="257">
        <f>'2024 исходные'!P73</f>
        <v>0.54838709677419351</v>
      </c>
      <c r="M74" s="238">
        <f t="shared" si="65"/>
        <v>0.428043762142224</v>
      </c>
      <c r="N74" s="95" t="str">
        <f t="shared" si="66"/>
        <v>B</v>
      </c>
      <c r="O74" s="242">
        <f>'2024 исходные'!S73</f>
        <v>17.677419354838708</v>
      </c>
      <c r="P74" s="243">
        <f t="shared" si="67"/>
        <v>16.368842620969893</v>
      </c>
      <c r="Q74" s="104" t="str">
        <f t="shared" si="68"/>
        <v>C</v>
      </c>
      <c r="R74" s="121" t="str">
        <f t="shared" si="52"/>
        <v>B</v>
      </c>
      <c r="S74" s="109">
        <f t="shared" si="53"/>
        <v>2.5</v>
      </c>
      <c r="T74" s="110">
        <f t="shared" si="54"/>
        <v>4.2</v>
      </c>
      <c r="U74" s="110">
        <f t="shared" si="55"/>
        <v>4.2</v>
      </c>
      <c r="V74" s="110">
        <f t="shared" si="56"/>
        <v>2.5</v>
      </c>
      <c r="W74" s="110">
        <f t="shared" si="57"/>
        <v>2</v>
      </c>
      <c r="X74" s="296">
        <f t="shared" si="58"/>
        <v>3.08</v>
      </c>
    </row>
    <row r="75" spans="1:24" x14ac:dyDescent="0.25">
      <c r="A75" s="267">
        <v>6</v>
      </c>
      <c r="B75" s="8" t="s">
        <v>156</v>
      </c>
      <c r="C75" s="48">
        <f>'2024 исходные'!F74</f>
        <v>0.74603174603174605</v>
      </c>
      <c r="D75" s="238">
        <f t="shared" si="59"/>
        <v>0.86193179535277575</v>
      </c>
      <c r="E75" s="85" t="str">
        <f t="shared" si="60"/>
        <v>C</v>
      </c>
      <c r="F75" s="40">
        <f>'2024 исходные'!J74</f>
        <v>0.57446808510638303</v>
      </c>
      <c r="G75" s="238">
        <f t="shared" si="61"/>
        <v>0.64299637748342164</v>
      </c>
      <c r="H75" s="86" t="str">
        <f t="shared" si="62"/>
        <v>B</v>
      </c>
      <c r="I75" s="240">
        <f>'2024 исходные'!M74</f>
        <v>0.47619047619047616</v>
      </c>
      <c r="J75" s="238">
        <f t="shared" si="63"/>
        <v>0.5867904763218873</v>
      </c>
      <c r="K75" s="86" t="str">
        <f t="shared" si="64"/>
        <v>C</v>
      </c>
      <c r="L75" s="257">
        <f>'2024 исходные'!P74</f>
        <v>0.47619047619047616</v>
      </c>
      <c r="M75" s="238">
        <f t="shared" si="65"/>
        <v>0.428043762142224</v>
      </c>
      <c r="N75" s="86" t="str">
        <f t="shared" si="66"/>
        <v>C</v>
      </c>
      <c r="O75" s="242">
        <f>'2024 исходные'!S74</f>
        <v>16.730158730158731</v>
      </c>
      <c r="P75" s="243">
        <f t="shared" si="67"/>
        <v>16.368842620969893</v>
      </c>
      <c r="Q75" s="86" t="str">
        <f t="shared" si="68"/>
        <v>C</v>
      </c>
      <c r="R75" s="121" t="str">
        <f t="shared" si="52"/>
        <v>C</v>
      </c>
      <c r="S75" s="109">
        <f t="shared" si="53"/>
        <v>2</v>
      </c>
      <c r="T75" s="110">
        <f t="shared" si="54"/>
        <v>2.5</v>
      </c>
      <c r="U75" s="110">
        <f t="shared" si="55"/>
        <v>2</v>
      </c>
      <c r="V75" s="110">
        <f t="shared" si="56"/>
        <v>2</v>
      </c>
      <c r="W75" s="110">
        <f t="shared" si="57"/>
        <v>2</v>
      </c>
      <c r="X75" s="296">
        <f t="shared" si="58"/>
        <v>2.1</v>
      </c>
    </row>
    <row r="76" spans="1:24" x14ac:dyDescent="0.25">
      <c r="A76" s="267">
        <v>7</v>
      </c>
      <c r="B76" s="8" t="s">
        <v>155</v>
      </c>
      <c r="C76" s="48">
        <f>'2024 исходные'!F75</f>
        <v>0.88</v>
      </c>
      <c r="D76" s="238">
        <f t="shared" si="59"/>
        <v>0.86193179535277575</v>
      </c>
      <c r="E76" s="86" t="str">
        <f t="shared" si="60"/>
        <v>B</v>
      </c>
      <c r="F76" s="40">
        <f>'2024 исходные'!J75</f>
        <v>0.52272727272727271</v>
      </c>
      <c r="G76" s="238">
        <f t="shared" si="61"/>
        <v>0.64299637748342164</v>
      </c>
      <c r="H76" s="88" t="str">
        <f t="shared" si="62"/>
        <v>B</v>
      </c>
      <c r="I76" s="240">
        <f>'2024 исходные'!M75</f>
        <v>0.46938775510204084</v>
      </c>
      <c r="J76" s="238">
        <f t="shared" si="63"/>
        <v>0.5867904763218873</v>
      </c>
      <c r="K76" s="85" t="str">
        <f t="shared" si="64"/>
        <v>C</v>
      </c>
      <c r="L76" s="257">
        <f>'2024 исходные'!P75</f>
        <v>0.32653061224489793</v>
      </c>
      <c r="M76" s="238">
        <f t="shared" si="65"/>
        <v>0.428043762142224</v>
      </c>
      <c r="N76" s="85" t="str">
        <f t="shared" si="66"/>
        <v>C</v>
      </c>
      <c r="O76" s="242">
        <f>'2024 исходные'!S75</f>
        <v>19.367346938775512</v>
      </c>
      <c r="P76" s="243">
        <f t="shared" si="67"/>
        <v>16.368842620969893</v>
      </c>
      <c r="Q76" s="85" t="str">
        <f t="shared" si="68"/>
        <v>C</v>
      </c>
      <c r="R76" s="121" t="str">
        <f t="shared" si="52"/>
        <v>C</v>
      </c>
      <c r="S76" s="109">
        <f t="shared" si="53"/>
        <v>2.5</v>
      </c>
      <c r="T76" s="110">
        <f t="shared" si="54"/>
        <v>2.5</v>
      </c>
      <c r="U76" s="110">
        <f t="shared" si="55"/>
        <v>2</v>
      </c>
      <c r="V76" s="110">
        <f t="shared" si="56"/>
        <v>2</v>
      </c>
      <c r="W76" s="110">
        <f t="shared" si="57"/>
        <v>2</v>
      </c>
      <c r="X76" s="296">
        <f t="shared" si="58"/>
        <v>2.2000000000000002</v>
      </c>
    </row>
    <row r="77" spans="1:24" x14ac:dyDescent="0.25">
      <c r="A77" s="267">
        <v>8</v>
      </c>
      <c r="B77" s="8" t="s">
        <v>154</v>
      </c>
      <c r="C77" s="48">
        <f>'2024 исходные'!F76</f>
        <v>0.87671232876712324</v>
      </c>
      <c r="D77" s="238">
        <f t="shared" si="59"/>
        <v>0.86193179535277575</v>
      </c>
      <c r="E77" s="86" t="str">
        <f t="shared" si="60"/>
        <v>B</v>
      </c>
      <c r="F77" s="40">
        <f>'2024 исходные'!J76</f>
        <v>0.734375</v>
      </c>
      <c r="G77" s="238">
        <f t="shared" si="61"/>
        <v>0.64299637748342164</v>
      </c>
      <c r="H77" s="86" t="str">
        <f t="shared" si="62"/>
        <v>A</v>
      </c>
      <c r="I77" s="240">
        <f>'2024 исходные'!M76</f>
        <v>0.63157894736842102</v>
      </c>
      <c r="J77" s="238">
        <f t="shared" si="63"/>
        <v>0.5867904763218873</v>
      </c>
      <c r="K77" s="85" t="str">
        <f t="shared" si="64"/>
        <v>B</v>
      </c>
      <c r="L77" s="257">
        <f>'2024 исходные'!P76</f>
        <v>0.53947368421052633</v>
      </c>
      <c r="M77" s="238">
        <f t="shared" si="65"/>
        <v>0.428043762142224</v>
      </c>
      <c r="N77" s="85" t="str">
        <f t="shared" si="66"/>
        <v>B</v>
      </c>
      <c r="O77" s="242">
        <f>'2024 исходные'!S76</f>
        <v>19.184210526315791</v>
      </c>
      <c r="P77" s="243">
        <f t="shared" si="67"/>
        <v>16.368842620969893</v>
      </c>
      <c r="Q77" s="85" t="str">
        <f t="shared" si="68"/>
        <v>C</v>
      </c>
      <c r="R77" s="121" t="str">
        <f t="shared" si="52"/>
        <v>B</v>
      </c>
      <c r="S77" s="109">
        <f t="shared" si="53"/>
        <v>2.5</v>
      </c>
      <c r="T77" s="110">
        <f t="shared" si="54"/>
        <v>4.2</v>
      </c>
      <c r="U77" s="110">
        <f t="shared" si="55"/>
        <v>2.5</v>
      </c>
      <c r="V77" s="110">
        <f t="shared" si="56"/>
        <v>2.5</v>
      </c>
      <c r="W77" s="110">
        <f t="shared" si="57"/>
        <v>2</v>
      </c>
      <c r="X77" s="296">
        <f t="shared" si="58"/>
        <v>2.7399999999999998</v>
      </c>
    </row>
    <row r="78" spans="1:24" x14ac:dyDescent="0.25">
      <c r="A78" s="267">
        <v>9</v>
      </c>
      <c r="B78" s="8" t="s">
        <v>7</v>
      </c>
      <c r="C78" s="48">
        <f>'2024 исходные'!F77</f>
        <v>0.9</v>
      </c>
      <c r="D78" s="238">
        <f t="shared" si="59"/>
        <v>0.86193179535277575</v>
      </c>
      <c r="E78" s="86" t="str">
        <f t="shared" si="60"/>
        <v>A</v>
      </c>
      <c r="F78" s="40">
        <f>'2024 исходные'!J77</f>
        <v>0.46666666666666667</v>
      </c>
      <c r="G78" s="238">
        <f t="shared" si="61"/>
        <v>0.64299637748342164</v>
      </c>
      <c r="H78" s="88" t="str">
        <f t="shared" si="62"/>
        <v>C</v>
      </c>
      <c r="I78" s="240">
        <f>'2024 исходные'!M77</f>
        <v>0.4375</v>
      </c>
      <c r="J78" s="238">
        <f t="shared" si="63"/>
        <v>0.5867904763218873</v>
      </c>
      <c r="K78" s="85" t="str">
        <f t="shared" si="64"/>
        <v>C</v>
      </c>
      <c r="L78" s="257">
        <f>'2024 исходные'!P77</f>
        <v>0.375</v>
      </c>
      <c r="M78" s="238">
        <f t="shared" si="65"/>
        <v>0.428043762142224</v>
      </c>
      <c r="N78" s="85" t="str">
        <f t="shared" si="66"/>
        <v>C</v>
      </c>
      <c r="O78" s="242">
        <f>'2024 исходные'!S77</f>
        <v>15.895833333333334</v>
      </c>
      <c r="P78" s="243">
        <f t="shared" si="67"/>
        <v>16.368842620969893</v>
      </c>
      <c r="Q78" s="85" t="str">
        <f t="shared" si="68"/>
        <v>C</v>
      </c>
      <c r="R78" s="121" t="str">
        <f t="shared" si="52"/>
        <v>C</v>
      </c>
      <c r="S78" s="109">
        <f t="shared" si="53"/>
        <v>4.2</v>
      </c>
      <c r="T78" s="110">
        <f t="shared" si="54"/>
        <v>2</v>
      </c>
      <c r="U78" s="110">
        <f t="shared" si="55"/>
        <v>2</v>
      </c>
      <c r="V78" s="110">
        <f t="shared" si="56"/>
        <v>2</v>
      </c>
      <c r="W78" s="110">
        <f t="shared" si="57"/>
        <v>2</v>
      </c>
      <c r="X78" s="296">
        <f t="shared" si="58"/>
        <v>2.44</v>
      </c>
    </row>
    <row r="79" spans="1:24" x14ac:dyDescent="0.25">
      <c r="A79" s="267">
        <v>10</v>
      </c>
      <c r="B79" s="8" t="s">
        <v>130</v>
      </c>
      <c r="C79" s="48">
        <f>'2024 исходные'!F78</f>
        <v>0.8990825688073395</v>
      </c>
      <c r="D79" s="238">
        <f t="shared" si="59"/>
        <v>0.86193179535277575</v>
      </c>
      <c r="E79" s="86" t="str">
        <f t="shared" si="60"/>
        <v>B</v>
      </c>
      <c r="F79" s="40">
        <f>'2024 исходные'!J78</f>
        <v>0.79591836734693877</v>
      </c>
      <c r="G79" s="238">
        <f t="shared" si="61"/>
        <v>0.64299637748342164</v>
      </c>
      <c r="H79" s="86" t="str">
        <f t="shared" si="62"/>
        <v>A</v>
      </c>
      <c r="I79" s="240">
        <f>'2024 исходные'!M78</f>
        <v>0.74285714285714288</v>
      </c>
      <c r="J79" s="238">
        <f t="shared" si="63"/>
        <v>0.5867904763218873</v>
      </c>
      <c r="K79" s="86" t="str">
        <f t="shared" si="64"/>
        <v>A</v>
      </c>
      <c r="L79" s="257">
        <f>'2024 исходные'!P78</f>
        <v>0.32380952380952382</v>
      </c>
      <c r="M79" s="238">
        <f t="shared" si="65"/>
        <v>0.428043762142224</v>
      </c>
      <c r="N79" s="86" t="str">
        <f t="shared" si="66"/>
        <v>C</v>
      </c>
      <c r="O79" s="242">
        <f>'2024 исходные'!S78</f>
        <v>18.761904761904763</v>
      </c>
      <c r="P79" s="243">
        <f t="shared" si="67"/>
        <v>16.368842620969893</v>
      </c>
      <c r="Q79" s="86" t="str">
        <f t="shared" si="68"/>
        <v>C</v>
      </c>
      <c r="R79" s="119" t="str">
        <f t="shared" si="52"/>
        <v>B</v>
      </c>
      <c r="S79" s="109">
        <f t="shared" si="53"/>
        <v>2.5</v>
      </c>
      <c r="T79" s="110">
        <f t="shared" si="54"/>
        <v>4.2</v>
      </c>
      <c r="U79" s="110">
        <f t="shared" si="55"/>
        <v>4.2</v>
      </c>
      <c r="V79" s="110">
        <f t="shared" si="56"/>
        <v>2</v>
      </c>
      <c r="W79" s="110">
        <f t="shared" si="57"/>
        <v>2</v>
      </c>
      <c r="X79" s="296">
        <f t="shared" si="58"/>
        <v>2.98</v>
      </c>
    </row>
    <row r="80" spans="1:24" x14ac:dyDescent="0.25">
      <c r="A80" s="267">
        <v>11</v>
      </c>
      <c r="B80" s="9" t="s">
        <v>153</v>
      </c>
      <c r="C80" s="49">
        <f>'2024 исходные'!F79</f>
        <v>0.80263157894736847</v>
      </c>
      <c r="D80" s="258">
        <f t="shared" si="59"/>
        <v>0.86193179535277575</v>
      </c>
      <c r="E80" s="90" t="str">
        <f t="shared" si="60"/>
        <v>B</v>
      </c>
      <c r="F80" s="42">
        <f>'2024 исходные'!J79</f>
        <v>0.47540983606557374</v>
      </c>
      <c r="G80" s="258">
        <f t="shared" si="61"/>
        <v>0.64299637748342164</v>
      </c>
      <c r="H80" s="92" t="str">
        <f t="shared" si="62"/>
        <v>C</v>
      </c>
      <c r="I80" s="260">
        <f>'2024 исходные'!M79</f>
        <v>0.43478260869565216</v>
      </c>
      <c r="J80" s="258">
        <f t="shared" si="63"/>
        <v>0.5867904763218873</v>
      </c>
      <c r="K80" s="92" t="str">
        <f t="shared" si="64"/>
        <v>C</v>
      </c>
      <c r="L80" s="261">
        <f>'2024 исходные'!P79</f>
        <v>0.47826086956521741</v>
      </c>
      <c r="M80" s="258">
        <f t="shared" si="65"/>
        <v>0.428043762142224</v>
      </c>
      <c r="N80" s="90" t="str">
        <f t="shared" si="66"/>
        <v>C</v>
      </c>
      <c r="O80" s="264">
        <f>'2024 исходные'!S79</f>
        <v>23.260869565217391</v>
      </c>
      <c r="P80" s="263">
        <f t="shared" si="67"/>
        <v>16.368842620969893</v>
      </c>
      <c r="Q80" s="104" t="str">
        <f t="shared" si="68"/>
        <v>C</v>
      </c>
      <c r="R80" s="132" t="str">
        <f t="shared" si="52"/>
        <v>C</v>
      </c>
      <c r="S80" s="111">
        <f t="shared" si="53"/>
        <v>2.5</v>
      </c>
      <c r="T80" s="112">
        <f t="shared" si="54"/>
        <v>2</v>
      </c>
      <c r="U80" s="112">
        <f t="shared" si="55"/>
        <v>2</v>
      </c>
      <c r="V80" s="112">
        <f t="shared" si="56"/>
        <v>2</v>
      </c>
      <c r="W80" s="112">
        <f t="shared" si="57"/>
        <v>2</v>
      </c>
      <c r="X80" s="294">
        <f t="shared" si="58"/>
        <v>2.1</v>
      </c>
    </row>
    <row r="81" spans="1:24" x14ac:dyDescent="0.25">
      <c r="A81" s="267">
        <v>12</v>
      </c>
      <c r="B81" s="8" t="s">
        <v>117</v>
      </c>
      <c r="C81" s="51">
        <f>'2024 исходные'!F80</f>
        <v>0.96491228070175439</v>
      </c>
      <c r="D81" s="238">
        <f t="shared" si="59"/>
        <v>0.86193179535277575</v>
      </c>
      <c r="E81" s="86" t="str">
        <f t="shared" si="60"/>
        <v>A</v>
      </c>
      <c r="F81" s="41">
        <f>'2024 исходные'!J80</f>
        <v>0.47272727272727272</v>
      </c>
      <c r="G81" s="238">
        <f t="shared" si="61"/>
        <v>0.64299637748342164</v>
      </c>
      <c r="H81" s="86" t="str">
        <f t="shared" si="62"/>
        <v>C</v>
      </c>
      <c r="I81" s="240">
        <f>'2024 исходные'!M80</f>
        <v>0.42424242424242425</v>
      </c>
      <c r="J81" s="238">
        <f t="shared" si="63"/>
        <v>0.5867904763218873</v>
      </c>
      <c r="K81" s="86" t="str">
        <f t="shared" si="64"/>
        <v>C</v>
      </c>
      <c r="L81" s="257">
        <f>'2024 исходные'!P80</f>
        <v>0.53030303030303028</v>
      </c>
      <c r="M81" s="238">
        <f t="shared" si="65"/>
        <v>0.428043762142224</v>
      </c>
      <c r="N81" s="85" t="str">
        <f t="shared" si="66"/>
        <v>B</v>
      </c>
      <c r="O81" s="242">
        <f>'2024 исходные'!S80</f>
        <v>15.075757575757576</v>
      </c>
      <c r="P81" s="243">
        <f t="shared" si="67"/>
        <v>16.368842620969893</v>
      </c>
      <c r="Q81" s="86" t="str">
        <f t="shared" si="68"/>
        <v>B</v>
      </c>
      <c r="R81" s="121" t="str">
        <f t="shared" ref="R81:R82" si="69">IF(X81&gt;=3.5,"A",IF(X81&gt;=2.5,"B",IF(X81&gt;=1.5,"C","D")))</f>
        <v>B</v>
      </c>
      <c r="S81" s="109">
        <f t="shared" ref="S81:S82" si="70">IF(E81="A",4.2,IF(E81="B",2.5,IF(E81="C",2,1)))</f>
        <v>4.2</v>
      </c>
      <c r="T81" s="110">
        <f t="shared" ref="T81:T82" si="71">IF(H81="A",4.2,IF(H81="B",2.5,IF(H81="C",2,1)))</f>
        <v>2</v>
      </c>
      <c r="U81" s="110">
        <f t="shared" ref="U81:U82" si="72">IF(K81="A",4.2,IF(K81="B",2.5,IF(K81="C",2,1)))</f>
        <v>2</v>
      </c>
      <c r="V81" s="110">
        <f t="shared" ref="V81:V82" si="73">IF(N81="A",4.2,IF(N81="B",2.5,IF(N81="C",2,1)))</f>
        <v>2.5</v>
      </c>
      <c r="W81" s="110">
        <f t="shared" ref="W81:W82" si="74">IF(Q81="A",4.2,IF(Q81="B",2.5,IF(Q81="C",2,1)))</f>
        <v>2.5</v>
      </c>
      <c r="X81" s="296">
        <f t="shared" ref="X81:X82" si="75">AVERAGE(S81:W81)</f>
        <v>2.6399999999999997</v>
      </c>
    </row>
    <row r="82" spans="1:24" x14ac:dyDescent="0.25">
      <c r="A82" s="267">
        <v>13</v>
      </c>
      <c r="B82" s="8" t="s">
        <v>44</v>
      </c>
      <c r="C82" s="48">
        <f>'2024 исходные'!F81</f>
        <v>0.88235294117647056</v>
      </c>
      <c r="D82" s="238">
        <f t="shared" si="59"/>
        <v>0.86193179535277575</v>
      </c>
      <c r="E82" s="86" t="str">
        <f t="shared" si="60"/>
        <v>B</v>
      </c>
      <c r="F82" s="40">
        <f>'2024 исходные'!J81</f>
        <v>0.81666666666666665</v>
      </c>
      <c r="G82" s="238">
        <f t="shared" si="61"/>
        <v>0.64299637748342164</v>
      </c>
      <c r="H82" s="85" t="str">
        <f t="shared" si="62"/>
        <v>A</v>
      </c>
      <c r="I82" s="240">
        <f>'2024 исходные'!M81</f>
        <v>0.74647887323943662</v>
      </c>
      <c r="J82" s="238">
        <f t="shared" si="63"/>
        <v>0.5867904763218873</v>
      </c>
      <c r="K82" s="86" t="str">
        <f t="shared" si="64"/>
        <v>A</v>
      </c>
      <c r="L82" s="257">
        <f>'2024 исходные'!P81</f>
        <v>0.42253521126760563</v>
      </c>
      <c r="M82" s="238">
        <f t="shared" si="65"/>
        <v>0.428043762142224</v>
      </c>
      <c r="N82" s="86" t="str">
        <f t="shared" si="66"/>
        <v>C</v>
      </c>
      <c r="O82" s="242">
        <f>'2024 исходные'!S81</f>
        <v>15.014084507042254</v>
      </c>
      <c r="P82" s="243">
        <f t="shared" si="67"/>
        <v>16.368842620969893</v>
      </c>
      <c r="Q82" s="86" t="str">
        <f t="shared" si="68"/>
        <v>B</v>
      </c>
      <c r="R82" s="121" t="str">
        <f t="shared" si="69"/>
        <v>B</v>
      </c>
      <c r="S82" s="109">
        <f t="shared" si="70"/>
        <v>2.5</v>
      </c>
      <c r="T82" s="110">
        <f t="shared" si="71"/>
        <v>4.2</v>
      </c>
      <c r="U82" s="110">
        <f t="shared" si="72"/>
        <v>4.2</v>
      </c>
      <c r="V82" s="110">
        <f t="shared" si="73"/>
        <v>2</v>
      </c>
      <c r="W82" s="110">
        <f t="shared" si="74"/>
        <v>2.5</v>
      </c>
      <c r="X82" s="296">
        <f t="shared" si="75"/>
        <v>3.08</v>
      </c>
    </row>
    <row r="83" spans="1:24" ht="15.75" thickBot="1" x14ac:dyDescent="0.3">
      <c r="A83" s="267">
        <v>14</v>
      </c>
      <c r="B83" s="9" t="s">
        <v>145</v>
      </c>
      <c r="C83" s="49">
        <f>'2024 исходные'!F82</f>
        <v>0.83116883116883122</v>
      </c>
      <c r="D83" s="258">
        <f t="shared" si="59"/>
        <v>0.86193179535277575</v>
      </c>
      <c r="E83" s="90" t="str">
        <f t="shared" si="60"/>
        <v>B</v>
      </c>
      <c r="F83" s="42">
        <f>'2024 исходные'!J82</f>
        <v>0.3671875</v>
      </c>
      <c r="G83" s="258">
        <f t="shared" si="61"/>
        <v>0.64299637748342164</v>
      </c>
      <c r="H83" s="90" t="str">
        <f t="shared" ref="H83" si="76">IF(F83&gt;=$F$126,"A",IF(F83&gt;=$F$127,"B",IF(F83&gt;=$F$128,"C","D")))</f>
        <v>C</v>
      </c>
      <c r="I83" s="260">
        <f>'2024 исходные'!M82</f>
        <v>0.32317073170731708</v>
      </c>
      <c r="J83" s="258">
        <f t="shared" si="63"/>
        <v>0.5867904763218873</v>
      </c>
      <c r="K83" s="86" t="str">
        <f t="shared" ref="K83" si="77">IF(I83&gt;=$I$126,"A",IF(I83&gt;=$I$127,"B",IF(I83&gt;=$I$128,"C","D")))</f>
        <v>C</v>
      </c>
      <c r="L83" s="261">
        <f>'2024 исходные'!P82</f>
        <v>0.50609756097560976</v>
      </c>
      <c r="M83" s="258">
        <f t="shared" si="65"/>
        <v>0.428043762142224</v>
      </c>
      <c r="N83" s="101" t="str">
        <f t="shared" ref="N83" si="78">IF(L83&gt;=$L$126,"A",IF(L83&gt;=$L$127,"B",IF(L83&gt;=$L$128,"C","D")))</f>
        <v>B</v>
      </c>
      <c r="O83" s="264">
        <f>'2024 исходные'!S82</f>
        <v>18.304878048780488</v>
      </c>
      <c r="P83" s="263">
        <f t="shared" si="67"/>
        <v>16.368842620969893</v>
      </c>
      <c r="Q83" s="85" t="str">
        <f t="shared" ref="Q83" si="79">IF(O83&lt;=$O$126,"A",IF(O83&lt;=$O$127,"B",IF(O83&lt;=$O$128,"C","D")))</f>
        <v>C</v>
      </c>
      <c r="R83" s="119" t="str">
        <f t="shared" ref="R83" si="80">IF(X83&gt;=3.5,"A",IF(X83&gt;=2.5,"B",IF(X83&gt;=1.5,"C","D")))</f>
        <v>C</v>
      </c>
      <c r="S83" s="111">
        <f t="shared" ref="S83" si="81">IF(E83="A",4.2,IF(E83="B",2.5,IF(E83="C",2,1)))</f>
        <v>2.5</v>
      </c>
      <c r="T83" s="112">
        <f t="shared" ref="T83" si="82">IF(H83="A",4.2,IF(H83="B",2.5,IF(H83="C",2,1)))</f>
        <v>2</v>
      </c>
      <c r="U83" s="112">
        <f t="shared" si="55"/>
        <v>2</v>
      </c>
      <c r="V83" s="112">
        <f t="shared" si="56"/>
        <v>2.5</v>
      </c>
      <c r="W83" s="112">
        <f t="shared" si="57"/>
        <v>2</v>
      </c>
      <c r="X83" s="294">
        <f t="shared" si="58"/>
        <v>2.2000000000000002</v>
      </c>
    </row>
    <row r="84" spans="1:24" ht="15.75" thickBot="1" x14ac:dyDescent="0.3">
      <c r="A84" s="236"/>
      <c r="B84" s="65" t="s">
        <v>83</v>
      </c>
      <c r="C84" s="50">
        <f>AVERAGE(C85:C114)</f>
        <v>0.86349736504547958</v>
      </c>
      <c r="D84" s="76">
        <f t="shared" si="59"/>
        <v>0.86193179535277575</v>
      </c>
      <c r="E84" s="87" t="str">
        <f t="shared" ref="E84:E100" si="83">IF(C84&gt;=$C$126,"A",IF(C84&gt;=$C$127,"B",IF(C84&gt;=$C$128,"C","D")))</f>
        <v>B</v>
      </c>
      <c r="F84" s="5">
        <f>AVERAGE(F85:F114)</f>
        <v>0.64675518963457534</v>
      </c>
      <c r="G84" s="76">
        <f t="shared" si="61"/>
        <v>0.64299637748342164</v>
      </c>
      <c r="H84" s="87" t="str">
        <f t="shared" ref="H84:H100" si="84">IF(F84&gt;=$F$126,"A",IF(F84&gt;=$F$127,"B",IF(F84&gt;=$F$128,"C","D")))</f>
        <v>B</v>
      </c>
      <c r="I84" s="5">
        <f>AVERAGE(I85:I114)</f>
        <v>0.58689086827333292</v>
      </c>
      <c r="J84" s="76">
        <f t="shared" si="63"/>
        <v>0.5867904763218873</v>
      </c>
      <c r="K84" s="87" t="str">
        <f t="shared" si="64"/>
        <v>B</v>
      </c>
      <c r="L84" s="5">
        <f>AVERAGE(L85:L114)</f>
        <v>0.43157595512110941</v>
      </c>
      <c r="M84" s="76">
        <f t="shared" si="65"/>
        <v>0.428043762142224</v>
      </c>
      <c r="N84" s="87" t="str">
        <f t="shared" si="66"/>
        <v>C</v>
      </c>
      <c r="O84" s="103">
        <f>AVERAGE(O85:O114)</f>
        <v>17.676791148051215</v>
      </c>
      <c r="P84" s="77">
        <f t="shared" si="67"/>
        <v>16.368842620969893</v>
      </c>
      <c r="Q84" s="87" t="str">
        <f t="shared" si="68"/>
        <v>C</v>
      </c>
      <c r="R84" s="117" t="str">
        <f t="shared" si="52"/>
        <v>C</v>
      </c>
      <c r="S84" s="115">
        <f t="shared" si="53"/>
        <v>2.5</v>
      </c>
      <c r="T84" s="116">
        <f t="shared" si="54"/>
        <v>2.5</v>
      </c>
      <c r="U84" s="116">
        <f t="shared" si="55"/>
        <v>2.5</v>
      </c>
      <c r="V84" s="116">
        <f t="shared" si="56"/>
        <v>2</v>
      </c>
      <c r="W84" s="116">
        <f t="shared" si="57"/>
        <v>2</v>
      </c>
      <c r="X84" s="295">
        <f t="shared" si="58"/>
        <v>2.2999999999999998</v>
      </c>
    </row>
    <row r="85" spans="1:24" x14ac:dyDescent="0.25">
      <c r="A85" s="266">
        <v>1</v>
      </c>
      <c r="B85" s="8" t="s">
        <v>131</v>
      </c>
      <c r="C85" s="48">
        <f>'2024 исходные'!F84</f>
        <v>0.89473684210526316</v>
      </c>
      <c r="D85" s="238">
        <f t="shared" si="59"/>
        <v>0.86193179535277575</v>
      </c>
      <c r="E85" s="86" t="str">
        <f t="shared" si="83"/>
        <v>B</v>
      </c>
      <c r="F85" s="239">
        <f>'2024 исходные'!J84</f>
        <v>0.5490196078431373</v>
      </c>
      <c r="G85" s="238">
        <f t="shared" si="61"/>
        <v>0.64299637748342164</v>
      </c>
      <c r="H85" s="86" t="str">
        <f t="shared" si="84"/>
        <v>B</v>
      </c>
      <c r="I85" s="240">
        <f>'2024 исходные'!M84</f>
        <v>0.49152542372881358</v>
      </c>
      <c r="J85" s="238">
        <f t="shared" si="63"/>
        <v>0.5867904763218873</v>
      </c>
      <c r="K85" s="86" t="str">
        <f t="shared" si="64"/>
        <v>C</v>
      </c>
      <c r="L85" s="257">
        <f>'2024 исходные'!P84</f>
        <v>0.38983050847457629</v>
      </c>
      <c r="M85" s="238">
        <f t="shared" si="65"/>
        <v>0.428043762142224</v>
      </c>
      <c r="N85" s="86" t="str">
        <f t="shared" si="66"/>
        <v>C</v>
      </c>
      <c r="O85" s="242">
        <f>'2024 исходные'!S84</f>
        <v>17.033898305084747</v>
      </c>
      <c r="P85" s="243">
        <f t="shared" si="67"/>
        <v>16.368842620969893</v>
      </c>
      <c r="Q85" s="86" t="str">
        <f t="shared" si="68"/>
        <v>C</v>
      </c>
      <c r="R85" s="121" t="str">
        <f t="shared" si="52"/>
        <v>C</v>
      </c>
      <c r="S85" s="109">
        <f t="shared" si="53"/>
        <v>2.5</v>
      </c>
      <c r="T85" s="110">
        <f t="shared" si="54"/>
        <v>2.5</v>
      </c>
      <c r="U85" s="110">
        <f t="shared" si="55"/>
        <v>2</v>
      </c>
      <c r="V85" s="110">
        <f t="shared" si="56"/>
        <v>2</v>
      </c>
      <c r="W85" s="110">
        <f t="shared" si="57"/>
        <v>2</v>
      </c>
      <c r="X85" s="296">
        <f t="shared" si="58"/>
        <v>2.2000000000000002</v>
      </c>
    </row>
    <row r="86" spans="1:24" x14ac:dyDescent="0.25">
      <c r="A86" s="267">
        <v>2</v>
      </c>
      <c r="B86" s="8" t="s">
        <v>18</v>
      </c>
      <c r="C86" s="48">
        <f>'2024 исходные'!F85</f>
        <v>0.91891891891891897</v>
      </c>
      <c r="D86" s="238">
        <f t="shared" si="59"/>
        <v>0.86193179535277575</v>
      </c>
      <c r="E86" s="86" t="str">
        <f t="shared" si="83"/>
        <v>A</v>
      </c>
      <c r="F86" s="239">
        <f>'2024 исходные'!J85</f>
        <v>0.55882352941176472</v>
      </c>
      <c r="G86" s="238">
        <f t="shared" si="61"/>
        <v>0.64299637748342164</v>
      </c>
      <c r="H86" s="86" t="str">
        <f t="shared" si="84"/>
        <v>B</v>
      </c>
      <c r="I86" s="240">
        <f>'2024 исходные'!M85</f>
        <v>0.55555555555555558</v>
      </c>
      <c r="J86" s="238">
        <f t="shared" si="63"/>
        <v>0.5867904763218873</v>
      </c>
      <c r="K86" s="86" t="str">
        <f t="shared" si="64"/>
        <v>B</v>
      </c>
      <c r="L86" s="257">
        <f>'2024 исходные'!P85</f>
        <v>0.47222222222222221</v>
      </c>
      <c r="M86" s="238">
        <f t="shared" si="65"/>
        <v>0.428043762142224</v>
      </c>
      <c r="N86" s="88" t="str">
        <f t="shared" si="66"/>
        <v>C</v>
      </c>
      <c r="O86" s="242">
        <f>'2024 исходные'!S85</f>
        <v>19.888888888888889</v>
      </c>
      <c r="P86" s="243">
        <f t="shared" si="67"/>
        <v>16.368842620969893</v>
      </c>
      <c r="Q86" s="88" t="str">
        <f t="shared" si="68"/>
        <v>C</v>
      </c>
      <c r="R86" s="121" t="str">
        <f t="shared" si="52"/>
        <v>B</v>
      </c>
      <c r="S86" s="109">
        <f t="shared" si="53"/>
        <v>4.2</v>
      </c>
      <c r="T86" s="110">
        <f t="shared" si="54"/>
        <v>2.5</v>
      </c>
      <c r="U86" s="110">
        <f t="shared" si="55"/>
        <v>2.5</v>
      </c>
      <c r="V86" s="110">
        <f t="shared" si="56"/>
        <v>2</v>
      </c>
      <c r="W86" s="110">
        <f t="shared" si="57"/>
        <v>2</v>
      </c>
      <c r="X86" s="296">
        <f t="shared" si="58"/>
        <v>2.6399999999999997</v>
      </c>
    </row>
    <row r="87" spans="1:24" x14ac:dyDescent="0.25">
      <c r="A87" s="267">
        <v>3</v>
      </c>
      <c r="B87" s="8" t="s">
        <v>152</v>
      </c>
      <c r="C87" s="48">
        <f>'2024 исходные'!F86</f>
        <v>0.82258064516129037</v>
      </c>
      <c r="D87" s="238">
        <f t="shared" si="59"/>
        <v>0.86193179535277575</v>
      </c>
      <c r="E87" s="86" t="str">
        <f t="shared" si="83"/>
        <v>B</v>
      </c>
      <c r="F87" s="239">
        <f>'2024 исходные'!J86</f>
        <v>0.74509803921568629</v>
      </c>
      <c r="G87" s="238">
        <f t="shared" si="61"/>
        <v>0.64299637748342164</v>
      </c>
      <c r="H87" s="86" t="str">
        <f t="shared" si="84"/>
        <v>A</v>
      </c>
      <c r="I87" s="240">
        <f>'2024 исходные'!M86</f>
        <v>0.61764705882352944</v>
      </c>
      <c r="J87" s="238">
        <f t="shared" si="63"/>
        <v>0.5867904763218873</v>
      </c>
      <c r="K87" s="86" t="str">
        <f t="shared" si="64"/>
        <v>B</v>
      </c>
      <c r="L87" s="257">
        <f>'2024 исходные'!P86</f>
        <v>0.38235294117647056</v>
      </c>
      <c r="M87" s="238">
        <f t="shared" si="65"/>
        <v>0.428043762142224</v>
      </c>
      <c r="N87" s="95" t="str">
        <f t="shared" si="66"/>
        <v>C</v>
      </c>
      <c r="O87" s="242">
        <f>'2024 исходные'!S86</f>
        <v>16.720588235294116</v>
      </c>
      <c r="P87" s="243">
        <f t="shared" si="67"/>
        <v>16.368842620969893</v>
      </c>
      <c r="Q87" s="86" t="str">
        <f t="shared" si="68"/>
        <v>C</v>
      </c>
      <c r="R87" s="121" t="str">
        <f t="shared" si="52"/>
        <v>B</v>
      </c>
      <c r="S87" s="109">
        <f t="shared" si="53"/>
        <v>2.5</v>
      </c>
      <c r="T87" s="110">
        <f t="shared" si="54"/>
        <v>4.2</v>
      </c>
      <c r="U87" s="110">
        <f t="shared" si="55"/>
        <v>2.5</v>
      </c>
      <c r="V87" s="110">
        <f t="shared" si="56"/>
        <v>2</v>
      </c>
      <c r="W87" s="110">
        <f t="shared" si="57"/>
        <v>2</v>
      </c>
      <c r="X87" s="296">
        <f t="shared" si="58"/>
        <v>2.6399999999999997</v>
      </c>
    </row>
    <row r="88" spans="1:24" x14ac:dyDescent="0.25">
      <c r="A88" s="267">
        <v>4</v>
      </c>
      <c r="B88" s="8" t="s">
        <v>132</v>
      </c>
      <c r="C88" s="48">
        <f>'2024 исходные'!F87</f>
        <v>0.88157894736842102</v>
      </c>
      <c r="D88" s="238">
        <f t="shared" si="59"/>
        <v>0.86193179535277575</v>
      </c>
      <c r="E88" s="86" t="str">
        <f t="shared" si="83"/>
        <v>B</v>
      </c>
      <c r="F88" s="239">
        <f>'2024 исходные'!J87</f>
        <v>0.77611940298507465</v>
      </c>
      <c r="G88" s="238">
        <f t="shared" si="61"/>
        <v>0.64299637748342164</v>
      </c>
      <c r="H88" s="86" t="str">
        <f t="shared" si="84"/>
        <v>A</v>
      </c>
      <c r="I88" s="240">
        <f>'2024 исходные'!M87</f>
        <v>0.69736842105263153</v>
      </c>
      <c r="J88" s="238">
        <f t="shared" si="63"/>
        <v>0.5867904763218873</v>
      </c>
      <c r="K88" s="85" t="str">
        <f t="shared" si="64"/>
        <v>B</v>
      </c>
      <c r="L88" s="257">
        <f>'2024 исходные'!P87</f>
        <v>0.34210526315789475</v>
      </c>
      <c r="M88" s="238">
        <f t="shared" si="65"/>
        <v>0.428043762142224</v>
      </c>
      <c r="N88" s="86" t="str">
        <f t="shared" si="66"/>
        <v>C</v>
      </c>
      <c r="O88" s="242">
        <f>'2024 исходные'!S87</f>
        <v>15.921052631578947</v>
      </c>
      <c r="P88" s="243">
        <f t="shared" si="67"/>
        <v>16.368842620969893</v>
      </c>
      <c r="Q88" s="88" t="str">
        <f t="shared" si="68"/>
        <v>C</v>
      </c>
      <c r="R88" s="121" t="str">
        <f t="shared" si="52"/>
        <v>B</v>
      </c>
      <c r="S88" s="109">
        <f t="shared" si="53"/>
        <v>2.5</v>
      </c>
      <c r="T88" s="110">
        <f t="shared" si="54"/>
        <v>4.2</v>
      </c>
      <c r="U88" s="110">
        <f t="shared" si="55"/>
        <v>2.5</v>
      </c>
      <c r="V88" s="110">
        <f t="shared" si="56"/>
        <v>2</v>
      </c>
      <c r="W88" s="110">
        <f t="shared" si="57"/>
        <v>2</v>
      </c>
      <c r="X88" s="296">
        <f t="shared" si="58"/>
        <v>2.6399999999999997</v>
      </c>
    </row>
    <row r="89" spans="1:24" x14ac:dyDescent="0.25">
      <c r="A89" s="267">
        <v>5</v>
      </c>
      <c r="B89" s="8" t="s">
        <v>151</v>
      </c>
      <c r="C89" s="48">
        <f>'2024 исходные'!F88</f>
        <v>0.93150684931506844</v>
      </c>
      <c r="D89" s="238">
        <f t="shared" si="59"/>
        <v>0.86193179535277575</v>
      </c>
      <c r="E89" s="85" t="str">
        <f t="shared" si="83"/>
        <v>A</v>
      </c>
      <c r="F89" s="239">
        <f>'2024 исходные'!J88</f>
        <v>0.70588235294117652</v>
      </c>
      <c r="G89" s="238">
        <f t="shared" si="61"/>
        <v>0.64299637748342164</v>
      </c>
      <c r="H89" s="86" t="str">
        <f t="shared" si="84"/>
        <v>A</v>
      </c>
      <c r="I89" s="240">
        <f>'2024 исходные'!M88</f>
        <v>0.676056338028169</v>
      </c>
      <c r="J89" s="238">
        <f t="shared" si="63"/>
        <v>0.5867904763218873</v>
      </c>
      <c r="K89" s="86" t="str">
        <f t="shared" si="64"/>
        <v>B</v>
      </c>
      <c r="L89" s="257">
        <f>'2024 исходные'!P88</f>
        <v>0.38028169014084506</v>
      </c>
      <c r="M89" s="238">
        <f t="shared" si="65"/>
        <v>0.428043762142224</v>
      </c>
      <c r="N89" s="86" t="str">
        <f t="shared" si="66"/>
        <v>C</v>
      </c>
      <c r="O89" s="242">
        <f>'2024 исходные'!S88</f>
        <v>22.197183098591548</v>
      </c>
      <c r="P89" s="243">
        <f t="shared" si="67"/>
        <v>16.368842620969893</v>
      </c>
      <c r="Q89" s="85" t="str">
        <f t="shared" si="68"/>
        <v>C</v>
      </c>
      <c r="R89" s="121" t="str">
        <f t="shared" si="52"/>
        <v>B</v>
      </c>
      <c r="S89" s="109">
        <f t="shared" si="53"/>
        <v>4.2</v>
      </c>
      <c r="T89" s="110">
        <f t="shared" si="54"/>
        <v>4.2</v>
      </c>
      <c r="U89" s="110">
        <f t="shared" si="55"/>
        <v>2.5</v>
      </c>
      <c r="V89" s="110">
        <f t="shared" si="56"/>
        <v>2</v>
      </c>
      <c r="W89" s="110">
        <f t="shared" si="57"/>
        <v>2</v>
      </c>
      <c r="X89" s="296">
        <f t="shared" si="58"/>
        <v>2.98</v>
      </c>
    </row>
    <row r="90" spans="1:24" x14ac:dyDescent="0.25">
      <c r="A90" s="267">
        <v>6</v>
      </c>
      <c r="B90" s="8" t="s">
        <v>133</v>
      </c>
      <c r="C90" s="48">
        <f>'2024 исходные'!F89</f>
        <v>0.86915887850467288</v>
      </c>
      <c r="D90" s="271">
        <f t="shared" si="59"/>
        <v>0.86193179535277575</v>
      </c>
      <c r="E90" s="86" t="str">
        <f t="shared" si="83"/>
        <v>B</v>
      </c>
      <c r="F90" s="239">
        <f>'2024 исходные'!J89</f>
        <v>0.65591397849462363</v>
      </c>
      <c r="G90" s="238">
        <f t="shared" si="61"/>
        <v>0.64299637748342164</v>
      </c>
      <c r="H90" s="86" t="str">
        <f t="shared" si="84"/>
        <v>B</v>
      </c>
      <c r="I90" s="240">
        <f>'2024 исходные'!M89</f>
        <v>0.59803921568627449</v>
      </c>
      <c r="J90" s="238">
        <f t="shared" si="63"/>
        <v>0.5867904763218873</v>
      </c>
      <c r="K90" s="85" t="str">
        <f t="shared" si="64"/>
        <v>B</v>
      </c>
      <c r="L90" s="257">
        <f>'2024 исходные'!P89</f>
        <v>0.40196078431372551</v>
      </c>
      <c r="M90" s="238">
        <f t="shared" si="65"/>
        <v>0.428043762142224</v>
      </c>
      <c r="N90" s="86" t="str">
        <f t="shared" si="66"/>
        <v>C</v>
      </c>
      <c r="O90" s="242">
        <f>'2024 исходные'!S89</f>
        <v>22.774509803921568</v>
      </c>
      <c r="P90" s="243">
        <f t="shared" si="67"/>
        <v>16.368842620969893</v>
      </c>
      <c r="Q90" s="86" t="str">
        <f t="shared" si="68"/>
        <v>C</v>
      </c>
      <c r="R90" s="121" t="str">
        <f t="shared" si="52"/>
        <v>C</v>
      </c>
      <c r="S90" s="109">
        <f t="shared" si="53"/>
        <v>2.5</v>
      </c>
      <c r="T90" s="110">
        <f t="shared" si="54"/>
        <v>2.5</v>
      </c>
      <c r="U90" s="110">
        <f t="shared" si="55"/>
        <v>2.5</v>
      </c>
      <c r="V90" s="110">
        <f t="shared" si="56"/>
        <v>2</v>
      </c>
      <c r="W90" s="110">
        <f t="shared" si="57"/>
        <v>2</v>
      </c>
      <c r="X90" s="296">
        <f t="shared" si="58"/>
        <v>2.2999999999999998</v>
      </c>
    </row>
    <row r="91" spans="1:24" x14ac:dyDescent="0.25">
      <c r="A91" s="267">
        <v>7</v>
      </c>
      <c r="B91" s="8" t="s">
        <v>6</v>
      </c>
      <c r="C91" s="48">
        <f>'2024 исходные'!F90</f>
        <v>0.66666666666666663</v>
      </c>
      <c r="D91" s="271">
        <f t="shared" si="59"/>
        <v>0.86193179535277575</v>
      </c>
      <c r="E91" s="85" t="str">
        <f t="shared" si="83"/>
        <v>C</v>
      </c>
      <c r="F91" s="239">
        <f>'2024 исходные'!J90</f>
        <v>0.6785714285714286</v>
      </c>
      <c r="G91" s="238">
        <f t="shared" si="61"/>
        <v>0.64299637748342164</v>
      </c>
      <c r="H91" s="86" t="str">
        <f t="shared" si="84"/>
        <v>B</v>
      </c>
      <c r="I91" s="240">
        <f>'2024 исходные'!M90</f>
        <v>0.5641025641025641</v>
      </c>
      <c r="J91" s="238">
        <f t="shared" si="63"/>
        <v>0.5867904763218873</v>
      </c>
      <c r="K91" s="86" t="str">
        <f t="shared" si="64"/>
        <v>B</v>
      </c>
      <c r="L91" s="257">
        <f>'2024 исходные'!P90</f>
        <v>0.51282051282051277</v>
      </c>
      <c r="M91" s="238">
        <f t="shared" si="65"/>
        <v>0.428043762142224</v>
      </c>
      <c r="N91" s="86" t="str">
        <f t="shared" si="66"/>
        <v>B</v>
      </c>
      <c r="O91" s="242">
        <f>'2024 исходные'!S90</f>
        <v>13.358974358974359</v>
      </c>
      <c r="P91" s="243">
        <f t="shared" si="67"/>
        <v>16.368842620969893</v>
      </c>
      <c r="Q91" s="104" t="str">
        <f t="shared" si="68"/>
        <v>B</v>
      </c>
      <c r="R91" s="121" t="str">
        <f t="shared" si="52"/>
        <v>C</v>
      </c>
      <c r="S91" s="109">
        <f t="shared" si="53"/>
        <v>2</v>
      </c>
      <c r="T91" s="110">
        <f t="shared" si="54"/>
        <v>2.5</v>
      </c>
      <c r="U91" s="110">
        <f t="shared" si="55"/>
        <v>2.5</v>
      </c>
      <c r="V91" s="110">
        <f t="shared" si="56"/>
        <v>2.5</v>
      </c>
      <c r="W91" s="110">
        <f t="shared" si="57"/>
        <v>2.5</v>
      </c>
      <c r="X91" s="296">
        <f t="shared" si="58"/>
        <v>2.4</v>
      </c>
    </row>
    <row r="92" spans="1:24" x14ac:dyDescent="0.25">
      <c r="A92" s="267">
        <v>8</v>
      </c>
      <c r="B92" s="9" t="s">
        <v>150</v>
      </c>
      <c r="C92" s="49">
        <f>'2024 исходные'!F91</f>
        <v>0.89743589743589747</v>
      </c>
      <c r="D92" s="272">
        <f t="shared" si="59"/>
        <v>0.86193179535277575</v>
      </c>
      <c r="E92" s="92" t="str">
        <f t="shared" si="83"/>
        <v>B</v>
      </c>
      <c r="F92" s="259">
        <f>'2024 исходные'!J91</f>
        <v>0.7142857142857143</v>
      </c>
      <c r="G92" s="258">
        <f t="shared" si="61"/>
        <v>0.64299637748342164</v>
      </c>
      <c r="H92" s="88" t="str">
        <f t="shared" si="84"/>
        <v>A</v>
      </c>
      <c r="I92" s="260">
        <f>'2024 исходные'!M91</f>
        <v>0.58139534883720934</v>
      </c>
      <c r="J92" s="258">
        <f t="shared" si="63"/>
        <v>0.5867904763218873</v>
      </c>
      <c r="K92" s="92" t="str">
        <f t="shared" si="64"/>
        <v>B</v>
      </c>
      <c r="L92" s="261">
        <f>'2024 исходные'!P91</f>
        <v>0.44186046511627908</v>
      </c>
      <c r="M92" s="258">
        <f t="shared" si="65"/>
        <v>0.428043762142224</v>
      </c>
      <c r="N92" s="101" t="str">
        <f t="shared" si="66"/>
        <v>C</v>
      </c>
      <c r="O92" s="264">
        <f>'2024 исходные'!S91</f>
        <v>20.674418604651162</v>
      </c>
      <c r="P92" s="263">
        <f t="shared" si="67"/>
        <v>16.368842620969893</v>
      </c>
      <c r="Q92" s="90" t="str">
        <f t="shared" si="68"/>
        <v>C</v>
      </c>
      <c r="R92" s="119" t="str">
        <f t="shared" si="52"/>
        <v>B</v>
      </c>
      <c r="S92" s="111">
        <f t="shared" si="53"/>
        <v>2.5</v>
      </c>
      <c r="T92" s="112">
        <f t="shared" si="54"/>
        <v>4.2</v>
      </c>
      <c r="U92" s="112">
        <f t="shared" si="55"/>
        <v>2.5</v>
      </c>
      <c r="V92" s="112">
        <f t="shared" si="56"/>
        <v>2</v>
      </c>
      <c r="W92" s="112">
        <f t="shared" si="57"/>
        <v>2</v>
      </c>
      <c r="X92" s="294">
        <f t="shared" si="58"/>
        <v>2.6399999999999997</v>
      </c>
    </row>
    <row r="93" spans="1:24" x14ac:dyDescent="0.25">
      <c r="A93" s="267">
        <v>9</v>
      </c>
      <c r="B93" s="8" t="s">
        <v>149</v>
      </c>
      <c r="C93" s="51">
        <f>'2024 исходные'!F92</f>
        <v>0.85245901639344257</v>
      </c>
      <c r="D93" s="238">
        <f t="shared" si="59"/>
        <v>0.86193179535277575</v>
      </c>
      <c r="E93" s="86" t="str">
        <f t="shared" si="83"/>
        <v>B</v>
      </c>
      <c r="F93" s="239">
        <f>'2024 исходные'!J92</f>
        <v>0.63461538461538458</v>
      </c>
      <c r="G93" s="238">
        <f t="shared" si="61"/>
        <v>0.64299637748342164</v>
      </c>
      <c r="H93" s="86" t="str">
        <f t="shared" si="84"/>
        <v>B</v>
      </c>
      <c r="I93" s="240">
        <f>'2024 исходные'!M92</f>
        <v>0.63934426229508201</v>
      </c>
      <c r="J93" s="238">
        <f t="shared" si="63"/>
        <v>0.5867904763218873</v>
      </c>
      <c r="K93" s="86" t="str">
        <f t="shared" si="64"/>
        <v>B</v>
      </c>
      <c r="L93" s="257">
        <f>'2024 исходные'!P92</f>
        <v>0.40979999999999994</v>
      </c>
      <c r="M93" s="238">
        <f t="shared" si="65"/>
        <v>0.428043762142224</v>
      </c>
      <c r="N93" s="86" t="str">
        <f t="shared" si="66"/>
        <v>C</v>
      </c>
      <c r="O93" s="242">
        <f>'2024 исходные'!S92</f>
        <v>17.754098360655739</v>
      </c>
      <c r="P93" s="243">
        <f t="shared" si="67"/>
        <v>16.368842620969893</v>
      </c>
      <c r="Q93" s="85" t="str">
        <f t="shared" si="68"/>
        <v>C</v>
      </c>
      <c r="R93" s="121" t="str">
        <f t="shared" si="52"/>
        <v>C</v>
      </c>
      <c r="S93" s="109">
        <f t="shared" si="53"/>
        <v>2.5</v>
      </c>
      <c r="T93" s="110">
        <f t="shared" si="54"/>
        <v>2.5</v>
      </c>
      <c r="U93" s="110">
        <f t="shared" si="55"/>
        <v>2.5</v>
      </c>
      <c r="V93" s="110">
        <f t="shared" si="56"/>
        <v>2</v>
      </c>
      <c r="W93" s="110">
        <f t="shared" si="57"/>
        <v>2</v>
      </c>
      <c r="X93" s="296">
        <f t="shared" si="58"/>
        <v>2.2999999999999998</v>
      </c>
    </row>
    <row r="94" spans="1:24" x14ac:dyDescent="0.25">
      <c r="A94" s="267">
        <v>10</v>
      </c>
      <c r="B94" s="8" t="s">
        <v>134</v>
      </c>
      <c r="C94" s="48">
        <f>'2024 исходные'!F93</f>
        <v>0.91379310344827591</v>
      </c>
      <c r="D94" s="271">
        <f t="shared" si="59"/>
        <v>0.86193179535277575</v>
      </c>
      <c r="E94" s="86" t="str">
        <f t="shared" si="83"/>
        <v>A</v>
      </c>
      <c r="F94" s="239">
        <f>'2024 исходные'!J93</f>
        <v>0.83018867924528306</v>
      </c>
      <c r="G94" s="238">
        <f t="shared" si="61"/>
        <v>0.64299637748342164</v>
      </c>
      <c r="H94" s="86" t="str">
        <f t="shared" si="84"/>
        <v>A</v>
      </c>
      <c r="I94" s="240">
        <f>'2024 исходные'!M93</f>
        <v>0.78333333333333333</v>
      </c>
      <c r="J94" s="238">
        <f t="shared" si="63"/>
        <v>0.5867904763218873</v>
      </c>
      <c r="K94" s="85" t="str">
        <f t="shared" si="64"/>
        <v>A</v>
      </c>
      <c r="L94" s="257">
        <f>'2024 исходные'!P93</f>
        <v>0.33333333333333337</v>
      </c>
      <c r="M94" s="238">
        <f t="shared" si="65"/>
        <v>0.428043762142224</v>
      </c>
      <c r="N94" s="95" t="str">
        <f t="shared" si="66"/>
        <v>C</v>
      </c>
      <c r="O94" s="242">
        <f>'2024 исходные'!S93</f>
        <v>20.833333333333332</v>
      </c>
      <c r="P94" s="243">
        <f t="shared" si="67"/>
        <v>16.368842620969893</v>
      </c>
      <c r="Q94" s="85" t="str">
        <f t="shared" si="68"/>
        <v>C</v>
      </c>
      <c r="R94" s="124" t="str">
        <f t="shared" si="52"/>
        <v>B</v>
      </c>
      <c r="S94" s="109">
        <f t="shared" si="53"/>
        <v>4.2</v>
      </c>
      <c r="T94" s="110">
        <f t="shared" si="54"/>
        <v>4.2</v>
      </c>
      <c r="U94" s="110">
        <f t="shared" si="55"/>
        <v>4.2</v>
      </c>
      <c r="V94" s="110">
        <f t="shared" si="56"/>
        <v>2</v>
      </c>
      <c r="W94" s="110">
        <f t="shared" si="57"/>
        <v>2</v>
      </c>
      <c r="X94" s="296">
        <f t="shared" si="58"/>
        <v>3.3200000000000003</v>
      </c>
    </row>
    <row r="95" spans="1:24" x14ac:dyDescent="0.25">
      <c r="A95" s="267">
        <v>11</v>
      </c>
      <c r="B95" s="8" t="s">
        <v>172</v>
      </c>
      <c r="C95" s="48">
        <f>'2024 исходные'!F94</f>
        <v>0.93103448275862066</v>
      </c>
      <c r="D95" s="271">
        <f t="shared" si="59"/>
        <v>0.86193179535277575</v>
      </c>
      <c r="E95" s="85" t="str">
        <f t="shared" si="83"/>
        <v>A</v>
      </c>
      <c r="F95" s="239">
        <f>'2024 исходные'!J94</f>
        <v>0.79629629629629628</v>
      </c>
      <c r="G95" s="238">
        <f t="shared" si="61"/>
        <v>0.64299637748342164</v>
      </c>
      <c r="H95" s="88" t="str">
        <f t="shared" si="84"/>
        <v>A</v>
      </c>
      <c r="I95" s="240">
        <f>'2024 исходные'!M94</f>
        <v>0.73333333333333328</v>
      </c>
      <c r="J95" s="238">
        <f t="shared" si="63"/>
        <v>0.5867904763218873</v>
      </c>
      <c r="K95" s="86" t="str">
        <f t="shared" si="64"/>
        <v>A</v>
      </c>
      <c r="L95" s="257">
        <f>'2024 исходные'!P94</f>
        <v>0.36666666666666664</v>
      </c>
      <c r="M95" s="238">
        <f t="shared" si="65"/>
        <v>0.428043762142224</v>
      </c>
      <c r="N95" s="86" t="str">
        <f t="shared" si="66"/>
        <v>C</v>
      </c>
      <c r="O95" s="242">
        <f>'2024 исходные'!S94</f>
        <v>15.116666666666667</v>
      </c>
      <c r="P95" s="243">
        <f t="shared" si="67"/>
        <v>16.368842620969893</v>
      </c>
      <c r="Q95" s="86" t="str">
        <f t="shared" si="68"/>
        <v>B</v>
      </c>
      <c r="R95" s="119" t="str">
        <f t="shared" si="52"/>
        <v>B</v>
      </c>
      <c r="S95" s="109">
        <f t="shared" si="53"/>
        <v>4.2</v>
      </c>
      <c r="T95" s="110">
        <f t="shared" si="54"/>
        <v>4.2</v>
      </c>
      <c r="U95" s="110">
        <f t="shared" si="55"/>
        <v>4.2</v>
      </c>
      <c r="V95" s="110">
        <f t="shared" si="56"/>
        <v>2</v>
      </c>
      <c r="W95" s="110">
        <f t="shared" si="57"/>
        <v>2.5</v>
      </c>
      <c r="X95" s="296">
        <f t="shared" si="58"/>
        <v>3.4200000000000004</v>
      </c>
    </row>
    <row r="96" spans="1:24" x14ac:dyDescent="0.25">
      <c r="A96" s="267">
        <v>12</v>
      </c>
      <c r="B96" s="8" t="s">
        <v>173</v>
      </c>
      <c r="C96" s="48">
        <f>'2024 исходные'!F95</f>
        <v>0.828125</v>
      </c>
      <c r="D96" s="271">
        <f t="shared" si="59"/>
        <v>0.86193179535277575</v>
      </c>
      <c r="E96" s="90" t="str">
        <f t="shared" si="83"/>
        <v>B</v>
      </c>
      <c r="F96" s="239">
        <f>'2024 исходные'!J95</f>
        <v>0.81132075471698117</v>
      </c>
      <c r="G96" s="238">
        <f t="shared" si="61"/>
        <v>0.64299637748342164</v>
      </c>
      <c r="H96" s="86" t="str">
        <f t="shared" si="84"/>
        <v>A</v>
      </c>
      <c r="I96" s="240">
        <f>'2024 исходные'!M95</f>
        <v>0.74576271186440679</v>
      </c>
      <c r="J96" s="238">
        <f t="shared" si="63"/>
        <v>0.5867904763218873</v>
      </c>
      <c r="K96" s="86" t="str">
        <f t="shared" si="64"/>
        <v>A</v>
      </c>
      <c r="L96" s="257">
        <f>'2024 исходные'!P95</f>
        <v>0.40677966101694918</v>
      </c>
      <c r="M96" s="238">
        <f t="shared" si="65"/>
        <v>0.428043762142224</v>
      </c>
      <c r="N96" s="86" t="str">
        <f t="shared" si="66"/>
        <v>C</v>
      </c>
      <c r="O96" s="242">
        <f>'2024 исходные'!S95</f>
        <v>15.254237288135593</v>
      </c>
      <c r="P96" s="243">
        <f t="shared" si="67"/>
        <v>16.368842620969893</v>
      </c>
      <c r="Q96" s="104" t="str">
        <f t="shared" si="68"/>
        <v>B</v>
      </c>
      <c r="R96" s="121" t="str">
        <f t="shared" si="52"/>
        <v>B</v>
      </c>
      <c r="S96" s="109">
        <f t="shared" si="53"/>
        <v>2.5</v>
      </c>
      <c r="T96" s="110">
        <f t="shared" si="54"/>
        <v>4.2</v>
      </c>
      <c r="U96" s="110">
        <f t="shared" si="55"/>
        <v>4.2</v>
      </c>
      <c r="V96" s="110">
        <f t="shared" si="56"/>
        <v>2</v>
      </c>
      <c r="W96" s="110">
        <f t="shared" si="57"/>
        <v>2.5</v>
      </c>
      <c r="X96" s="296">
        <f t="shared" si="58"/>
        <v>3.08</v>
      </c>
    </row>
    <row r="97" spans="1:24" x14ac:dyDescent="0.25">
      <c r="A97" s="267">
        <v>13</v>
      </c>
      <c r="B97" s="8" t="s">
        <v>135</v>
      </c>
      <c r="C97" s="48">
        <f>'2024 исходные'!F96</f>
        <v>0.89655172413793105</v>
      </c>
      <c r="D97" s="271">
        <f t="shared" si="59"/>
        <v>0.86193179535277575</v>
      </c>
      <c r="E97" s="86" t="str">
        <f t="shared" si="83"/>
        <v>B</v>
      </c>
      <c r="F97" s="239">
        <f>'2024 исходные'!J96</f>
        <v>0.74358974358974361</v>
      </c>
      <c r="G97" s="238">
        <f t="shared" si="61"/>
        <v>0.64299637748342164</v>
      </c>
      <c r="H97" s="86" t="str">
        <f t="shared" si="84"/>
        <v>A</v>
      </c>
      <c r="I97" s="240">
        <f>'2024 исходные'!M96</f>
        <v>0.69767441860465118</v>
      </c>
      <c r="J97" s="238">
        <f t="shared" si="63"/>
        <v>0.5867904763218873</v>
      </c>
      <c r="K97" s="86" t="str">
        <f t="shared" si="64"/>
        <v>B</v>
      </c>
      <c r="L97" s="257">
        <f>'2024 исходные'!P96</f>
        <v>0.45348837209302323</v>
      </c>
      <c r="M97" s="238">
        <f t="shared" si="65"/>
        <v>0.428043762142224</v>
      </c>
      <c r="N97" s="86" t="str">
        <f t="shared" si="66"/>
        <v>C</v>
      </c>
      <c r="O97" s="242">
        <f>'2024 исходные'!S96</f>
        <v>19</v>
      </c>
      <c r="P97" s="243">
        <f t="shared" si="67"/>
        <v>16.368842620969893</v>
      </c>
      <c r="Q97" s="86" t="str">
        <f t="shared" si="68"/>
        <v>C</v>
      </c>
      <c r="R97" s="121" t="str">
        <f t="shared" si="52"/>
        <v>B</v>
      </c>
      <c r="S97" s="109">
        <f t="shared" si="53"/>
        <v>2.5</v>
      </c>
      <c r="T97" s="110">
        <f t="shared" si="54"/>
        <v>4.2</v>
      </c>
      <c r="U97" s="110">
        <f t="shared" si="55"/>
        <v>2.5</v>
      </c>
      <c r="V97" s="110">
        <f t="shared" si="56"/>
        <v>2</v>
      </c>
      <c r="W97" s="110">
        <f t="shared" si="57"/>
        <v>2</v>
      </c>
      <c r="X97" s="296">
        <f t="shared" si="58"/>
        <v>2.6399999999999997</v>
      </c>
    </row>
    <row r="98" spans="1:24" x14ac:dyDescent="0.25">
      <c r="A98" s="267">
        <v>14</v>
      </c>
      <c r="B98" s="8" t="s">
        <v>136</v>
      </c>
      <c r="C98" s="48">
        <f>'2024 исходные'!F97</f>
        <v>0.77922077922077926</v>
      </c>
      <c r="D98" s="271">
        <f t="shared" si="59"/>
        <v>0.86193179535277575</v>
      </c>
      <c r="E98" s="85" t="str">
        <f t="shared" si="83"/>
        <v>C</v>
      </c>
      <c r="F98" s="239">
        <f>'2024 исходные'!J97</f>
        <v>0.66666666666666663</v>
      </c>
      <c r="G98" s="238">
        <f t="shared" si="61"/>
        <v>0.64299637748342164</v>
      </c>
      <c r="H98" s="86" t="str">
        <f t="shared" si="84"/>
        <v>B</v>
      </c>
      <c r="I98" s="240">
        <f>'2024 исходные'!M97</f>
        <v>0.58904109589041098</v>
      </c>
      <c r="J98" s="238">
        <f t="shared" si="63"/>
        <v>0.5867904763218873</v>
      </c>
      <c r="K98" s="86" t="str">
        <f t="shared" si="64"/>
        <v>B</v>
      </c>
      <c r="L98" s="257">
        <f>'2024 исходные'!P97</f>
        <v>0.50684931506849318</v>
      </c>
      <c r="M98" s="238">
        <f t="shared" si="65"/>
        <v>0.428043762142224</v>
      </c>
      <c r="N98" s="95" t="str">
        <f t="shared" si="66"/>
        <v>B</v>
      </c>
      <c r="O98" s="242">
        <f>'2024 исходные'!S97</f>
        <v>14.712328767123287</v>
      </c>
      <c r="P98" s="243">
        <f t="shared" si="67"/>
        <v>16.368842620969893</v>
      </c>
      <c r="Q98" s="86" t="str">
        <f t="shared" si="68"/>
        <v>B</v>
      </c>
      <c r="R98" s="121" t="str">
        <f t="shared" si="52"/>
        <v>C</v>
      </c>
      <c r="S98" s="109">
        <f t="shared" si="53"/>
        <v>2</v>
      </c>
      <c r="T98" s="110">
        <f t="shared" si="54"/>
        <v>2.5</v>
      </c>
      <c r="U98" s="110">
        <f t="shared" si="55"/>
        <v>2.5</v>
      </c>
      <c r="V98" s="110">
        <f t="shared" si="56"/>
        <v>2.5</v>
      </c>
      <c r="W98" s="110">
        <f t="shared" si="57"/>
        <v>2.5</v>
      </c>
      <c r="X98" s="296">
        <f t="shared" si="58"/>
        <v>2.4</v>
      </c>
    </row>
    <row r="99" spans="1:24" x14ac:dyDescent="0.25">
      <c r="A99" s="267">
        <v>15</v>
      </c>
      <c r="B99" s="8" t="s">
        <v>137</v>
      </c>
      <c r="C99" s="48">
        <f>'2024 исходные'!F98</f>
        <v>0.82089552238805974</v>
      </c>
      <c r="D99" s="271">
        <f t="shared" si="59"/>
        <v>0.86193179535277575</v>
      </c>
      <c r="E99" s="86" t="str">
        <f t="shared" si="83"/>
        <v>B</v>
      </c>
      <c r="F99" s="239">
        <f>'2024 исходные'!J98</f>
        <v>0.58181818181818179</v>
      </c>
      <c r="G99" s="238">
        <f t="shared" si="61"/>
        <v>0.64299637748342164</v>
      </c>
      <c r="H99" s="86" t="str">
        <f t="shared" si="84"/>
        <v>B</v>
      </c>
      <c r="I99" s="240">
        <f>'2024 исходные'!M98</f>
        <v>0.51388888888888884</v>
      </c>
      <c r="J99" s="238">
        <f t="shared" si="63"/>
        <v>0.5867904763218873</v>
      </c>
      <c r="K99" s="85" t="str">
        <f t="shared" si="64"/>
        <v>B</v>
      </c>
      <c r="L99" s="257">
        <f>'2024 исходные'!P98</f>
        <v>0.41666666666666669</v>
      </c>
      <c r="M99" s="238">
        <f t="shared" si="65"/>
        <v>0.428043762142224</v>
      </c>
      <c r="N99" s="86" t="str">
        <f t="shared" si="66"/>
        <v>C</v>
      </c>
      <c r="O99" s="242">
        <f>'2024 исходные'!S98</f>
        <v>13.625</v>
      </c>
      <c r="P99" s="243">
        <f t="shared" si="67"/>
        <v>16.368842620969893</v>
      </c>
      <c r="Q99" s="104" t="str">
        <f t="shared" si="68"/>
        <v>B</v>
      </c>
      <c r="R99" s="121" t="str">
        <f t="shared" si="52"/>
        <v>C</v>
      </c>
      <c r="S99" s="109">
        <f t="shared" si="53"/>
        <v>2.5</v>
      </c>
      <c r="T99" s="110">
        <f t="shared" si="54"/>
        <v>2.5</v>
      </c>
      <c r="U99" s="110">
        <f t="shared" si="55"/>
        <v>2.5</v>
      </c>
      <c r="V99" s="110">
        <f t="shared" si="56"/>
        <v>2</v>
      </c>
      <c r="W99" s="110">
        <f t="shared" si="57"/>
        <v>2.5</v>
      </c>
      <c r="X99" s="296">
        <f t="shared" si="58"/>
        <v>2.4</v>
      </c>
    </row>
    <row r="100" spans="1:24" x14ac:dyDescent="0.25">
      <c r="A100" s="267">
        <v>16</v>
      </c>
      <c r="B100" s="8" t="s">
        <v>174</v>
      </c>
      <c r="C100" s="48">
        <f>'2024 исходные'!F99</f>
        <v>0.92982456140350878</v>
      </c>
      <c r="D100" s="271">
        <f t="shared" si="59"/>
        <v>0.86193179535277575</v>
      </c>
      <c r="E100" s="86" t="str">
        <f t="shared" si="83"/>
        <v>A</v>
      </c>
      <c r="F100" s="239">
        <f>'2024 исходные'!J99</f>
        <v>0.64150943396226412</v>
      </c>
      <c r="G100" s="238">
        <f t="shared" si="61"/>
        <v>0.64299637748342164</v>
      </c>
      <c r="H100" s="86" t="str">
        <f t="shared" si="84"/>
        <v>B</v>
      </c>
      <c r="I100" s="240">
        <f>'2024 исходные'!M99</f>
        <v>0.59649122807017541</v>
      </c>
      <c r="J100" s="238">
        <f t="shared" si="63"/>
        <v>0.5867904763218873</v>
      </c>
      <c r="K100" s="86" t="str">
        <f t="shared" si="64"/>
        <v>B</v>
      </c>
      <c r="L100" s="257">
        <f>'2024 исходные'!P99</f>
        <v>0.49122807017543857</v>
      </c>
      <c r="M100" s="238">
        <f t="shared" si="65"/>
        <v>0.428043762142224</v>
      </c>
      <c r="N100" s="86" t="str">
        <f t="shared" si="66"/>
        <v>C</v>
      </c>
      <c r="O100" s="242">
        <f>'2024 исходные'!S99</f>
        <v>13.859649122807017</v>
      </c>
      <c r="P100" s="243">
        <f t="shared" si="67"/>
        <v>16.368842620969893</v>
      </c>
      <c r="Q100" s="86" t="str">
        <f t="shared" si="68"/>
        <v>B</v>
      </c>
      <c r="R100" s="121" t="str">
        <f t="shared" si="52"/>
        <v>B</v>
      </c>
      <c r="S100" s="109">
        <f t="shared" si="53"/>
        <v>4.2</v>
      </c>
      <c r="T100" s="110">
        <f t="shared" si="54"/>
        <v>2.5</v>
      </c>
      <c r="U100" s="110">
        <f t="shared" si="55"/>
        <v>2.5</v>
      </c>
      <c r="V100" s="110">
        <f t="shared" si="56"/>
        <v>2</v>
      </c>
      <c r="W100" s="110">
        <f t="shared" si="57"/>
        <v>2.5</v>
      </c>
      <c r="X100" s="296">
        <f t="shared" si="58"/>
        <v>2.7399999999999998</v>
      </c>
    </row>
    <row r="101" spans="1:24" x14ac:dyDescent="0.25">
      <c r="A101" s="267">
        <v>17</v>
      </c>
      <c r="B101" s="8" t="s">
        <v>138</v>
      </c>
      <c r="C101" s="48">
        <f>'2024 исходные'!F100</f>
        <v>0.82894736842105265</v>
      </c>
      <c r="D101" s="271">
        <f t="shared" ref="D101:D124" si="85">$C$125</f>
        <v>0.86193179535277575</v>
      </c>
      <c r="E101" s="86" t="str">
        <f t="shared" ref="E101:E114" si="86">IF(C101&gt;=$C$126,"A",IF(C101&gt;=$C$127,"B",IF(C101&gt;=$C$128,"C","D")))</f>
        <v>B</v>
      </c>
      <c r="F101" s="239">
        <f>'2024 исходные'!J100</f>
        <v>0.61904761904761907</v>
      </c>
      <c r="G101" s="238">
        <f t="shared" ref="G101:G124" si="87">$F$125</f>
        <v>0.64299637748342164</v>
      </c>
      <c r="H101" s="86" t="str">
        <f t="shared" ref="H101:H114" si="88">IF(F101&gt;=$F$126,"A",IF(F101&gt;=$F$127,"B",IF(F101&gt;=$F$128,"C","D")))</f>
        <v>B</v>
      </c>
      <c r="I101" s="240">
        <f>'2024 исходные'!M100</f>
        <v>0.55844155844155841</v>
      </c>
      <c r="J101" s="238">
        <f t="shared" ref="J101:J124" si="89">$I$125</f>
        <v>0.5867904763218873</v>
      </c>
      <c r="K101" s="85" t="str">
        <f t="shared" ref="K101:K124" si="90">IF(I101&gt;=$I$126,"A",IF(I101&gt;=$I$127,"B",IF(I101&gt;=$I$128,"C","D")))</f>
        <v>B</v>
      </c>
      <c r="L101" s="257">
        <f>'2024 исходные'!P100</f>
        <v>0.40259740259740262</v>
      </c>
      <c r="M101" s="238">
        <f t="shared" ref="M101:M124" si="91">$L$125</f>
        <v>0.428043762142224</v>
      </c>
      <c r="N101" s="95" t="str">
        <f t="shared" ref="N101:N124" si="92">IF(L101&gt;=$L$126,"A",IF(L101&gt;=$L$127,"B",IF(L101&gt;=$L$128,"C","D")))</f>
        <v>C</v>
      </c>
      <c r="O101" s="242">
        <f>'2024 исходные'!S100</f>
        <v>18.194805194805195</v>
      </c>
      <c r="P101" s="243">
        <f t="shared" ref="P101:P124" si="93">$O$125</f>
        <v>16.368842620969893</v>
      </c>
      <c r="Q101" s="85" t="str">
        <f t="shared" si="68"/>
        <v>C</v>
      </c>
      <c r="R101" s="124" t="str">
        <f t="shared" ref="R101:R124" si="94">IF(X101&gt;=3.5,"A",IF(X101&gt;=2.5,"B",IF(X101&gt;=1.5,"C","D")))</f>
        <v>C</v>
      </c>
      <c r="S101" s="109">
        <f t="shared" ref="S101:S113" si="95">IF(E101="A",4.2,IF(E101="B",2.5,IF(E101="C",2,1)))</f>
        <v>2.5</v>
      </c>
      <c r="T101" s="110">
        <f t="shared" ref="T101:T113" si="96">IF(H101="A",4.2,IF(H101="B",2.5,IF(H101="C",2,1)))</f>
        <v>2.5</v>
      </c>
      <c r="U101" s="110">
        <f t="shared" ref="U101:U124" si="97">IF(K101="A",4.2,IF(K101="B",2.5,IF(K101="C",2,1)))</f>
        <v>2.5</v>
      </c>
      <c r="V101" s="110">
        <f t="shared" ref="V101:V124" si="98">IF(N101="A",4.2,IF(N101="B",2.5,IF(N101="C",2,1)))</f>
        <v>2</v>
      </c>
      <c r="W101" s="110">
        <f t="shared" ref="W101:W124" si="99">IF(Q101="A",4.2,IF(Q101="B",2.5,IF(Q101="C",2,1)))</f>
        <v>2</v>
      </c>
      <c r="X101" s="296">
        <f t="shared" ref="X101:X124" si="100">AVERAGE(S101:W101)</f>
        <v>2.2999999999999998</v>
      </c>
    </row>
    <row r="102" spans="1:24" x14ac:dyDescent="0.25">
      <c r="A102" s="267">
        <v>18</v>
      </c>
      <c r="B102" s="8" t="s">
        <v>139</v>
      </c>
      <c r="C102" s="48">
        <f>'2024 исходные'!F101</f>
        <v>0.91428571428571426</v>
      </c>
      <c r="D102" s="271">
        <f t="shared" si="85"/>
        <v>0.86193179535277575</v>
      </c>
      <c r="E102" s="85" t="str">
        <f t="shared" si="86"/>
        <v>A</v>
      </c>
      <c r="F102" s="239">
        <f>'2024 исходные'!J101</f>
        <v>0.359375</v>
      </c>
      <c r="G102" s="238">
        <f t="shared" si="87"/>
        <v>0.64299637748342164</v>
      </c>
      <c r="H102" s="88" t="str">
        <f t="shared" si="88"/>
        <v>C</v>
      </c>
      <c r="I102" s="240">
        <f>'2024 исходные'!M101</f>
        <v>0.352112676056338</v>
      </c>
      <c r="J102" s="238">
        <f t="shared" si="89"/>
        <v>0.5867904763218873</v>
      </c>
      <c r="K102" s="85" t="str">
        <f t="shared" si="90"/>
        <v>C</v>
      </c>
      <c r="L102" s="257">
        <f>'2024 исходные'!P101</f>
        <v>0.49295774647887314</v>
      </c>
      <c r="M102" s="238">
        <f t="shared" si="91"/>
        <v>0.428043762142224</v>
      </c>
      <c r="N102" s="85" t="str">
        <f t="shared" si="92"/>
        <v>C</v>
      </c>
      <c r="O102" s="242">
        <f>'2024 исходные'!S101</f>
        <v>14.070422535211268</v>
      </c>
      <c r="P102" s="243">
        <f t="shared" si="93"/>
        <v>16.368842620969893</v>
      </c>
      <c r="Q102" s="85" t="str">
        <f t="shared" si="68"/>
        <v>B</v>
      </c>
      <c r="R102" s="121" t="str">
        <f t="shared" si="94"/>
        <v>B</v>
      </c>
      <c r="S102" s="109">
        <f t="shared" si="95"/>
        <v>4.2</v>
      </c>
      <c r="T102" s="110">
        <f t="shared" si="96"/>
        <v>2</v>
      </c>
      <c r="U102" s="110">
        <f t="shared" si="97"/>
        <v>2</v>
      </c>
      <c r="V102" s="110">
        <f t="shared" si="98"/>
        <v>2</v>
      </c>
      <c r="W102" s="110">
        <f t="shared" si="99"/>
        <v>2.5</v>
      </c>
      <c r="X102" s="296">
        <f t="shared" si="100"/>
        <v>2.54</v>
      </c>
    </row>
    <row r="103" spans="1:24" x14ac:dyDescent="0.25">
      <c r="A103" s="267">
        <v>19</v>
      </c>
      <c r="B103" s="8" t="s">
        <v>140</v>
      </c>
      <c r="C103" s="48">
        <f>'2024 исходные'!F102</f>
        <v>0.89090909090909087</v>
      </c>
      <c r="D103" s="271">
        <f t="shared" si="85"/>
        <v>0.86193179535277575</v>
      </c>
      <c r="E103" s="86" t="str">
        <f t="shared" si="86"/>
        <v>B</v>
      </c>
      <c r="F103" s="239">
        <f>'2024 исходные'!J102</f>
        <v>0.77551020408163263</v>
      </c>
      <c r="G103" s="238">
        <f t="shared" si="87"/>
        <v>0.64299637748342164</v>
      </c>
      <c r="H103" s="86" t="str">
        <f t="shared" si="88"/>
        <v>A</v>
      </c>
      <c r="I103" s="240">
        <f>'2024 исходные'!M102</f>
        <v>0.65</v>
      </c>
      <c r="J103" s="238">
        <f t="shared" si="89"/>
        <v>0.5867904763218873</v>
      </c>
      <c r="K103" s="85" t="str">
        <f t="shared" si="90"/>
        <v>B</v>
      </c>
      <c r="L103" s="257">
        <f>'2024 исходные'!P102</f>
        <v>0.33333333333333337</v>
      </c>
      <c r="M103" s="238">
        <f t="shared" si="91"/>
        <v>0.428043762142224</v>
      </c>
      <c r="N103" s="86" t="str">
        <f t="shared" si="92"/>
        <v>C</v>
      </c>
      <c r="O103" s="242">
        <f>'2024 исходные'!S102</f>
        <v>17.399999999999999</v>
      </c>
      <c r="P103" s="243">
        <f t="shared" si="93"/>
        <v>16.368842620969893</v>
      </c>
      <c r="Q103" s="104" t="str">
        <f t="shared" si="68"/>
        <v>C</v>
      </c>
      <c r="R103" s="121" t="str">
        <f t="shared" si="94"/>
        <v>B</v>
      </c>
      <c r="S103" s="109">
        <f t="shared" si="95"/>
        <v>2.5</v>
      </c>
      <c r="T103" s="110">
        <f t="shared" si="96"/>
        <v>4.2</v>
      </c>
      <c r="U103" s="110">
        <f t="shared" si="97"/>
        <v>2.5</v>
      </c>
      <c r="V103" s="110">
        <f t="shared" si="98"/>
        <v>2</v>
      </c>
      <c r="W103" s="110">
        <f t="shared" si="99"/>
        <v>2</v>
      </c>
      <c r="X103" s="296">
        <f t="shared" si="100"/>
        <v>2.6399999999999997</v>
      </c>
    </row>
    <row r="104" spans="1:24" x14ac:dyDescent="0.25">
      <c r="A104" s="267">
        <v>20</v>
      </c>
      <c r="B104" s="8" t="s">
        <v>51</v>
      </c>
      <c r="C104" s="48">
        <f>'2024 исходные'!F103</f>
        <v>0.88819875776397517</v>
      </c>
      <c r="D104" s="271">
        <f t="shared" si="85"/>
        <v>0.86193179535277575</v>
      </c>
      <c r="E104" s="86" t="str">
        <f t="shared" si="86"/>
        <v>B</v>
      </c>
      <c r="F104" s="239">
        <f>'2024 исходные'!J103</f>
        <v>0.67132867132867136</v>
      </c>
      <c r="G104" s="238">
        <f t="shared" si="87"/>
        <v>0.64299637748342164</v>
      </c>
      <c r="H104" s="86" t="str">
        <f t="shared" si="88"/>
        <v>B</v>
      </c>
      <c r="I104" s="240">
        <f>'2024 исходные'!M103</f>
        <v>0.62264150943396224</v>
      </c>
      <c r="J104" s="238">
        <f t="shared" si="89"/>
        <v>0.5867904763218873</v>
      </c>
      <c r="K104" s="86" t="str">
        <f t="shared" si="90"/>
        <v>B</v>
      </c>
      <c r="L104" s="257">
        <f>'2024 исходные'!P103</f>
        <v>0.29559748427672955</v>
      </c>
      <c r="M104" s="238">
        <f t="shared" si="91"/>
        <v>0.428043762142224</v>
      </c>
      <c r="N104" s="86" t="str">
        <f t="shared" si="92"/>
        <v>D</v>
      </c>
      <c r="O104" s="242">
        <f>'2024 исходные'!S103</f>
        <v>16.018867924528301</v>
      </c>
      <c r="P104" s="243">
        <f t="shared" si="93"/>
        <v>16.368842620969893</v>
      </c>
      <c r="Q104" s="85" t="str">
        <f t="shared" ref="Q104:Q124" si="101">IF(O104&lt;=$O$126,"A",IF(O104&lt;=$O$127,"B",IF(O104&lt;=$O$128,"C","D")))</f>
        <v>C</v>
      </c>
      <c r="R104" s="121" t="str">
        <f t="shared" si="94"/>
        <v>C</v>
      </c>
      <c r="S104" s="109">
        <f t="shared" si="95"/>
        <v>2.5</v>
      </c>
      <c r="T104" s="110">
        <f t="shared" si="96"/>
        <v>2.5</v>
      </c>
      <c r="U104" s="110">
        <f t="shared" si="97"/>
        <v>2.5</v>
      </c>
      <c r="V104" s="110">
        <f t="shared" si="98"/>
        <v>1</v>
      </c>
      <c r="W104" s="110">
        <f t="shared" si="99"/>
        <v>2</v>
      </c>
      <c r="X104" s="296">
        <f t="shared" si="100"/>
        <v>2.1</v>
      </c>
    </row>
    <row r="105" spans="1:24" x14ac:dyDescent="0.25">
      <c r="A105" s="267">
        <v>21</v>
      </c>
      <c r="B105" s="8" t="s">
        <v>141</v>
      </c>
      <c r="C105" s="48">
        <f>'2024 исходные'!F104</f>
        <v>0.86290322580645162</v>
      </c>
      <c r="D105" s="271">
        <f t="shared" si="85"/>
        <v>0.86193179535277575</v>
      </c>
      <c r="E105" s="86" t="str">
        <f t="shared" si="86"/>
        <v>B</v>
      </c>
      <c r="F105" s="239">
        <f>'2024 исходные'!J104</f>
        <v>0.48598130841121495</v>
      </c>
      <c r="G105" s="238">
        <f t="shared" si="87"/>
        <v>0.64299637748342164</v>
      </c>
      <c r="H105" s="85" t="str">
        <f t="shared" si="88"/>
        <v>C</v>
      </c>
      <c r="I105" s="240">
        <f>'2024 исходные'!M104</f>
        <v>0.44915254237288138</v>
      </c>
      <c r="J105" s="238">
        <f t="shared" si="89"/>
        <v>0.5867904763218873</v>
      </c>
      <c r="K105" s="85" t="str">
        <f t="shared" si="90"/>
        <v>C</v>
      </c>
      <c r="L105" s="257">
        <f>'2024 исходные'!P104</f>
        <v>0.47457627118644069</v>
      </c>
      <c r="M105" s="238">
        <f t="shared" si="91"/>
        <v>0.428043762142224</v>
      </c>
      <c r="N105" s="86" t="str">
        <f t="shared" si="92"/>
        <v>C</v>
      </c>
      <c r="O105" s="242">
        <f>'2024 исходные'!S104</f>
        <v>23.567796610169491</v>
      </c>
      <c r="P105" s="243">
        <f t="shared" si="93"/>
        <v>16.368842620969893</v>
      </c>
      <c r="Q105" s="85" t="str">
        <f t="shared" si="101"/>
        <v>C</v>
      </c>
      <c r="R105" s="121" t="str">
        <f t="shared" si="94"/>
        <v>C</v>
      </c>
      <c r="S105" s="109">
        <f t="shared" si="95"/>
        <v>2.5</v>
      </c>
      <c r="T105" s="110">
        <f t="shared" si="96"/>
        <v>2</v>
      </c>
      <c r="U105" s="110">
        <f t="shared" si="97"/>
        <v>2</v>
      </c>
      <c r="V105" s="110">
        <f t="shared" si="98"/>
        <v>2</v>
      </c>
      <c r="W105" s="110">
        <f t="shared" si="99"/>
        <v>2</v>
      </c>
      <c r="X105" s="296">
        <f t="shared" si="100"/>
        <v>2.1</v>
      </c>
    </row>
    <row r="106" spans="1:24" x14ac:dyDescent="0.25">
      <c r="A106" s="267">
        <v>22</v>
      </c>
      <c r="B106" s="8" t="s">
        <v>52</v>
      </c>
      <c r="C106" s="48">
        <f>'2024 исходные'!F105</f>
        <v>0.86111111111111116</v>
      </c>
      <c r="D106" s="271">
        <f t="shared" si="85"/>
        <v>0.86193179535277575</v>
      </c>
      <c r="E106" s="86" t="str">
        <f t="shared" si="86"/>
        <v>B</v>
      </c>
      <c r="F106" s="239">
        <f>'2024 исходные'!J105</f>
        <v>0.73118279569892475</v>
      </c>
      <c r="G106" s="238">
        <f t="shared" si="87"/>
        <v>0.64299637748342164</v>
      </c>
      <c r="H106" s="86" t="str">
        <f t="shared" si="88"/>
        <v>A</v>
      </c>
      <c r="I106" s="240">
        <f>'2024 исходные'!M105</f>
        <v>0.67307692307692313</v>
      </c>
      <c r="J106" s="238">
        <f t="shared" si="89"/>
        <v>0.5867904763218873</v>
      </c>
      <c r="K106" s="86" t="str">
        <f t="shared" si="90"/>
        <v>B</v>
      </c>
      <c r="L106" s="257">
        <f>'2024 исходные'!P105</f>
        <v>0.44230769230769229</v>
      </c>
      <c r="M106" s="238">
        <f t="shared" si="91"/>
        <v>0.428043762142224</v>
      </c>
      <c r="N106" s="95" t="str">
        <f t="shared" si="92"/>
        <v>C</v>
      </c>
      <c r="O106" s="242">
        <f>'2024 исходные'!S105</f>
        <v>19.115384615384617</v>
      </c>
      <c r="P106" s="243">
        <f t="shared" si="93"/>
        <v>16.368842620969893</v>
      </c>
      <c r="Q106" s="86" t="str">
        <f t="shared" si="101"/>
        <v>C</v>
      </c>
      <c r="R106" s="121" t="str">
        <f t="shared" si="94"/>
        <v>B</v>
      </c>
      <c r="S106" s="109">
        <f t="shared" si="95"/>
        <v>2.5</v>
      </c>
      <c r="T106" s="110">
        <f t="shared" si="96"/>
        <v>4.2</v>
      </c>
      <c r="U106" s="110">
        <f t="shared" si="97"/>
        <v>2.5</v>
      </c>
      <c r="V106" s="110">
        <f t="shared" si="98"/>
        <v>2</v>
      </c>
      <c r="W106" s="110">
        <f t="shared" si="99"/>
        <v>2</v>
      </c>
      <c r="X106" s="296">
        <f t="shared" si="100"/>
        <v>2.6399999999999997</v>
      </c>
    </row>
    <row r="107" spans="1:24" x14ac:dyDescent="0.25">
      <c r="A107" s="267">
        <v>23</v>
      </c>
      <c r="B107" s="8" t="s">
        <v>175</v>
      </c>
      <c r="C107" s="48">
        <f>'2024 исходные'!F106</f>
        <v>0.82558139534883723</v>
      </c>
      <c r="D107" s="271">
        <f t="shared" si="85"/>
        <v>0.86193179535277575</v>
      </c>
      <c r="E107" s="86" t="str">
        <f t="shared" si="86"/>
        <v>B</v>
      </c>
      <c r="F107" s="239">
        <f>'2024 исходные'!J106</f>
        <v>0.56338028169014087</v>
      </c>
      <c r="G107" s="238">
        <f t="shared" si="87"/>
        <v>0.64299637748342164</v>
      </c>
      <c r="H107" s="86" t="str">
        <f t="shared" si="88"/>
        <v>B</v>
      </c>
      <c r="I107" s="240">
        <f>'2024 исходные'!M106</f>
        <v>0.49411764705882355</v>
      </c>
      <c r="J107" s="238">
        <f t="shared" si="89"/>
        <v>0.5867904763218873</v>
      </c>
      <c r="K107" s="86" t="str">
        <f t="shared" si="90"/>
        <v>C</v>
      </c>
      <c r="L107" s="257">
        <f>'2024 исходные'!P106</f>
        <v>0.50588235294117645</v>
      </c>
      <c r="M107" s="238">
        <f t="shared" si="91"/>
        <v>0.428043762142224</v>
      </c>
      <c r="N107" s="85" t="str">
        <f t="shared" si="92"/>
        <v>B</v>
      </c>
      <c r="O107" s="242">
        <f>'2024 исходные'!S106</f>
        <v>16.164705882352941</v>
      </c>
      <c r="P107" s="243">
        <f t="shared" si="93"/>
        <v>16.368842620969893</v>
      </c>
      <c r="Q107" s="86" t="str">
        <f t="shared" si="101"/>
        <v>C</v>
      </c>
      <c r="R107" s="119" t="str">
        <f t="shared" si="94"/>
        <v>C</v>
      </c>
      <c r="S107" s="109">
        <f t="shared" si="95"/>
        <v>2.5</v>
      </c>
      <c r="T107" s="110">
        <f t="shared" si="96"/>
        <v>2.5</v>
      </c>
      <c r="U107" s="110">
        <f t="shared" si="97"/>
        <v>2</v>
      </c>
      <c r="V107" s="110">
        <f t="shared" si="98"/>
        <v>2.5</v>
      </c>
      <c r="W107" s="110">
        <f t="shared" si="99"/>
        <v>2</v>
      </c>
      <c r="X107" s="296">
        <f t="shared" si="100"/>
        <v>2.2999999999999998</v>
      </c>
    </row>
    <row r="108" spans="1:24" x14ac:dyDescent="0.25">
      <c r="A108" s="267">
        <v>24</v>
      </c>
      <c r="B108" s="8" t="s">
        <v>50</v>
      </c>
      <c r="C108" s="48">
        <f>'2024 исходные'!F107</f>
        <v>0.91333333333333333</v>
      </c>
      <c r="D108" s="271">
        <f t="shared" si="85"/>
        <v>0.86193179535277575</v>
      </c>
      <c r="E108" s="86" t="str">
        <f t="shared" si="86"/>
        <v>A</v>
      </c>
      <c r="F108" s="239">
        <f>'2024 исходные'!J107</f>
        <v>0.66423357664233573</v>
      </c>
      <c r="G108" s="238">
        <f t="shared" si="87"/>
        <v>0.64299637748342164</v>
      </c>
      <c r="H108" s="86" t="str">
        <f t="shared" si="88"/>
        <v>B</v>
      </c>
      <c r="I108" s="240">
        <f>'2024 исходные'!M107</f>
        <v>0.62745098039215685</v>
      </c>
      <c r="J108" s="238">
        <f t="shared" si="89"/>
        <v>0.5867904763218873</v>
      </c>
      <c r="K108" s="88" t="str">
        <f t="shared" si="90"/>
        <v>B</v>
      </c>
      <c r="L108" s="257">
        <f>'2024 исходные'!P107</f>
        <v>0.39215686274509803</v>
      </c>
      <c r="M108" s="238">
        <f t="shared" si="91"/>
        <v>0.428043762142224</v>
      </c>
      <c r="N108" s="86" t="str">
        <f t="shared" si="92"/>
        <v>C</v>
      </c>
      <c r="O108" s="244">
        <f>'2024 исходные'!S107</f>
        <v>18.594771241830067</v>
      </c>
      <c r="P108" s="243">
        <f t="shared" si="93"/>
        <v>16.368842620969893</v>
      </c>
      <c r="Q108" s="85" t="str">
        <f t="shared" si="101"/>
        <v>C</v>
      </c>
      <c r="R108" s="121" t="str">
        <f t="shared" si="94"/>
        <v>B</v>
      </c>
      <c r="S108" s="109">
        <f t="shared" si="95"/>
        <v>4.2</v>
      </c>
      <c r="T108" s="110">
        <f t="shared" si="96"/>
        <v>2.5</v>
      </c>
      <c r="U108" s="110">
        <f t="shared" si="97"/>
        <v>2.5</v>
      </c>
      <c r="V108" s="110">
        <f t="shared" si="98"/>
        <v>2</v>
      </c>
      <c r="W108" s="110">
        <f t="shared" si="99"/>
        <v>2</v>
      </c>
      <c r="X108" s="296">
        <f t="shared" si="100"/>
        <v>2.6399999999999997</v>
      </c>
    </row>
    <row r="109" spans="1:24" x14ac:dyDescent="0.25">
      <c r="A109" s="267">
        <v>25</v>
      </c>
      <c r="B109" s="8" t="s">
        <v>53</v>
      </c>
      <c r="C109" s="48">
        <f>'2024 исходные'!F108</f>
        <v>0.88732394366197187</v>
      </c>
      <c r="D109" s="271">
        <f t="shared" si="85"/>
        <v>0.86193179535277575</v>
      </c>
      <c r="E109" s="86" t="str">
        <f t="shared" si="86"/>
        <v>B</v>
      </c>
      <c r="F109" s="239">
        <f>'2024 исходные'!J108</f>
        <v>0.76190476190476186</v>
      </c>
      <c r="G109" s="238">
        <f t="shared" si="87"/>
        <v>0.64299637748342164</v>
      </c>
      <c r="H109" s="86" t="str">
        <f t="shared" si="88"/>
        <v>A</v>
      </c>
      <c r="I109" s="240">
        <f>'2024 исходные'!M108</f>
        <v>0.6827586206896552</v>
      </c>
      <c r="J109" s="238">
        <f t="shared" si="89"/>
        <v>0.5867904763218873</v>
      </c>
      <c r="K109" s="85" t="str">
        <f t="shared" si="90"/>
        <v>B</v>
      </c>
      <c r="L109" s="257">
        <f>'2024 исходные'!P108</f>
        <v>0.33103448275862069</v>
      </c>
      <c r="M109" s="238">
        <f t="shared" si="91"/>
        <v>0.428043762142224</v>
      </c>
      <c r="N109" s="95" t="str">
        <f t="shared" si="92"/>
        <v>C</v>
      </c>
      <c r="O109" s="244">
        <f>'2024 исходные'!S108</f>
        <v>21.558620689655172</v>
      </c>
      <c r="P109" s="243">
        <f t="shared" si="93"/>
        <v>16.368842620969893</v>
      </c>
      <c r="Q109" s="85" t="str">
        <f t="shared" si="101"/>
        <v>C</v>
      </c>
      <c r="R109" s="121" t="str">
        <f t="shared" si="94"/>
        <v>B</v>
      </c>
      <c r="S109" s="109">
        <f t="shared" si="95"/>
        <v>2.5</v>
      </c>
      <c r="T109" s="110">
        <f t="shared" si="96"/>
        <v>4.2</v>
      </c>
      <c r="U109" s="110">
        <f t="shared" si="97"/>
        <v>2.5</v>
      </c>
      <c r="V109" s="110">
        <f t="shared" si="98"/>
        <v>2</v>
      </c>
      <c r="W109" s="110">
        <f t="shared" si="99"/>
        <v>2</v>
      </c>
      <c r="X109" s="296">
        <f t="shared" si="100"/>
        <v>2.6399999999999997</v>
      </c>
    </row>
    <row r="110" spans="1:24" x14ac:dyDescent="0.25">
      <c r="A110" s="267">
        <v>26</v>
      </c>
      <c r="B110" s="8" t="s">
        <v>20</v>
      </c>
      <c r="C110" s="48">
        <f>'2024 исходные'!F109</f>
        <v>0.78504672897196259</v>
      </c>
      <c r="D110" s="271">
        <f t="shared" si="85"/>
        <v>0.86193179535277575</v>
      </c>
      <c r="E110" s="88" t="str">
        <f t="shared" si="86"/>
        <v>C</v>
      </c>
      <c r="F110" s="239">
        <f>'2024 исходные'!J109</f>
        <v>0.7142857142857143</v>
      </c>
      <c r="G110" s="238">
        <f t="shared" si="87"/>
        <v>0.64299637748342164</v>
      </c>
      <c r="H110" s="86" t="str">
        <f t="shared" si="88"/>
        <v>A</v>
      </c>
      <c r="I110" s="240">
        <f>'2024 исходные'!M109</f>
        <v>0.69902912621359226</v>
      </c>
      <c r="J110" s="238">
        <f t="shared" si="89"/>
        <v>0.5867904763218873</v>
      </c>
      <c r="K110" s="85" t="str">
        <f t="shared" si="90"/>
        <v>B</v>
      </c>
      <c r="L110" s="257">
        <f>'2024 исходные'!P109</f>
        <v>0.42718446601941745</v>
      </c>
      <c r="M110" s="238">
        <f t="shared" si="91"/>
        <v>0.428043762142224</v>
      </c>
      <c r="N110" s="95" t="str">
        <f t="shared" si="92"/>
        <v>C</v>
      </c>
      <c r="O110" s="244">
        <f>'2024 исходные'!S109</f>
        <v>17.300970873786408</v>
      </c>
      <c r="P110" s="243">
        <f t="shared" si="93"/>
        <v>16.368842620969893</v>
      </c>
      <c r="Q110" s="86" t="str">
        <f t="shared" si="101"/>
        <v>C</v>
      </c>
      <c r="R110" s="121" t="str">
        <f t="shared" si="94"/>
        <v>B</v>
      </c>
      <c r="S110" s="109">
        <f t="shared" si="95"/>
        <v>2</v>
      </c>
      <c r="T110" s="110">
        <f t="shared" si="96"/>
        <v>4.2</v>
      </c>
      <c r="U110" s="110">
        <f t="shared" si="97"/>
        <v>2.5</v>
      </c>
      <c r="V110" s="110">
        <f t="shared" si="98"/>
        <v>2</v>
      </c>
      <c r="W110" s="110">
        <f t="shared" si="99"/>
        <v>2</v>
      </c>
      <c r="X110" s="296">
        <f t="shared" si="100"/>
        <v>2.54</v>
      </c>
    </row>
    <row r="111" spans="1:24" x14ac:dyDescent="0.25">
      <c r="A111" s="267">
        <v>27</v>
      </c>
      <c r="B111" s="8" t="s">
        <v>86</v>
      </c>
      <c r="C111" s="51">
        <f>'2024 исходные'!F110</f>
        <v>0.88235294117647056</v>
      </c>
      <c r="D111" s="271">
        <f t="shared" si="85"/>
        <v>0.86193179535277575</v>
      </c>
      <c r="E111" s="86" t="str">
        <f t="shared" si="86"/>
        <v>B</v>
      </c>
      <c r="F111" s="239">
        <f>'2024 исходные'!J110</f>
        <v>0.54166666666666663</v>
      </c>
      <c r="G111" s="238">
        <f t="shared" si="87"/>
        <v>0.64299637748342164</v>
      </c>
      <c r="H111" s="85" t="str">
        <f t="shared" si="88"/>
        <v>B</v>
      </c>
      <c r="I111" s="240">
        <f>'2024 исходные'!M110</f>
        <v>0.50349650349650354</v>
      </c>
      <c r="J111" s="238">
        <f t="shared" si="89"/>
        <v>0.5867904763218873</v>
      </c>
      <c r="K111" s="85" t="str">
        <f t="shared" si="90"/>
        <v>B</v>
      </c>
      <c r="L111" s="257">
        <f>'2024 исходные'!P110</f>
        <v>0.51048951048951052</v>
      </c>
      <c r="M111" s="238">
        <f t="shared" si="91"/>
        <v>0.428043762142224</v>
      </c>
      <c r="N111" s="86" t="str">
        <f t="shared" si="92"/>
        <v>B</v>
      </c>
      <c r="O111" s="244">
        <f>'2024 исходные'!S110</f>
        <v>16.041958041958043</v>
      </c>
      <c r="P111" s="243">
        <f t="shared" si="93"/>
        <v>16.368842620969893</v>
      </c>
      <c r="Q111" s="86" t="str">
        <f t="shared" si="101"/>
        <v>C</v>
      </c>
      <c r="R111" s="121" t="str">
        <f t="shared" si="94"/>
        <v>C</v>
      </c>
      <c r="S111" s="109">
        <f t="shared" si="95"/>
        <v>2.5</v>
      </c>
      <c r="T111" s="110">
        <f t="shared" si="96"/>
        <v>2.5</v>
      </c>
      <c r="U111" s="110">
        <f t="shared" si="97"/>
        <v>2.5</v>
      </c>
      <c r="V111" s="110">
        <f t="shared" si="98"/>
        <v>2.5</v>
      </c>
      <c r="W111" s="110">
        <f t="shared" si="99"/>
        <v>2</v>
      </c>
      <c r="X111" s="296">
        <f t="shared" si="100"/>
        <v>2.4</v>
      </c>
    </row>
    <row r="112" spans="1:24" x14ac:dyDescent="0.25">
      <c r="A112" s="267">
        <v>28</v>
      </c>
      <c r="B112" s="8" t="s">
        <v>142</v>
      </c>
      <c r="C112" s="51">
        <f>'2024 исходные'!F111</f>
        <v>0.8515625</v>
      </c>
      <c r="D112" s="271">
        <f t="shared" si="85"/>
        <v>0.86193179535277575</v>
      </c>
      <c r="E112" s="86" t="str">
        <f t="shared" si="86"/>
        <v>B</v>
      </c>
      <c r="F112" s="239">
        <f>'2024 исходные'!J111</f>
        <v>0.37614678899082571</v>
      </c>
      <c r="G112" s="238">
        <f t="shared" si="87"/>
        <v>0.64299637748342164</v>
      </c>
      <c r="H112" s="85" t="str">
        <f t="shared" si="88"/>
        <v>C</v>
      </c>
      <c r="I112" s="240">
        <f>'2024 исходные'!M111</f>
        <v>0.31343283582089554</v>
      </c>
      <c r="J112" s="238">
        <f t="shared" si="89"/>
        <v>0.5867904763218873</v>
      </c>
      <c r="K112" s="85" t="str">
        <f t="shared" si="90"/>
        <v>C</v>
      </c>
      <c r="L112" s="239">
        <f>'2024 исходные'!P111</f>
        <v>0.5149253731343284</v>
      </c>
      <c r="M112" s="238">
        <f t="shared" si="91"/>
        <v>0.428043762142224</v>
      </c>
      <c r="N112" s="86" t="str">
        <f t="shared" si="92"/>
        <v>B</v>
      </c>
      <c r="O112" s="244">
        <f>'2024 исходные'!S111</f>
        <v>15.283582089552239</v>
      </c>
      <c r="P112" s="243">
        <f t="shared" si="93"/>
        <v>16.368842620969893</v>
      </c>
      <c r="Q112" s="85" t="str">
        <f t="shared" si="101"/>
        <v>B</v>
      </c>
      <c r="R112" s="121" t="str">
        <f t="shared" si="94"/>
        <v>C</v>
      </c>
      <c r="S112" s="109">
        <f t="shared" si="95"/>
        <v>2.5</v>
      </c>
      <c r="T112" s="110">
        <f t="shared" si="96"/>
        <v>2</v>
      </c>
      <c r="U112" s="110">
        <f t="shared" si="97"/>
        <v>2</v>
      </c>
      <c r="V112" s="110">
        <f t="shared" si="98"/>
        <v>2.5</v>
      </c>
      <c r="W112" s="110">
        <f t="shared" si="99"/>
        <v>2.5</v>
      </c>
      <c r="X112" s="296">
        <f t="shared" si="100"/>
        <v>2.2999999999999998</v>
      </c>
    </row>
    <row r="113" spans="1:24" x14ac:dyDescent="0.25">
      <c r="A113" s="267">
        <v>29</v>
      </c>
      <c r="B113" s="8" t="s">
        <v>148</v>
      </c>
      <c r="C113" s="51">
        <f>'2024 исходные'!F112</f>
        <v>0.82887700534759357</v>
      </c>
      <c r="D113" s="271">
        <f t="shared" si="85"/>
        <v>0.86193179535277575</v>
      </c>
      <c r="E113" s="86" t="str">
        <f t="shared" si="86"/>
        <v>B</v>
      </c>
      <c r="F113" s="239">
        <f>'2024 исходные'!J112</f>
        <v>0.50967741935483868</v>
      </c>
      <c r="G113" s="238">
        <f t="shared" si="87"/>
        <v>0.64299637748342164</v>
      </c>
      <c r="H113" s="85" t="str">
        <f t="shared" si="88"/>
        <v>B</v>
      </c>
      <c r="I113" s="268">
        <f>'2024 исходные'!M112</f>
        <v>0.43617021276595747</v>
      </c>
      <c r="J113" s="238">
        <f t="shared" si="89"/>
        <v>0.5867904763218873</v>
      </c>
      <c r="K113" s="85" t="str">
        <f t="shared" si="90"/>
        <v>C</v>
      </c>
      <c r="L113" s="239">
        <f>'2024 исходные'!P111</f>
        <v>0.5149253731343284</v>
      </c>
      <c r="M113" s="238">
        <f t="shared" si="91"/>
        <v>0.428043762142224</v>
      </c>
      <c r="N113" s="86" t="str">
        <f t="shared" si="92"/>
        <v>B</v>
      </c>
      <c r="O113" s="244">
        <f>'2024 исходные'!S112</f>
        <v>18.367021276595743</v>
      </c>
      <c r="P113" s="243">
        <f t="shared" si="93"/>
        <v>16.368842620969893</v>
      </c>
      <c r="Q113" s="85" t="str">
        <f t="shared" si="101"/>
        <v>C</v>
      </c>
      <c r="R113" s="121" t="str">
        <f t="shared" si="94"/>
        <v>C</v>
      </c>
      <c r="S113" s="109">
        <f t="shared" si="95"/>
        <v>2.5</v>
      </c>
      <c r="T113" s="110">
        <f t="shared" si="96"/>
        <v>2.5</v>
      </c>
      <c r="U113" s="110">
        <f t="shared" si="97"/>
        <v>2</v>
      </c>
      <c r="V113" s="110">
        <f t="shared" si="98"/>
        <v>2.5</v>
      </c>
      <c r="W113" s="110">
        <f t="shared" si="99"/>
        <v>2</v>
      </c>
      <c r="X113" s="296">
        <f t="shared" si="100"/>
        <v>2.2999999999999998</v>
      </c>
    </row>
    <row r="114" spans="1:24" ht="15.75" thickBot="1" x14ac:dyDescent="0.3">
      <c r="A114" s="269">
        <v>30</v>
      </c>
      <c r="B114" s="11" t="s">
        <v>147</v>
      </c>
      <c r="C114" s="49">
        <f>'2024 исходные'!F113</f>
        <v>0.85</v>
      </c>
      <c r="D114" s="274">
        <f t="shared" si="85"/>
        <v>0.86193179535277575</v>
      </c>
      <c r="E114" s="88" t="str">
        <f t="shared" si="86"/>
        <v>B</v>
      </c>
      <c r="F114" s="234">
        <f>'2024 исходные'!J113</f>
        <v>0.53921568627450978</v>
      </c>
      <c r="G114" s="233">
        <f t="shared" si="87"/>
        <v>0.64299637748342164</v>
      </c>
      <c r="H114" s="104" t="str">
        <f t="shared" si="88"/>
        <v>B</v>
      </c>
      <c r="I114" s="275">
        <f>'2024 исходные'!M113</f>
        <v>0.4642857142857143</v>
      </c>
      <c r="J114" s="233">
        <f t="shared" si="89"/>
        <v>0.5867904763218873</v>
      </c>
      <c r="K114" s="104" t="str">
        <f t="shared" si="90"/>
        <v>C</v>
      </c>
      <c r="L114" s="234">
        <f>'2024 исходные'!P112</f>
        <v>0.60106382978723405</v>
      </c>
      <c r="M114" s="233">
        <f t="shared" si="91"/>
        <v>0.428043762142224</v>
      </c>
      <c r="N114" s="88" t="str">
        <f t="shared" si="92"/>
        <v>B</v>
      </c>
      <c r="O114" s="235">
        <f>'2024 исходные'!S113</f>
        <v>19.899999999999999</v>
      </c>
      <c r="P114" s="276">
        <f t="shared" si="93"/>
        <v>16.368842620969893</v>
      </c>
      <c r="Q114" s="104" t="str">
        <f t="shared" si="101"/>
        <v>C</v>
      </c>
      <c r="R114" s="119" t="str">
        <f t="shared" si="94"/>
        <v>C</v>
      </c>
      <c r="S114" s="138">
        <f t="shared" ref="S114" si="102">IF(E114="A",4.2,IF(E114="B",2.5,IF(E114="C",2,1)))</f>
        <v>2.5</v>
      </c>
      <c r="T114" s="139">
        <f t="shared" ref="T114" si="103">IF(H114="A",4.2,IF(H114="B",2.5,IF(H114="C",2,1)))</f>
        <v>2.5</v>
      </c>
      <c r="U114" s="139">
        <f t="shared" si="97"/>
        <v>2</v>
      </c>
      <c r="V114" s="139">
        <f t="shared" si="98"/>
        <v>2.5</v>
      </c>
      <c r="W114" s="139">
        <f t="shared" si="99"/>
        <v>2</v>
      </c>
      <c r="X114" s="298">
        <f t="shared" si="100"/>
        <v>2.2999999999999998</v>
      </c>
    </row>
    <row r="115" spans="1:24" ht="15.75" thickBot="1" x14ac:dyDescent="0.3">
      <c r="A115" s="255"/>
      <c r="B115" s="64" t="s">
        <v>84</v>
      </c>
      <c r="C115" s="47">
        <f>AVERAGE(C116:C122)</f>
        <v>0.85614602222365443</v>
      </c>
      <c r="D115" s="79">
        <f t="shared" si="85"/>
        <v>0.86193179535277575</v>
      </c>
      <c r="E115" s="87" t="str">
        <f t="shared" ref="E115:E124" si="104">IF(C115&gt;=$C$126,"A",IF(C115&gt;=$C$127,"B",IF(C115&gt;=$C$128,"C","D")))</f>
        <v>B</v>
      </c>
      <c r="F115" s="5">
        <f>AVERAGE(F116:F122)</f>
        <v>0.63898256559928512</v>
      </c>
      <c r="G115" s="76">
        <f t="shared" si="87"/>
        <v>0.64299637748342164</v>
      </c>
      <c r="H115" s="87" t="str">
        <f t="shared" ref="H115:H124" si="105">IF(F115&gt;=$F$126,"A",IF(F115&gt;=$F$127,"B",IF(F115&gt;=$F$128,"C","D")))</f>
        <v>B</v>
      </c>
      <c r="I115" s="5">
        <f>AVERAGE(I116:I122)</f>
        <v>0.58613816645423322</v>
      </c>
      <c r="J115" s="76">
        <f t="shared" si="89"/>
        <v>0.5867904763218873</v>
      </c>
      <c r="K115" s="87" t="str">
        <f t="shared" si="90"/>
        <v>B</v>
      </c>
      <c r="L115" s="5">
        <f>AVERAGE(L116:L122)</f>
        <v>0.32398571428571427</v>
      </c>
      <c r="M115" s="76">
        <f t="shared" si="91"/>
        <v>0.428043762142224</v>
      </c>
      <c r="N115" s="87" t="str">
        <f t="shared" si="92"/>
        <v>C</v>
      </c>
      <c r="O115" s="38">
        <f>AVERAGE(O116:O122)</f>
        <v>14.954702603675388</v>
      </c>
      <c r="P115" s="80">
        <f t="shared" si="93"/>
        <v>16.368842620969893</v>
      </c>
      <c r="Q115" s="105" t="str">
        <f t="shared" si="101"/>
        <v>B</v>
      </c>
      <c r="R115" s="122" t="str">
        <f t="shared" si="94"/>
        <v>C</v>
      </c>
      <c r="S115" s="115">
        <f t="shared" ref="S115:S124" si="106">IF(E115="A",4.2,IF(E115="B",2.5,IF(E115="C",2,1)))</f>
        <v>2.5</v>
      </c>
      <c r="T115" s="116">
        <f t="shared" ref="T115:T124" si="107">IF(H115="A",4.2,IF(H115="B",2.5,IF(H115="C",2,1)))</f>
        <v>2.5</v>
      </c>
      <c r="U115" s="116">
        <f t="shared" si="97"/>
        <v>2.5</v>
      </c>
      <c r="V115" s="116">
        <f t="shared" si="98"/>
        <v>2</v>
      </c>
      <c r="W115" s="116">
        <f t="shared" si="99"/>
        <v>2.5</v>
      </c>
      <c r="X115" s="295">
        <f t="shared" si="100"/>
        <v>2.4</v>
      </c>
    </row>
    <row r="116" spans="1:24" x14ac:dyDescent="0.25">
      <c r="A116" s="237">
        <v>1</v>
      </c>
      <c r="B116" s="11" t="s">
        <v>47</v>
      </c>
      <c r="C116" s="48">
        <f>'2024 исходные'!F115</f>
        <v>0.89552238805970152</v>
      </c>
      <c r="D116" s="273">
        <f t="shared" si="85"/>
        <v>0.86193179535277575</v>
      </c>
      <c r="E116" s="89" t="str">
        <f t="shared" si="104"/>
        <v>B</v>
      </c>
      <c r="F116" s="277">
        <f>'2024 исходные'!J115</f>
        <v>0.9</v>
      </c>
      <c r="G116" s="278">
        <f t="shared" si="87"/>
        <v>0.64299637748342164</v>
      </c>
      <c r="H116" s="86" t="str">
        <f t="shared" si="105"/>
        <v>A</v>
      </c>
      <c r="I116" s="248">
        <f>'2024 исходные'!M115</f>
        <v>0.84615384615384615</v>
      </c>
      <c r="J116" s="246">
        <f t="shared" si="89"/>
        <v>0.5867904763218873</v>
      </c>
      <c r="K116" s="100" t="str">
        <f t="shared" si="90"/>
        <v>A</v>
      </c>
      <c r="L116" s="39">
        <f>'2024 исходные'!P115</f>
        <v>0.2</v>
      </c>
      <c r="M116" s="278">
        <f t="shared" si="91"/>
        <v>0.428043762142224</v>
      </c>
      <c r="N116" s="102" t="str">
        <f t="shared" si="92"/>
        <v>D</v>
      </c>
      <c r="O116" s="279">
        <f>'2024 исходные'!S115</f>
        <v>17.384615384615383</v>
      </c>
      <c r="P116" s="280">
        <f t="shared" si="93"/>
        <v>16.368842620969893</v>
      </c>
      <c r="Q116" s="106" t="str">
        <f t="shared" si="101"/>
        <v>C</v>
      </c>
      <c r="R116" s="125" t="str">
        <f t="shared" si="94"/>
        <v>B</v>
      </c>
      <c r="S116" s="113">
        <f t="shared" si="106"/>
        <v>2.5</v>
      </c>
      <c r="T116" s="114">
        <f t="shared" si="107"/>
        <v>4.2</v>
      </c>
      <c r="U116" s="114">
        <f t="shared" si="97"/>
        <v>4.2</v>
      </c>
      <c r="V116" s="114">
        <f t="shared" si="98"/>
        <v>1</v>
      </c>
      <c r="W116" s="114">
        <f t="shared" si="99"/>
        <v>2</v>
      </c>
      <c r="X116" s="297">
        <f t="shared" si="100"/>
        <v>2.7800000000000002</v>
      </c>
    </row>
    <row r="117" spans="1:24" x14ac:dyDescent="0.25">
      <c r="A117" s="237">
        <v>2</v>
      </c>
      <c r="B117" s="8" t="s">
        <v>49</v>
      </c>
      <c r="C117" s="51">
        <f>'2024 исходные'!F116</f>
        <v>0.91549295774647887</v>
      </c>
      <c r="D117" s="271">
        <f t="shared" si="85"/>
        <v>0.86193179535277575</v>
      </c>
      <c r="E117" s="85" t="str">
        <f t="shared" si="104"/>
        <v>A</v>
      </c>
      <c r="F117" s="240">
        <f>'2024 исходные'!J116</f>
        <v>0.70769230769230773</v>
      </c>
      <c r="G117" s="238">
        <f t="shared" si="87"/>
        <v>0.64299637748342164</v>
      </c>
      <c r="H117" s="86" t="str">
        <f t="shared" si="105"/>
        <v>A</v>
      </c>
      <c r="I117" s="240">
        <f>'2024 исходные'!M116</f>
        <v>0.67647058823529416</v>
      </c>
      <c r="J117" s="238">
        <f t="shared" si="89"/>
        <v>0.5867904763218873</v>
      </c>
      <c r="K117" s="95" t="str">
        <f t="shared" si="90"/>
        <v>B</v>
      </c>
      <c r="L117" s="40">
        <f>'2024 исходные'!P116</f>
        <v>0.25</v>
      </c>
      <c r="M117" s="238">
        <f t="shared" si="91"/>
        <v>0.428043762142224</v>
      </c>
      <c r="N117" s="86" t="str">
        <f t="shared" si="92"/>
        <v>D</v>
      </c>
      <c r="O117" s="244">
        <f>'2024 исходные'!S116</f>
        <v>14.676470588235293</v>
      </c>
      <c r="P117" s="243">
        <f t="shared" si="93"/>
        <v>16.368842620969893</v>
      </c>
      <c r="Q117" s="95" t="str">
        <f t="shared" si="101"/>
        <v>B</v>
      </c>
      <c r="R117" s="118" t="str">
        <f t="shared" si="94"/>
        <v>B</v>
      </c>
      <c r="S117" s="109">
        <f t="shared" si="106"/>
        <v>4.2</v>
      </c>
      <c r="T117" s="110">
        <f t="shared" si="107"/>
        <v>4.2</v>
      </c>
      <c r="U117" s="110">
        <f t="shared" si="97"/>
        <v>2.5</v>
      </c>
      <c r="V117" s="110">
        <f t="shared" si="98"/>
        <v>1</v>
      </c>
      <c r="W117" s="110">
        <f t="shared" si="99"/>
        <v>2.5</v>
      </c>
      <c r="X117" s="296">
        <f t="shared" si="100"/>
        <v>2.88</v>
      </c>
    </row>
    <row r="118" spans="1:24" x14ac:dyDescent="0.25">
      <c r="A118" s="245">
        <v>3</v>
      </c>
      <c r="B118" s="8" t="s">
        <v>48</v>
      </c>
      <c r="C118" s="51">
        <f>'2024 исходные'!F117</f>
        <v>0.8867924528301887</v>
      </c>
      <c r="D118" s="271">
        <f t="shared" si="85"/>
        <v>0.86193179535277575</v>
      </c>
      <c r="E118" s="88" t="str">
        <f t="shared" si="104"/>
        <v>B</v>
      </c>
      <c r="F118" s="240">
        <f>'2024 исходные'!J117</f>
        <v>0.5957446808510638</v>
      </c>
      <c r="G118" s="238">
        <f t="shared" si="87"/>
        <v>0.64299637748342164</v>
      </c>
      <c r="H118" s="88" t="str">
        <f t="shared" si="105"/>
        <v>B</v>
      </c>
      <c r="I118" s="240">
        <f>'2024 исходные'!M117</f>
        <v>0.56000000000000005</v>
      </c>
      <c r="J118" s="238">
        <f t="shared" si="89"/>
        <v>0.5867904763218873</v>
      </c>
      <c r="K118" s="97" t="str">
        <f t="shared" si="90"/>
        <v>B</v>
      </c>
      <c r="L118" s="40">
        <f>'2024 исходные'!P117</f>
        <v>0.3</v>
      </c>
      <c r="M118" s="238">
        <f t="shared" si="91"/>
        <v>0.428043762142224</v>
      </c>
      <c r="N118" s="86" t="str">
        <f t="shared" si="92"/>
        <v>C</v>
      </c>
      <c r="O118" s="244">
        <f>'2024 исходные'!S117</f>
        <v>14.86</v>
      </c>
      <c r="P118" s="243">
        <f t="shared" si="93"/>
        <v>16.368842620969893</v>
      </c>
      <c r="Q118" s="107" t="str">
        <f t="shared" si="101"/>
        <v>B</v>
      </c>
      <c r="R118" s="124" t="str">
        <f t="shared" si="94"/>
        <v>C</v>
      </c>
      <c r="S118" s="109">
        <f t="shared" si="106"/>
        <v>2.5</v>
      </c>
      <c r="T118" s="110">
        <f t="shared" si="107"/>
        <v>2.5</v>
      </c>
      <c r="U118" s="110">
        <f t="shared" si="97"/>
        <v>2.5</v>
      </c>
      <c r="V118" s="110">
        <f t="shared" si="98"/>
        <v>2</v>
      </c>
      <c r="W118" s="110">
        <f t="shared" si="99"/>
        <v>2.5</v>
      </c>
      <c r="X118" s="296">
        <f t="shared" si="100"/>
        <v>2.4</v>
      </c>
    </row>
    <row r="119" spans="1:24" x14ac:dyDescent="0.25">
      <c r="A119" s="245">
        <v>4</v>
      </c>
      <c r="B119" s="8" t="s">
        <v>19</v>
      </c>
      <c r="C119" s="51">
        <f>'2024 исходные'!F118</f>
        <v>0.83050847457627119</v>
      </c>
      <c r="D119" s="271">
        <f t="shared" si="85"/>
        <v>0.86193179535277575</v>
      </c>
      <c r="E119" s="86" t="str">
        <f t="shared" si="104"/>
        <v>B</v>
      </c>
      <c r="F119" s="240">
        <f>'2024 исходные'!J118</f>
        <v>0.40816326530612246</v>
      </c>
      <c r="G119" s="238">
        <f t="shared" si="87"/>
        <v>0.64299637748342164</v>
      </c>
      <c r="H119" s="86" t="str">
        <f t="shared" si="105"/>
        <v>C</v>
      </c>
      <c r="I119" s="240">
        <f>'2024 исходные'!M118</f>
        <v>0.40740740740740738</v>
      </c>
      <c r="J119" s="238">
        <f t="shared" si="89"/>
        <v>0.5867904763218873</v>
      </c>
      <c r="K119" s="95" t="str">
        <f t="shared" si="90"/>
        <v>C</v>
      </c>
      <c r="L119" s="40">
        <f>'2024 исходные'!P118</f>
        <v>0.29630000000000001</v>
      </c>
      <c r="M119" s="238">
        <f t="shared" si="91"/>
        <v>0.428043762142224</v>
      </c>
      <c r="N119" s="92" t="str">
        <f t="shared" si="92"/>
        <v>D</v>
      </c>
      <c r="O119" s="244">
        <f>'2024 исходные'!S118</f>
        <v>14.62962962962963</v>
      </c>
      <c r="P119" s="243">
        <f t="shared" si="93"/>
        <v>16.368842620969893</v>
      </c>
      <c r="Q119" s="95" t="str">
        <f t="shared" si="101"/>
        <v>B</v>
      </c>
      <c r="R119" s="124" t="str">
        <f t="shared" si="94"/>
        <v>C</v>
      </c>
      <c r="S119" s="109">
        <f t="shared" si="106"/>
        <v>2.5</v>
      </c>
      <c r="T119" s="110">
        <f t="shared" si="107"/>
        <v>2</v>
      </c>
      <c r="U119" s="110">
        <f t="shared" si="97"/>
        <v>2</v>
      </c>
      <c r="V119" s="110">
        <f t="shared" si="98"/>
        <v>1</v>
      </c>
      <c r="W119" s="110">
        <f t="shared" si="99"/>
        <v>2.5</v>
      </c>
      <c r="X119" s="296">
        <f t="shared" si="100"/>
        <v>2</v>
      </c>
    </row>
    <row r="120" spans="1:24" x14ac:dyDescent="0.25">
      <c r="A120" s="245">
        <v>5</v>
      </c>
      <c r="B120" s="8" t="s">
        <v>59</v>
      </c>
      <c r="C120" s="51">
        <f>'2024 исходные'!F119</f>
        <v>0.84285714285714286</v>
      </c>
      <c r="D120" s="271">
        <f t="shared" si="85"/>
        <v>0.86193179535277575</v>
      </c>
      <c r="E120" s="86" t="str">
        <f t="shared" si="104"/>
        <v>B</v>
      </c>
      <c r="F120" s="240">
        <f>'2024 исходные'!J119</f>
        <v>0.83050847457627119</v>
      </c>
      <c r="G120" s="238">
        <f t="shared" si="87"/>
        <v>0.64299637748342164</v>
      </c>
      <c r="H120" s="86" t="str">
        <f t="shared" si="105"/>
        <v>A</v>
      </c>
      <c r="I120" s="240">
        <f>'2024 исходные'!M119</f>
        <v>0.74626865671641796</v>
      </c>
      <c r="J120" s="238">
        <f t="shared" si="89"/>
        <v>0.5867904763218873</v>
      </c>
      <c r="K120" s="96" t="str">
        <f t="shared" si="90"/>
        <v>A</v>
      </c>
      <c r="L120" s="40">
        <f>'2024 исходные'!P119</f>
        <v>0.37309999999999999</v>
      </c>
      <c r="M120" s="238">
        <f t="shared" si="91"/>
        <v>0.428043762142224</v>
      </c>
      <c r="N120" s="86" t="str">
        <f t="shared" si="92"/>
        <v>C</v>
      </c>
      <c r="O120" s="244">
        <f>'2024 исходные'!S119</f>
        <v>15.074626865671641</v>
      </c>
      <c r="P120" s="243">
        <f t="shared" si="93"/>
        <v>16.368842620969893</v>
      </c>
      <c r="Q120" s="96" t="str">
        <f t="shared" si="101"/>
        <v>B</v>
      </c>
      <c r="R120" s="118" t="str">
        <f t="shared" si="94"/>
        <v>B</v>
      </c>
      <c r="S120" s="109">
        <f t="shared" si="106"/>
        <v>2.5</v>
      </c>
      <c r="T120" s="110">
        <f t="shared" si="107"/>
        <v>4.2</v>
      </c>
      <c r="U120" s="110">
        <f t="shared" si="97"/>
        <v>4.2</v>
      </c>
      <c r="V120" s="110">
        <f t="shared" si="98"/>
        <v>2</v>
      </c>
      <c r="W120" s="110">
        <f t="shared" si="99"/>
        <v>2.5</v>
      </c>
      <c r="X120" s="296">
        <f t="shared" si="100"/>
        <v>3.08</v>
      </c>
    </row>
    <row r="121" spans="1:24" x14ac:dyDescent="0.25">
      <c r="A121" s="245">
        <v>6</v>
      </c>
      <c r="B121" s="8" t="s">
        <v>166</v>
      </c>
      <c r="C121" s="51">
        <f>'2024 исходные'!F120</f>
        <v>0.76470588235294112</v>
      </c>
      <c r="D121" s="271">
        <f t="shared" si="85"/>
        <v>0.86193179535277575</v>
      </c>
      <c r="E121" s="85" t="str">
        <f t="shared" si="104"/>
        <v>C</v>
      </c>
      <c r="F121" s="240">
        <f>'2024 исходные'!J120</f>
        <v>0.5641025641025641</v>
      </c>
      <c r="G121" s="238">
        <f t="shared" si="87"/>
        <v>0.64299637748342164</v>
      </c>
      <c r="H121" s="85" t="str">
        <f t="shared" si="105"/>
        <v>B</v>
      </c>
      <c r="I121" s="240">
        <f>'2024 исходные'!M120</f>
        <v>0.4</v>
      </c>
      <c r="J121" s="238">
        <f t="shared" si="89"/>
        <v>0.5867904763218873</v>
      </c>
      <c r="K121" s="97" t="str">
        <f t="shared" si="90"/>
        <v>C</v>
      </c>
      <c r="L121" s="40">
        <f>'2024 исходные'!P120</f>
        <v>0.38180000000000003</v>
      </c>
      <c r="M121" s="238">
        <f t="shared" si="91"/>
        <v>0.428043762142224</v>
      </c>
      <c r="N121" s="86" t="str">
        <f t="shared" si="92"/>
        <v>C</v>
      </c>
      <c r="O121" s="244">
        <f>'2024 исходные'!S120</f>
        <v>14.890909090909091</v>
      </c>
      <c r="P121" s="243">
        <f t="shared" si="93"/>
        <v>16.368842620969893</v>
      </c>
      <c r="Q121" s="95" t="str">
        <f t="shared" si="101"/>
        <v>B</v>
      </c>
      <c r="R121" s="124" t="str">
        <f t="shared" si="94"/>
        <v>C</v>
      </c>
      <c r="S121" s="109">
        <f t="shared" si="106"/>
        <v>2</v>
      </c>
      <c r="T121" s="110">
        <f t="shared" si="107"/>
        <v>2.5</v>
      </c>
      <c r="U121" s="110">
        <f t="shared" si="97"/>
        <v>2</v>
      </c>
      <c r="V121" s="110">
        <f t="shared" si="98"/>
        <v>2</v>
      </c>
      <c r="W121" s="110">
        <f t="shared" si="99"/>
        <v>2.5</v>
      </c>
      <c r="X121" s="296">
        <f t="shared" si="100"/>
        <v>2.2000000000000002</v>
      </c>
    </row>
    <row r="122" spans="1:24" x14ac:dyDescent="0.25">
      <c r="A122" s="252">
        <v>7</v>
      </c>
      <c r="B122" s="9" t="s">
        <v>5</v>
      </c>
      <c r="C122" s="66">
        <f>'2024 исходные'!F121</f>
        <v>0.8571428571428571</v>
      </c>
      <c r="D122" s="272">
        <f t="shared" si="85"/>
        <v>0.86193179535277575</v>
      </c>
      <c r="E122" s="90" t="str">
        <f t="shared" si="104"/>
        <v>B</v>
      </c>
      <c r="F122" s="260">
        <f>'2024 исходные'!J121</f>
        <v>0.46666666666666667</v>
      </c>
      <c r="G122" s="258">
        <f t="shared" si="87"/>
        <v>0.64299637748342164</v>
      </c>
      <c r="H122" s="92" t="str">
        <f t="shared" si="105"/>
        <v>C</v>
      </c>
      <c r="I122" s="260">
        <f>'2024 исходные'!M121</f>
        <v>0.46666666666666667</v>
      </c>
      <c r="J122" s="258">
        <f t="shared" si="89"/>
        <v>0.5867904763218873</v>
      </c>
      <c r="K122" s="99" t="str">
        <f t="shared" si="90"/>
        <v>C</v>
      </c>
      <c r="L122" s="42">
        <f>'2024 исходные'!P121</f>
        <v>0.46670000000000006</v>
      </c>
      <c r="M122" s="258">
        <f t="shared" si="91"/>
        <v>0.428043762142224</v>
      </c>
      <c r="N122" s="90" t="str">
        <f t="shared" si="92"/>
        <v>C</v>
      </c>
      <c r="O122" s="244">
        <f>'2024 исходные'!S121</f>
        <v>13.166666666666666</v>
      </c>
      <c r="P122" s="243">
        <f t="shared" si="93"/>
        <v>16.368842620969893</v>
      </c>
      <c r="Q122" s="95" t="str">
        <f t="shared" si="101"/>
        <v>B</v>
      </c>
      <c r="R122" s="121" t="str">
        <f t="shared" si="94"/>
        <v>C</v>
      </c>
      <c r="S122" s="109">
        <f t="shared" si="106"/>
        <v>2.5</v>
      </c>
      <c r="T122" s="110">
        <f t="shared" si="107"/>
        <v>2</v>
      </c>
      <c r="U122" s="110">
        <f t="shared" si="97"/>
        <v>2</v>
      </c>
      <c r="V122" s="110">
        <f t="shared" si="98"/>
        <v>2</v>
      </c>
      <c r="W122" s="110">
        <f t="shared" si="99"/>
        <v>2.5</v>
      </c>
      <c r="X122" s="296">
        <f t="shared" si="100"/>
        <v>2.2000000000000002</v>
      </c>
    </row>
    <row r="123" spans="1:24" ht="15.75" customHeight="1" x14ac:dyDescent="0.25">
      <c r="A123" s="252">
        <v>8</v>
      </c>
      <c r="B123" s="9" t="s">
        <v>115</v>
      </c>
      <c r="C123" s="66">
        <f>'2024 исходные'!F122</f>
        <v>0.81314878892733566</v>
      </c>
      <c r="D123" s="272">
        <f t="shared" si="85"/>
        <v>0.86193179535277575</v>
      </c>
      <c r="E123" s="151" t="str">
        <f t="shared" si="104"/>
        <v>B</v>
      </c>
      <c r="F123" s="259">
        <f>'2024 исходные'!J122</f>
        <v>0.35744680851063831</v>
      </c>
      <c r="G123" s="258">
        <f t="shared" si="87"/>
        <v>0.64299637748342164</v>
      </c>
      <c r="H123" s="155" t="str">
        <f t="shared" si="105"/>
        <v>C</v>
      </c>
      <c r="I123" s="260">
        <f>'2024 исходные'!M122</f>
        <v>0.32014388489208634</v>
      </c>
      <c r="J123" s="258">
        <f t="shared" si="89"/>
        <v>0.5867904763218873</v>
      </c>
      <c r="K123" s="152" t="str">
        <f t="shared" si="90"/>
        <v>C</v>
      </c>
      <c r="L123" s="42">
        <f>'2024 исходные'!P122</f>
        <v>0.56120000000000003</v>
      </c>
      <c r="M123" s="258">
        <f t="shared" si="91"/>
        <v>0.428043762142224</v>
      </c>
      <c r="N123" s="151" t="str">
        <f t="shared" si="92"/>
        <v>B</v>
      </c>
      <c r="O123" s="235">
        <f>'2024 исходные'!S122</f>
        <v>14.136690647482014</v>
      </c>
      <c r="P123" s="276">
        <f t="shared" si="93"/>
        <v>16.368842620969893</v>
      </c>
      <c r="Q123" s="153" t="str">
        <f t="shared" si="101"/>
        <v>B</v>
      </c>
      <c r="R123" s="154" t="str">
        <f t="shared" si="94"/>
        <v>C</v>
      </c>
      <c r="S123" s="109">
        <f t="shared" si="106"/>
        <v>2.5</v>
      </c>
      <c r="T123" s="110">
        <f t="shared" si="107"/>
        <v>2</v>
      </c>
      <c r="U123" s="110">
        <f t="shared" si="97"/>
        <v>2</v>
      </c>
      <c r="V123" s="110">
        <f t="shared" si="98"/>
        <v>2.5</v>
      </c>
      <c r="W123" s="110">
        <f t="shared" si="99"/>
        <v>2.5</v>
      </c>
      <c r="X123" s="296">
        <f t="shared" si="100"/>
        <v>2.2999999999999998</v>
      </c>
    </row>
    <row r="124" spans="1:24" ht="15.75" thickBot="1" x14ac:dyDescent="0.3">
      <c r="A124" s="281">
        <v>9</v>
      </c>
      <c r="B124" s="10" t="s">
        <v>146</v>
      </c>
      <c r="C124" s="52">
        <f>'2024 исходные'!F123</f>
        <v>0.89166666666666672</v>
      </c>
      <c r="D124" s="254">
        <f t="shared" si="85"/>
        <v>0.86193179535277575</v>
      </c>
      <c r="E124" s="91" t="str">
        <f t="shared" si="104"/>
        <v>B</v>
      </c>
      <c r="F124" s="336">
        <f>'2024 исходные'!J123</f>
        <v>0.46728971962616822</v>
      </c>
      <c r="G124" s="254">
        <f t="shared" si="87"/>
        <v>0.64299637748342164</v>
      </c>
      <c r="H124" s="93" t="str">
        <f t="shared" si="105"/>
        <v>C</v>
      </c>
      <c r="I124" s="282">
        <f>'2024 исходные'!M123</f>
        <v>0.3923076923076923</v>
      </c>
      <c r="J124" s="254">
        <f t="shared" si="89"/>
        <v>0.5867904763218873</v>
      </c>
      <c r="K124" s="150" t="str">
        <f t="shared" si="90"/>
        <v>C</v>
      </c>
      <c r="L124" s="253">
        <f>'2024 исходные'!P123</f>
        <v>0.60770000000000002</v>
      </c>
      <c r="M124" s="254">
        <f t="shared" si="91"/>
        <v>0.428043762142224</v>
      </c>
      <c r="N124" s="91" t="str">
        <f t="shared" si="92"/>
        <v>B</v>
      </c>
      <c r="O124" s="283">
        <f>'2024 исходные'!S123</f>
        <v>24.246153846153845</v>
      </c>
      <c r="P124" s="284">
        <f t="shared" si="93"/>
        <v>16.368842620969893</v>
      </c>
      <c r="Q124" s="93" t="str">
        <f t="shared" si="101"/>
        <v>C</v>
      </c>
      <c r="R124" s="126" t="str">
        <f t="shared" si="94"/>
        <v>C</v>
      </c>
      <c r="S124" s="109">
        <f t="shared" si="106"/>
        <v>2.5</v>
      </c>
      <c r="T124" s="110">
        <f t="shared" si="107"/>
        <v>2</v>
      </c>
      <c r="U124" s="110">
        <f t="shared" si="97"/>
        <v>2</v>
      </c>
      <c r="V124" s="110">
        <f t="shared" si="98"/>
        <v>2.5</v>
      </c>
      <c r="W124" s="110">
        <f t="shared" si="99"/>
        <v>2</v>
      </c>
      <c r="X124" s="296">
        <f t="shared" si="100"/>
        <v>2.2000000000000002</v>
      </c>
    </row>
    <row r="125" spans="1:24" ht="16.5" thickBot="1" x14ac:dyDescent="0.3">
      <c r="A125" s="67">
        <f>A16+A29+A47+A68+A83+A114+A124</f>
        <v>111</v>
      </c>
      <c r="B125" s="70" t="s">
        <v>60</v>
      </c>
      <c r="C125" s="81">
        <f>'2024 исходные'!$F$124</f>
        <v>0.86193179535277575</v>
      </c>
      <c r="D125" s="71"/>
      <c r="E125" s="71"/>
      <c r="F125" s="72">
        <f>'2024 исходные'!$J$124</f>
        <v>0.64299637748342164</v>
      </c>
      <c r="G125" s="73"/>
      <c r="H125" s="73"/>
      <c r="I125" s="72">
        <f>'2024 исходные'!$M$124</f>
        <v>0.5867904763218873</v>
      </c>
      <c r="J125" s="73"/>
      <c r="K125" s="73"/>
      <c r="L125" s="72">
        <f>'2024 исходные'!$P$124</f>
        <v>0.428043762142224</v>
      </c>
      <c r="M125" s="73"/>
      <c r="N125" s="73"/>
      <c r="O125" s="74">
        <f>'2024 исходные'!$S$124</f>
        <v>16.368842620969893</v>
      </c>
      <c r="P125" s="75"/>
      <c r="Q125" s="12"/>
      <c r="R125" s="12"/>
    </row>
    <row r="126" spans="1:24" x14ac:dyDescent="0.25">
      <c r="B126" s="285" t="s">
        <v>102</v>
      </c>
      <c r="C126" s="134">
        <v>0.9</v>
      </c>
      <c r="D126" s="134"/>
      <c r="E126" s="134"/>
      <c r="F126" s="134">
        <v>0.7</v>
      </c>
      <c r="G126" s="134"/>
      <c r="H126" s="134"/>
      <c r="I126" s="134">
        <v>0.7</v>
      </c>
      <c r="J126" s="134"/>
      <c r="K126" s="134"/>
      <c r="L126" s="134">
        <v>0.7</v>
      </c>
      <c r="M126" s="83"/>
      <c r="N126" s="83"/>
      <c r="O126" s="156">
        <v>10.48</v>
      </c>
      <c r="P126" s="83"/>
      <c r="Q126" s="286"/>
    </row>
    <row r="127" spans="1:24" x14ac:dyDescent="0.25">
      <c r="B127" s="287" t="s">
        <v>103</v>
      </c>
      <c r="C127" s="134">
        <v>0.8</v>
      </c>
      <c r="D127" s="135"/>
      <c r="E127" s="135"/>
      <c r="F127" s="135">
        <v>0.5</v>
      </c>
      <c r="G127" s="135"/>
      <c r="H127" s="135"/>
      <c r="I127" s="135">
        <v>0.5</v>
      </c>
      <c r="J127" s="135"/>
      <c r="K127" s="135"/>
      <c r="L127" s="135">
        <v>0.5</v>
      </c>
      <c r="M127" s="133"/>
      <c r="N127" s="133"/>
      <c r="O127" s="136">
        <v>15.493</v>
      </c>
      <c r="P127" s="133"/>
      <c r="Q127" s="288"/>
    </row>
    <row r="128" spans="1:24" x14ac:dyDescent="0.25">
      <c r="B128" s="285" t="s">
        <v>104</v>
      </c>
      <c r="C128" s="134">
        <v>0.5</v>
      </c>
      <c r="D128" s="135"/>
      <c r="E128" s="135"/>
      <c r="F128" s="135">
        <v>0.3</v>
      </c>
      <c r="G128" s="135"/>
      <c r="H128" s="135"/>
      <c r="I128" s="135">
        <v>0.3</v>
      </c>
      <c r="J128" s="135"/>
      <c r="K128" s="135"/>
      <c r="L128" s="135">
        <v>0.3</v>
      </c>
      <c r="M128" s="133"/>
      <c r="N128" s="133"/>
      <c r="O128" s="133">
        <v>25</v>
      </c>
      <c r="P128" s="133"/>
      <c r="Q128" s="288"/>
    </row>
    <row r="129" spans="3:9" x14ac:dyDescent="0.25">
      <c r="I129" s="82"/>
    </row>
    <row r="130" spans="3:9" x14ac:dyDescent="0.25">
      <c r="C130" s="4" t="s">
        <v>54</v>
      </c>
      <c r="D130" s="13" t="s">
        <v>105</v>
      </c>
    </row>
    <row r="131" spans="3:9" x14ac:dyDescent="0.25">
      <c r="C131" s="14" t="s">
        <v>56</v>
      </c>
      <c r="D131" s="13" t="s">
        <v>119</v>
      </c>
    </row>
    <row r="132" spans="3:9" x14ac:dyDescent="0.25">
      <c r="C132" s="15" t="s">
        <v>55</v>
      </c>
      <c r="D132" s="13" t="s">
        <v>106</v>
      </c>
    </row>
    <row r="133" spans="3:9" x14ac:dyDescent="0.25">
      <c r="C133" s="16" t="s">
        <v>57</v>
      </c>
      <c r="D133" s="13" t="s">
        <v>107</v>
      </c>
    </row>
  </sheetData>
  <mergeCells count="1">
    <mergeCell ref="S4:X4"/>
  </mergeCells>
  <conditionalFormatting sqref="P7">
    <cfRule type="cellIs" dxfId="49" priority="28" operator="between">
      <formula>#REF!</formula>
      <formula>#REF!</formula>
    </cfRule>
    <cfRule type="cellIs" dxfId="48" priority="29" operator="between">
      <formula>$O$125</formula>
      <formula>#REF!</formula>
    </cfRule>
    <cfRule type="cellIs" dxfId="47" priority="30" operator="between">
      <formula>#REF!</formula>
      <formula>$O$125</formula>
    </cfRule>
    <cfRule type="cellIs" dxfId="46" priority="31" operator="between">
      <formula>#REF!</formula>
      <formula>#REF!</formula>
    </cfRule>
  </conditionalFormatting>
  <conditionalFormatting sqref="C125">
    <cfRule type="cellIs" dxfId="45" priority="27" operator="greaterThanOrEqual">
      <formula>"0.9"</formula>
    </cfRule>
  </conditionalFormatting>
  <conditionalFormatting sqref="L114:L124 L7:L112">
    <cfRule type="cellIs" dxfId="44" priority="44" stopIfTrue="1" operator="equal">
      <formula>$L$127</formula>
    </cfRule>
    <cfRule type="cellIs" dxfId="43" priority="45" stopIfTrue="1" operator="lessThan">
      <formula>$L$128</formula>
    </cfRule>
    <cfRule type="cellIs" dxfId="42" priority="46" stopIfTrue="1" operator="between">
      <formula>$L$128</formula>
      <formula>$L$127</formula>
    </cfRule>
    <cfRule type="cellIs" dxfId="41" priority="47" stopIfTrue="1" operator="between">
      <formula>$L$127</formula>
      <formula>$L$126</formula>
    </cfRule>
    <cfRule type="cellIs" dxfId="40" priority="48" stopIfTrue="1" operator="greaterThanOrEqual">
      <formula>$L$126</formula>
    </cfRule>
  </conditionalFormatting>
  <conditionalFormatting sqref="O114:O124 O7:O112">
    <cfRule type="cellIs" dxfId="39" priority="49" stopIfTrue="1" operator="equal">
      <formula>$O$126</formula>
    </cfRule>
    <cfRule type="cellIs" dxfId="38" priority="50" stopIfTrue="1" operator="greaterThan">
      <formula>$O$128</formula>
    </cfRule>
    <cfRule type="cellIs" dxfId="37" priority="51" stopIfTrue="1" operator="between">
      <formula>$O$127</formula>
      <formula>$O$128</formula>
    </cfRule>
    <cfRule type="cellIs" dxfId="36" priority="52" stopIfTrue="1" operator="between">
      <formula>$O$126</formula>
      <formula>$O$127</formula>
    </cfRule>
    <cfRule type="cellIs" dxfId="35" priority="53" stopIfTrue="1" operator="lessThan">
      <formula>$O$126</formula>
    </cfRule>
  </conditionalFormatting>
  <conditionalFormatting sqref="E6:E124 H6:H124 K6:K124 N6:N124 Q6:R124">
    <cfRule type="cellIs" dxfId="34" priority="4" stopIfTrue="1" operator="equal">
      <formula>"D"</formula>
    </cfRule>
    <cfRule type="cellIs" dxfId="33" priority="5" stopIfTrue="1" operator="equal">
      <formula>"C"</formula>
    </cfRule>
    <cfRule type="cellIs" dxfId="32" priority="6" stopIfTrue="1" operator="equal">
      <formula>"B"</formula>
    </cfRule>
    <cfRule type="cellIs" dxfId="31" priority="7" stopIfTrue="1" operator="equal">
      <formula>"A"</formula>
    </cfRule>
  </conditionalFormatting>
  <conditionalFormatting sqref="L113">
    <cfRule type="cellIs" dxfId="30" priority="8" stopIfTrue="1" operator="equal">
      <formula>$L$127</formula>
    </cfRule>
    <cfRule type="cellIs" dxfId="29" priority="9" stopIfTrue="1" operator="lessThan">
      <formula>$L$128</formula>
    </cfRule>
    <cfRule type="cellIs" dxfId="28" priority="10" stopIfTrue="1" operator="between">
      <formula>$L$128</formula>
      <formula>$L$127</formula>
    </cfRule>
    <cfRule type="cellIs" dxfId="27" priority="11" stopIfTrue="1" operator="between">
      <formula>$L$127</formula>
      <formula>$L$126</formula>
    </cfRule>
    <cfRule type="cellIs" dxfId="26" priority="12" stopIfTrue="1" operator="greaterThanOrEqual">
      <formula>$L$126</formula>
    </cfRule>
  </conditionalFormatting>
  <conditionalFormatting sqref="O113">
    <cfRule type="cellIs" dxfId="25" priority="13" stopIfTrue="1" operator="equal">
      <formula>$O$126</formula>
    </cfRule>
    <cfRule type="cellIs" dxfId="24" priority="14" stopIfTrue="1" operator="greaterThan">
      <formula>$O$128</formula>
    </cfRule>
    <cfRule type="cellIs" dxfId="23" priority="15" stopIfTrue="1" operator="between">
      <formula>$O$127</formula>
      <formula>$O$128</formula>
    </cfRule>
    <cfRule type="cellIs" dxfId="22" priority="16" stopIfTrue="1" operator="between">
      <formula>$O$126</formula>
      <formula>$O$127</formula>
    </cfRule>
    <cfRule type="cellIs" dxfId="21" priority="17" stopIfTrue="1" operator="lessThan">
      <formula>$O$126</formula>
    </cfRule>
  </conditionalFormatting>
  <conditionalFormatting sqref="F113">
    <cfRule type="cellIs" dxfId="20" priority="18" stopIfTrue="1" operator="equal">
      <formula>$F$126</formula>
    </cfRule>
  </conditionalFormatting>
  <conditionalFormatting sqref="F7:F124">
    <cfRule type="containsBlanks" dxfId="19" priority="221">
      <formula>LEN(TRIM(F7))=0</formula>
    </cfRule>
    <cfRule type="cellIs" dxfId="18" priority="222" stopIfTrue="1" operator="equal">
      <formula>$F$127</formula>
    </cfRule>
    <cfRule type="cellIs" dxfId="17" priority="223" stopIfTrue="1" operator="lessThan">
      <formula>$F$128</formula>
    </cfRule>
    <cfRule type="cellIs" dxfId="16" priority="224" stopIfTrue="1" operator="between">
      <formula>$F$128</formula>
      <formula>$F$127</formula>
    </cfRule>
    <cfRule type="cellIs" dxfId="15" priority="225" stopIfTrue="1" operator="between">
      <formula>$F$127</formula>
      <formula>$F$126</formula>
    </cfRule>
    <cfRule type="cellIs" dxfId="14" priority="226" stopIfTrue="1" operator="greaterThanOrEqual">
      <formula>$F$126</formula>
    </cfRule>
    <cfRule type="cellIs" dxfId="13" priority="227" stopIfTrue="1" operator="equal">
      <formula>$F$126</formula>
    </cfRule>
  </conditionalFormatting>
  <conditionalFormatting sqref="I7:I124">
    <cfRule type="containsBlanks" dxfId="12" priority="228" stopIfTrue="1">
      <formula>LEN(TRIM(I7))=0</formula>
    </cfRule>
    <cfRule type="cellIs" dxfId="11" priority="229" stopIfTrue="1" operator="equal">
      <formula>$I$127</formula>
    </cfRule>
    <cfRule type="cellIs" dxfId="10" priority="230" stopIfTrue="1" operator="lessThan">
      <formula>$I$128</formula>
    </cfRule>
    <cfRule type="cellIs" dxfId="9" priority="231" stopIfTrue="1" operator="between">
      <formula>$I$128</formula>
      <formula>$I$127</formula>
    </cfRule>
    <cfRule type="cellIs" dxfId="8" priority="232" stopIfTrue="1" operator="between">
      <formula>$I$127</formula>
      <formula>$I$126</formula>
    </cfRule>
    <cfRule type="cellIs" dxfId="7" priority="233" stopIfTrue="1" operator="greaterThanOrEqual">
      <formula>$I$126</formula>
    </cfRule>
  </conditionalFormatting>
  <conditionalFormatting sqref="C7:C124">
    <cfRule type="containsBlanks" dxfId="6" priority="234">
      <formula>LEN(TRIM(C7))=0</formula>
    </cfRule>
    <cfRule type="cellIs" dxfId="5" priority="235" stopIfTrue="1" operator="equal">
      <formula>$C$126</formula>
    </cfRule>
    <cfRule type="cellIs" dxfId="4" priority="236" stopIfTrue="1" operator="equal">
      <formula>$C$127</formula>
    </cfRule>
    <cfRule type="cellIs" dxfId="3" priority="237" stopIfTrue="1" operator="lessThan">
      <formula>$C$128</formula>
    </cfRule>
    <cfRule type="cellIs" dxfId="2" priority="238" stopIfTrue="1" operator="between">
      <formula>$C$128</formula>
      <formula>$C$127</formula>
    </cfRule>
    <cfRule type="cellIs" dxfId="1" priority="239" stopIfTrue="1" operator="between">
      <formula>$C$127</formula>
      <formula>$C$126</formula>
    </cfRule>
    <cfRule type="cellIs" dxfId="0" priority="240" stopIfTrue="1" operator="greaterThanOrEqual">
      <formula>$C$126</formula>
    </cfRule>
  </conditionalFormatting>
  <pageMargins left="0.19685039370078741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1:W2"/>
  <sheetViews>
    <sheetView zoomScale="90" zoomScaleNormal="90" workbookViewId="0">
      <pane ySplit="1" topLeftCell="A2" activePane="bottomLeft" state="frozen"/>
      <selection pane="bottomLeft" activeCell="AE121" sqref="AE121"/>
    </sheetView>
  </sheetViews>
  <sheetFormatPr defaultRowHeight="15" x14ac:dyDescent="0.25"/>
  <sheetData>
    <row r="1" spans="8:23" ht="18" customHeight="1" x14ac:dyDescent="0.25">
      <c r="H1" s="347" t="s">
        <v>67</v>
      </c>
      <c r="I1" s="347"/>
      <c r="J1" s="347"/>
      <c r="K1" s="347"/>
      <c r="L1" s="347"/>
      <c r="M1" s="347"/>
      <c r="N1" s="347"/>
      <c r="O1" s="347"/>
      <c r="P1" s="347"/>
      <c r="Q1" s="347"/>
      <c r="R1" s="347"/>
      <c r="S1" s="347"/>
      <c r="T1" s="347"/>
      <c r="U1" s="347"/>
      <c r="V1" s="347"/>
      <c r="W1" s="36"/>
    </row>
    <row r="2" spans="8:23" ht="15" customHeight="1" x14ac:dyDescent="0.25"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</row>
  </sheetData>
  <mergeCells count="1">
    <mergeCell ref="H1:V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7"/>
  <sheetViews>
    <sheetView zoomScale="90" zoomScaleNormal="90" workbookViewId="0">
      <pane xSplit="3" ySplit="5" topLeftCell="D60" activePane="bottomRight" state="frozen"/>
      <selection pane="topRight" activeCell="D1" sqref="D1"/>
      <selection pane="bottomLeft" activeCell="A6" sqref="A6"/>
      <selection pane="bottomRight" activeCell="C3" sqref="C3:C4"/>
    </sheetView>
  </sheetViews>
  <sheetFormatPr defaultRowHeight="15" x14ac:dyDescent="0.25"/>
  <cols>
    <col min="1" max="1" width="4.7109375" customWidth="1"/>
    <col min="2" max="2" width="9.85546875" customWidth="1"/>
    <col min="3" max="3" width="32.5703125" customWidth="1"/>
    <col min="4" max="5" width="13.28515625" customWidth="1"/>
    <col min="6" max="6" width="11.7109375" customWidth="1"/>
    <col min="7" max="9" width="13.28515625" customWidth="1"/>
    <col min="10" max="10" width="11.7109375" customWidth="1"/>
    <col min="11" max="11" width="13.28515625" customWidth="1"/>
    <col min="12" max="12" width="12.7109375" customWidth="1"/>
    <col min="13" max="14" width="11.7109375" customWidth="1"/>
    <col min="15" max="15" width="12.7109375" customWidth="1"/>
    <col min="16" max="17" width="11.7109375" customWidth="1"/>
    <col min="18" max="18" width="12.7109375" customWidth="1"/>
    <col min="19" max="19" width="11.7109375" customWidth="1"/>
    <col min="20" max="20" width="21.7109375" customWidth="1"/>
  </cols>
  <sheetData>
    <row r="1" spans="1:20" ht="18" customHeight="1" x14ac:dyDescent="0.25">
      <c r="A1" s="17"/>
      <c r="B1" s="350" t="s">
        <v>61</v>
      </c>
      <c r="C1" s="350"/>
      <c r="D1" s="350"/>
      <c r="E1" s="350"/>
      <c r="F1" s="350"/>
      <c r="G1" s="54"/>
      <c r="H1" s="54"/>
      <c r="I1" s="54"/>
      <c r="J1" s="54"/>
      <c r="K1" s="54"/>
      <c r="L1" s="54"/>
      <c r="M1" s="54"/>
      <c r="N1" s="17"/>
      <c r="O1" s="17"/>
      <c r="P1" s="17"/>
      <c r="Q1" s="17"/>
      <c r="R1" s="17"/>
      <c r="S1" s="17"/>
      <c r="T1" s="17"/>
    </row>
    <row r="2" spans="1:20" ht="18" customHeight="1" thickBot="1" x14ac:dyDescent="0.3">
      <c r="A2" s="17"/>
      <c r="B2" s="17"/>
      <c r="C2" s="55" t="s">
        <v>167</v>
      </c>
      <c r="D2" s="55"/>
      <c r="E2" s="55"/>
      <c r="F2" s="55"/>
      <c r="G2" s="55"/>
      <c r="H2" s="55"/>
      <c r="I2" s="55"/>
      <c r="J2" s="55"/>
      <c r="K2" s="55"/>
      <c r="L2" s="55"/>
      <c r="M2" s="55"/>
      <c r="N2" s="17"/>
      <c r="O2" s="17"/>
      <c r="P2" s="17"/>
      <c r="Q2" s="17"/>
      <c r="R2" s="17"/>
      <c r="S2" s="17"/>
      <c r="T2" s="17"/>
    </row>
    <row r="3" spans="1:20" ht="30" customHeight="1" x14ac:dyDescent="0.25">
      <c r="A3" s="365" t="s">
        <v>21</v>
      </c>
      <c r="B3" s="358" t="s">
        <v>23</v>
      </c>
      <c r="C3" s="356" t="s">
        <v>22</v>
      </c>
      <c r="D3" s="355" t="s">
        <v>73</v>
      </c>
      <c r="E3" s="355"/>
      <c r="F3" s="355"/>
      <c r="G3" s="367" t="s">
        <v>74</v>
      </c>
      <c r="H3" s="355"/>
      <c r="I3" s="355"/>
      <c r="J3" s="368"/>
      <c r="K3" s="367" t="s">
        <v>62</v>
      </c>
      <c r="L3" s="355"/>
      <c r="M3" s="368"/>
      <c r="N3" s="369" t="s">
        <v>64</v>
      </c>
      <c r="O3" s="370"/>
      <c r="P3" s="371"/>
      <c r="Q3" s="360" t="s">
        <v>75</v>
      </c>
      <c r="R3" s="361"/>
      <c r="S3" s="362"/>
      <c r="T3" s="363" t="s">
        <v>72</v>
      </c>
    </row>
    <row r="4" spans="1:20" ht="105" customHeight="1" thickBot="1" x14ac:dyDescent="0.3">
      <c r="A4" s="366"/>
      <c r="B4" s="359"/>
      <c r="C4" s="357"/>
      <c r="D4" s="334" t="s">
        <v>177</v>
      </c>
      <c r="E4" s="44" t="s">
        <v>176</v>
      </c>
      <c r="F4" s="229" t="s">
        <v>101</v>
      </c>
      <c r="G4" s="45" t="s">
        <v>165</v>
      </c>
      <c r="H4" s="44" t="s">
        <v>177</v>
      </c>
      <c r="I4" s="44" t="s">
        <v>176</v>
      </c>
      <c r="J4" s="46" t="s">
        <v>100</v>
      </c>
      <c r="K4" s="45" t="s">
        <v>116</v>
      </c>
      <c r="L4" s="44" t="s">
        <v>63</v>
      </c>
      <c r="M4" s="46" t="s">
        <v>99</v>
      </c>
      <c r="N4" s="45" t="s">
        <v>65</v>
      </c>
      <c r="O4" s="44" t="s">
        <v>63</v>
      </c>
      <c r="P4" s="46" t="s">
        <v>98</v>
      </c>
      <c r="Q4" s="45" t="s">
        <v>66</v>
      </c>
      <c r="R4" s="44" t="s">
        <v>63</v>
      </c>
      <c r="S4" s="46" t="s">
        <v>97</v>
      </c>
      <c r="T4" s="364"/>
    </row>
    <row r="5" spans="1:20" ht="16.5" customHeight="1" thickBot="1" x14ac:dyDescent="0.3">
      <c r="A5" s="57"/>
      <c r="B5" s="58"/>
      <c r="C5" s="142" t="s">
        <v>85</v>
      </c>
      <c r="D5" s="170">
        <f>D6+D16+D29+D47+D68+D83+D114</f>
        <v>8840</v>
      </c>
      <c r="E5" s="174">
        <f>E6+E16+E29+E47+E68+E83+E114</f>
        <v>1213</v>
      </c>
      <c r="F5" s="230">
        <f>AVERAGE(F7:F15,F17:F28,F30:F46,F48:F67,F69:F82,F84:F113,F115:F123)</f>
        <v>0.86193179535277575</v>
      </c>
      <c r="G5" s="289">
        <f t="shared" ref="G5:I5" si="0">G6+G16+G29+G47+G68+G83+G114</f>
        <v>4832</v>
      </c>
      <c r="H5" s="171">
        <f t="shared" si="0"/>
        <v>8840</v>
      </c>
      <c r="I5" s="171">
        <f t="shared" si="0"/>
        <v>1213</v>
      </c>
      <c r="J5" s="172">
        <f>AVERAGE(J7:J15,J17:J28,J30:J46,J48:J67,J69:J82,J84:J113,J115:J123)</f>
        <v>0.64299637748342164</v>
      </c>
      <c r="K5" s="173">
        <f t="shared" ref="K5:L5" si="1">K6+K16+K29+K47+K68+K83+K114</f>
        <v>5103</v>
      </c>
      <c r="L5" s="171">
        <f t="shared" si="1"/>
        <v>8882</v>
      </c>
      <c r="M5" s="172">
        <f>AVERAGE(M7:M15,M17:M28,M30:M46,M48:M67,M69:M82,M84:M113,M115:M123)</f>
        <v>0.5867904763218873</v>
      </c>
      <c r="N5" s="345">
        <f t="shared" ref="N5:O5" si="2">N6+N16+N29+N47+N68+N83+N114</f>
        <v>3867.0011999999997</v>
      </c>
      <c r="O5" s="171">
        <f t="shared" si="2"/>
        <v>8882</v>
      </c>
      <c r="P5" s="172">
        <f>AVERAGE(P7:P15,P17:P28,P30:P46,P48:P67,P69:P82,P84:P113,P115:P123)</f>
        <v>0.428043762142224</v>
      </c>
      <c r="Q5" s="299">
        <f>Q6+Q16+Q29+Q47+Q68+Q83+Q114</f>
        <v>145196</v>
      </c>
      <c r="R5" s="174">
        <f t="shared" ref="R5" si="3">R6+R16+R29+R47+R68+R83+R114</f>
        <v>8882</v>
      </c>
      <c r="S5" s="175">
        <f>AVERAGE(S7:S15,S17:S28,S30:S46,S48:S67,S69:S82,S84:S113,S115:S123)</f>
        <v>16.368842620969893</v>
      </c>
      <c r="T5" s="157"/>
    </row>
    <row r="6" spans="1:20" ht="16.5" customHeight="1" thickBot="1" x14ac:dyDescent="0.3">
      <c r="A6" s="19"/>
      <c r="B6" s="20" t="s">
        <v>76</v>
      </c>
      <c r="C6" s="21"/>
      <c r="D6" s="180">
        <f>SUM(D7:D15)</f>
        <v>633</v>
      </c>
      <c r="E6" s="181">
        <f>SUM(E7:E15)</f>
        <v>80</v>
      </c>
      <c r="F6" s="182">
        <f>AVERAGE(F7:F15)</f>
        <v>0.86164299623521279</v>
      </c>
      <c r="G6" s="183">
        <f>SUM(G7:G15)</f>
        <v>329</v>
      </c>
      <c r="H6" s="184">
        <f>SUM(H7:H15)</f>
        <v>633</v>
      </c>
      <c r="I6" s="185">
        <f>SUM(I7:I15)</f>
        <v>80</v>
      </c>
      <c r="J6" s="188">
        <f>AVERAGE(J7:J15)</f>
        <v>0.57935131227759173</v>
      </c>
      <c r="K6" s="186">
        <f>SUM(K7:K15)</f>
        <v>357</v>
      </c>
      <c r="L6" s="187">
        <f>SUM(L7:L15)</f>
        <v>638</v>
      </c>
      <c r="M6" s="188">
        <f>AVERAGE(M7:M15)</f>
        <v>0.5456035190566525</v>
      </c>
      <c r="N6" s="186">
        <f>SUM(N7:N15)</f>
        <v>258.99950000000001</v>
      </c>
      <c r="O6" s="187">
        <f>SUM(O7:O15)</f>
        <v>638</v>
      </c>
      <c r="P6" s="188">
        <f>AVERAGE(P7:P15)</f>
        <v>0.4114839942377887</v>
      </c>
      <c r="Q6" s="189">
        <f>SUM(Q7:Q15)</f>
        <v>10015</v>
      </c>
      <c r="R6" s="181">
        <f>SUM(R7:R15)</f>
        <v>638</v>
      </c>
      <c r="S6" s="190">
        <f>AVERAGE(S7:S15)</f>
        <v>15.496072609399111</v>
      </c>
      <c r="T6" s="159"/>
    </row>
    <row r="7" spans="1:20" ht="16.5" customHeight="1" x14ac:dyDescent="0.25">
      <c r="A7" s="22">
        <v>1</v>
      </c>
      <c r="B7" s="25">
        <v>10003</v>
      </c>
      <c r="C7" s="143" t="s">
        <v>25</v>
      </c>
      <c r="D7" s="338">
        <v>42</v>
      </c>
      <c r="E7" s="191">
        <v>6</v>
      </c>
      <c r="F7" s="192">
        <f t="shared" ref="F7:F15" si="4">(D7-E7)/D7</f>
        <v>0.8571428571428571</v>
      </c>
      <c r="G7" s="193">
        <v>18</v>
      </c>
      <c r="H7" s="194">
        <v>42</v>
      </c>
      <c r="I7" s="195">
        <v>6</v>
      </c>
      <c r="J7" s="198">
        <f>G7/(H7-I7)</f>
        <v>0.5</v>
      </c>
      <c r="K7" s="197">
        <v>20</v>
      </c>
      <c r="L7" s="191">
        <v>43</v>
      </c>
      <c r="M7" s="198">
        <f>K7/L7</f>
        <v>0.46511627906976744</v>
      </c>
      <c r="N7" s="197">
        <v>21.001200000000004</v>
      </c>
      <c r="O7" s="191">
        <v>43</v>
      </c>
      <c r="P7" s="198">
        <f>N7/O7</f>
        <v>0.48840000000000011</v>
      </c>
      <c r="Q7" s="199">
        <v>275</v>
      </c>
      <c r="R7" s="191">
        <v>43</v>
      </c>
      <c r="S7" s="200">
        <f>Q7/R7</f>
        <v>6.3953488372093021</v>
      </c>
      <c r="T7" s="158"/>
    </row>
    <row r="8" spans="1:20" ht="16.5" customHeight="1" x14ac:dyDescent="0.25">
      <c r="A8" s="24">
        <v>2</v>
      </c>
      <c r="B8" s="25">
        <v>10002</v>
      </c>
      <c r="C8" s="143" t="s">
        <v>121</v>
      </c>
      <c r="D8" s="338">
        <v>80</v>
      </c>
      <c r="E8" s="191">
        <v>8</v>
      </c>
      <c r="F8" s="192">
        <f t="shared" si="4"/>
        <v>0.9</v>
      </c>
      <c r="G8" s="193">
        <v>52</v>
      </c>
      <c r="H8" s="194">
        <v>80</v>
      </c>
      <c r="I8" s="195">
        <v>8</v>
      </c>
      <c r="J8" s="198">
        <f t="shared" ref="J8:J64" si="5">G8/(H8-I8)</f>
        <v>0.72222222222222221</v>
      </c>
      <c r="K8" s="197">
        <v>53</v>
      </c>
      <c r="L8" s="191">
        <v>76</v>
      </c>
      <c r="M8" s="198">
        <f t="shared" ref="M8:M64" si="6">K8/L8</f>
        <v>0.69736842105263153</v>
      </c>
      <c r="N8" s="197">
        <v>20.998800000000003</v>
      </c>
      <c r="O8" s="191">
        <v>76</v>
      </c>
      <c r="P8" s="198">
        <f t="shared" ref="P8:P64" si="7">N8/O8</f>
        <v>0.27630000000000005</v>
      </c>
      <c r="Q8" s="199">
        <v>1145</v>
      </c>
      <c r="R8" s="191">
        <v>76</v>
      </c>
      <c r="S8" s="200">
        <f t="shared" ref="S8:S15" si="8">Q8/R8</f>
        <v>15.065789473684211</v>
      </c>
      <c r="T8" s="158"/>
    </row>
    <row r="9" spans="1:20" ht="16.5" customHeight="1" x14ac:dyDescent="0.25">
      <c r="A9" s="24">
        <v>3</v>
      </c>
      <c r="B9" s="25">
        <v>10090</v>
      </c>
      <c r="C9" s="143" t="s">
        <v>27</v>
      </c>
      <c r="D9" s="338">
        <v>93</v>
      </c>
      <c r="E9" s="191">
        <v>7</v>
      </c>
      <c r="F9" s="192">
        <f t="shared" si="4"/>
        <v>0.92473118279569888</v>
      </c>
      <c r="G9" s="193">
        <v>50</v>
      </c>
      <c r="H9" s="194">
        <v>93</v>
      </c>
      <c r="I9" s="195">
        <v>7</v>
      </c>
      <c r="J9" s="198">
        <f>G9/(H9-I9)</f>
        <v>0.58139534883720934</v>
      </c>
      <c r="K9" s="197">
        <v>50</v>
      </c>
      <c r="L9" s="191">
        <v>92</v>
      </c>
      <c r="M9" s="198">
        <f>K9/L9</f>
        <v>0.54347826086956519</v>
      </c>
      <c r="N9" s="197">
        <v>31.997600000000002</v>
      </c>
      <c r="O9" s="191">
        <v>92</v>
      </c>
      <c r="P9" s="198">
        <f>N9/O9</f>
        <v>0.3478</v>
      </c>
      <c r="Q9" s="199">
        <v>1725</v>
      </c>
      <c r="R9" s="191">
        <v>92</v>
      </c>
      <c r="S9" s="200">
        <f>Q9/R9</f>
        <v>18.75</v>
      </c>
      <c r="T9" s="158"/>
    </row>
    <row r="10" spans="1:20" ht="16.5" customHeight="1" x14ac:dyDescent="0.25">
      <c r="A10" s="24">
        <v>4</v>
      </c>
      <c r="B10" s="26">
        <v>10004</v>
      </c>
      <c r="C10" s="144" t="s">
        <v>26</v>
      </c>
      <c r="D10" s="339">
        <v>104</v>
      </c>
      <c r="E10" s="201">
        <v>4</v>
      </c>
      <c r="F10" s="202">
        <f t="shared" si="4"/>
        <v>0.96153846153846156</v>
      </c>
      <c r="G10" s="203">
        <v>66</v>
      </c>
      <c r="H10" s="204">
        <v>104</v>
      </c>
      <c r="I10" s="205">
        <v>4</v>
      </c>
      <c r="J10" s="207">
        <f>G10/(H10-I10)</f>
        <v>0.66</v>
      </c>
      <c r="K10" s="206">
        <v>74</v>
      </c>
      <c r="L10" s="201">
        <v>115</v>
      </c>
      <c r="M10" s="207">
        <f>K10/L10</f>
        <v>0.64347826086956517</v>
      </c>
      <c r="N10" s="206">
        <v>44.999500000000005</v>
      </c>
      <c r="O10" s="201">
        <v>115</v>
      </c>
      <c r="P10" s="207">
        <f>N10/O10</f>
        <v>0.39130000000000004</v>
      </c>
      <c r="Q10" s="208">
        <v>1663</v>
      </c>
      <c r="R10" s="201">
        <v>115</v>
      </c>
      <c r="S10" s="209">
        <f>Q10/R10</f>
        <v>14.460869565217392</v>
      </c>
      <c r="T10" s="160"/>
    </row>
    <row r="11" spans="1:20" ht="16.5" customHeight="1" x14ac:dyDescent="0.25">
      <c r="A11" s="24">
        <v>5</v>
      </c>
      <c r="B11" s="25">
        <v>10001</v>
      </c>
      <c r="C11" s="143" t="s">
        <v>168</v>
      </c>
      <c r="D11" s="338">
        <v>58</v>
      </c>
      <c r="E11" s="191">
        <v>17</v>
      </c>
      <c r="F11" s="196">
        <f t="shared" si="4"/>
        <v>0.7068965517241379</v>
      </c>
      <c r="G11" s="193">
        <v>28</v>
      </c>
      <c r="H11" s="194">
        <v>58</v>
      </c>
      <c r="I11" s="195">
        <v>17</v>
      </c>
      <c r="J11" s="198">
        <f t="shared" ref="J11" si="9">G11/(H11-I11)</f>
        <v>0.68292682926829273</v>
      </c>
      <c r="K11" s="197">
        <v>38</v>
      </c>
      <c r="L11" s="191">
        <v>56</v>
      </c>
      <c r="M11" s="198">
        <f t="shared" ref="M11" si="10">K11/L11</f>
        <v>0.6785714285714286</v>
      </c>
      <c r="N11" s="197">
        <v>22.002399999999998</v>
      </c>
      <c r="O11" s="191">
        <v>56</v>
      </c>
      <c r="P11" s="198">
        <f t="shared" ref="P11" si="11">N11/O11</f>
        <v>0.39289999999999997</v>
      </c>
      <c r="Q11" s="199">
        <v>944</v>
      </c>
      <c r="R11" s="191">
        <v>56</v>
      </c>
      <c r="S11" s="200">
        <f>Q11/R11</f>
        <v>16.857142857142858</v>
      </c>
      <c r="T11" s="161"/>
    </row>
    <row r="12" spans="1:20" ht="16.5" customHeight="1" x14ac:dyDescent="0.25">
      <c r="A12" s="24">
        <v>6</v>
      </c>
      <c r="B12" s="25">
        <v>10120</v>
      </c>
      <c r="C12" s="143" t="s">
        <v>120</v>
      </c>
      <c r="D12" s="338">
        <v>57</v>
      </c>
      <c r="E12" s="191">
        <v>10</v>
      </c>
      <c r="F12" s="192">
        <f t="shared" si="4"/>
        <v>0.82456140350877194</v>
      </c>
      <c r="G12" s="193">
        <v>14</v>
      </c>
      <c r="H12" s="194">
        <v>57</v>
      </c>
      <c r="I12" s="195">
        <v>10</v>
      </c>
      <c r="J12" s="198">
        <f t="shared" si="5"/>
        <v>0.2978723404255319</v>
      </c>
      <c r="K12" s="197">
        <v>15</v>
      </c>
      <c r="L12" s="231">
        <v>53</v>
      </c>
      <c r="M12" s="198">
        <f t="shared" si="6"/>
        <v>0.28301886792452829</v>
      </c>
      <c r="N12" s="197">
        <v>27</v>
      </c>
      <c r="O12" s="191">
        <v>53</v>
      </c>
      <c r="P12" s="198">
        <f t="shared" si="7"/>
        <v>0.50943396226415094</v>
      </c>
      <c r="Q12" s="199">
        <v>911</v>
      </c>
      <c r="R12" s="191">
        <v>53</v>
      </c>
      <c r="S12" s="200">
        <f t="shared" si="8"/>
        <v>17.188679245283019</v>
      </c>
      <c r="T12" s="158"/>
    </row>
    <row r="13" spans="1:20" ht="16.5" customHeight="1" x14ac:dyDescent="0.25">
      <c r="A13" s="24">
        <v>7</v>
      </c>
      <c r="B13" s="25">
        <v>10190</v>
      </c>
      <c r="C13" s="143" t="s">
        <v>143</v>
      </c>
      <c r="D13" s="338">
        <v>87</v>
      </c>
      <c r="E13" s="191">
        <v>10</v>
      </c>
      <c r="F13" s="192">
        <f t="shared" si="4"/>
        <v>0.88505747126436785</v>
      </c>
      <c r="G13" s="193">
        <v>51</v>
      </c>
      <c r="H13" s="194">
        <v>87</v>
      </c>
      <c r="I13" s="195">
        <v>10</v>
      </c>
      <c r="J13" s="198">
        <f t="shared" si="5"/>
        <v>0.66233766233766234</v>
      </c>
      <c r="K13" s="197">
        <v>51</v>
      </c>
      <c r="L13" s="231">
        <v>84</v>
      </c>
      <c r="M13" s="198">
        <f t="shared" si="6"/>
        <v>0.6071428571428571</v>
      </c>
      <c r="N13" s="197">
        <v>39</v>
      </c>
      <c r="O13" s="191">
        <v>84</v>
      </c>
      <c r="P13" s="198">
        <f t="shared" si="7"/>
        <v>0.4642857142857143</v>
      </c>
      <c r="Q13" s="199">
        <v>1351</v>
      </c>
      <c r="R13" s="191">
        <v>84</v>
      </c>
      <c r="S13" s="200">
        <f t="shared" si="8"/>
        <v>16.083333333333332</v>
      </c>
      <c r="T13" s="158"/>
    </row>
    <row r="14" spans="1:20" ht="16.5" customHeight="1" x14ac:dyDescent="0.25">
      <c r="A14" s="24">
        <v>8</v>
      </c>
      <c r="B14" s="25">
        <v>10320</v>
      </c>
      <c r="C14" s="143" t="s">
        <v>24</v>
      </c>
      <c r="D14" s="338">
        <v>67</v>
      </c>
      <c r="E14" s="191">
        <v>13</v>
      </c>
      <c r="F14" s="192">
        <f t="shared" si="4"/>
        <v>0.80597014925373134</v>
      </c>
      <c r="G14" s="193">
        <v>22</v>
      </c>
      <c r="H14" s="194">
        <v>67</v>
      </c>
      <c r="I14" s="195">
        <v>13</v>
      </c>
      <c r="J14" s="198">
        <f t="shared" si="5"/>
        <v>0.40740740740740738</v>
      </c>
      <c r="K14" s="197">
        <v>28</v>
      </c>
      <c r="L14" s="231">
        <v>73</v>
      </c>
      <c r="M14" s="198">
        <f t="shared" si="6"/>
        <v>0.38356164383561642</v>
      </c>
      <c r="N14" s="197">
        <v>37</v>
      </c>
      <c r="O14" s="191">
        <v>73</v>
      </c>
      <c r="P14" s="198">
        <f t="shared" si="7"/>
        <v>0.50684931506849318</v>
      </c>
      <c r="Q14" s="199">
        <v>1099</v>
      </c>
      <c r="R14" s="191">
        <v>73</v>
      </c>
      <c r="S14" s="200">
        <f t="shared" si="8"/>
        <v>15.054794520547945</v>
      </c>
      <c r="T14" s="158"/>
    </row>
    <row r="15" spans="1:20" ht="16.5" customHeight="1" thickBot="1" x14ac:dyDescent="0.3">
      <c r="A15" s="18">
        <v>9</v>
      </c>
      <c r="B15" s="26">
        <v>10860</v>
      </c>
      <c r="C15" s="144" t="s">
        <v>77</v>
      </c>
      <c r="D15" s="339">
        <v>45</v>
      </c>
      <c r="E15" s="201">
        <v>5</v>
      </c>
      <c r="F15" s="202">
        <f t="shared" si="4"/>
        <v>0.88888888888888884</v>
      </c>
      <c r="G15" s="203">
        <v>28</v>
      </c>
      <c r="H15" s="204">
        <v>45</v>
      </c>
      <c r="I15" s="205">
        <v>5</v>
      </c>
      <c r="J15" s="207">
        <f t="shared" si="5"/>
        <v>0.7</v>
      </c>
      <c r="K15" s="206">
        <v>28</v>
      </c>
      <c r="L15" s="232">
        <v>46</v>
      </c>
      <c r="M15" s="207">
        <f t="shared" si="6"/>
        <v>0.60869565217391308</v>
      </c>
      <c r="N15" s="206">
        <v>15</v>
      </c>
      <c r="O15" s="201">
        <v>46</v>
      </c>
      <c r="P15" s="207">
        <f t="shared" si="7"/>
        <v>0.32608695652173914</v>
      </c>
      <c r="Q15" s="208">
        <v>902</v>
      </c>
      <c r="R15" s="201">
        <v>46</v>
      </c>
      <c r="S15" s="209">
        <f t="shared" si="8"/>
        <v>19.608695652173914</v>
      </c>
      <c r="T15" s="160"/>
    </row>
    <row r="16" spans="1:20" ht="16.5" customHeight="1" thickBot="1" x14ac:dyDescent="0.3">
      <c r="A16" s="27"/>
      <c r="B16" s="351" t="s">
        <v>78</v>
      </c>
      <c r="C16" s="352"/>
      <c r="D16" s="180">
        <f>SUM(D17:D28)</f>
        <v>891</v>
      </c>
      <c r="E16" s="181">
        <f>SUM(E17:E28)</f>
        <v>106</v>
      </c>
      <c r="F16" s="182">
        <f>AVERAGE(F17:F28)</f>
        <v>0.87910942878959553</v>
      </c>
      <c r="G16" s="183">
        <f>SUM(G17:G28)</f>
        <v>571</v>
      </c>
      <c r="H16" s="184">
        <f>SUM(H17:H28)</f>
        <v>891</v>
      </c>
      <c r="I16" s="185">
        <f>SUM(I17:I28)</f>
        <v>106</v>
      </c>
      <c r="J16" s="188">
        <f>AVERAGE(J17:J28)</f>
        <v>0.73443378927797498</v>
      </c>
      <c r="K16" s="186">
        <f>SUM(K17:K28)</f>
        <v>600</v>
      </c>
      <c r="L16" s="187">
        <f>SUM(L17:L28)</f>
        <v>882</v>
      </c>
      <c r="M16" s="188">
        <f>AVERAGE(M17:M28)</f>
        <v>0.69176653145541334</v>
      </c>
      <c r="N16" s="186">
        <f>SUM(N17:N28)</f>
        <v>383.68039999999996</v>
      </c>
      <c r="O16" s="187">
        <f>SUM(O17:O28)</f>
        <v>882</v>
      </c>
      <c r="P16" s="188">
        <f>AVERAGE(P17:P28)</f>
        <v>0.4285847695599192</v>
      </c>
      <c r="Q16" s="189">
        <f>SUM(Q17:Q28)</f>
        <v>13129</v>
      </c>
      <c r="R16" s="181">
        <f>SUM(R17:R28)</f>
        <v>882</v>
      </c>
      <c r="S16" s="190">
        <f>AVERAGE(S17:S28)</f>
        <v>15.62696913155037</v>
      </c>
      <c r="T16" s="162"/>
    </row>
    <row r="17" spans="1:20" ht="16.5" customHeight="1" x14ac:dyDescent="0.25">
      <c r="A17" s="22">
        <v>1</v>
      </c>
      <c r="B17" s="23">
        <v>20040</v>
      </c>
      <c r="C17" s="145" t="s">
        <v>28</v>
      </c>
      <c r="D17" s="340">
        <v>62</v>
      </c>
      <c r="E17" s="210">
        <v>6</v>
      </c>
      <c r="F17" s="192">
        <f>(D17-E17)/D17</f>
        <v>0.90322580645161288</v>
      </c>
      <c r="G17" s="211">
        <v>42</v>
      </c>
      <c r="H17" s="212">
        <v>62</v>
      </c>
      <c r="I17" s="213">
        <v>6</v>
      </c>
      <c r="J17" s="215">
        <f t="shared" si="5"/>
        <v>0.75</v>
      </c>
      <c r="K17" s="214">
        <v>45</v>
      </c>
      <c r="L17" s="210">
        <v>61</v>
      </c>
      <c r="M17" s="215">
        <f t="shared" si="6"/>
        <v>0.73770491803278693</v>
      </c>
      <c r="N17" s="214">
        <v>26.998599999999996</v>
      </c>
      <c r="O17" s="210">
        <v>61</v>
      </c>
      <c r="P17" s="215">
        <f t="shared" si="7"/>
        <v>0.44259999999999994</v>
      </c>
      <c r="Q17" s="216">
        <v>1002</v>
      </c>
      <c r="R17" s="210">
        <v>61</v>
      </c>
      <c r="S17" s="217">
        <f t="shared" ref="S17:S28" si="12">Q17/R17</f>
        <v>16.42622950819672</v>
      </c>
      <c r="T17" s="158"/>
    </row>
    <row r="18" spans="1:20" ht="16.5" customHeight="1" x14ac:dyDescent="0.25">
      <c r="A18" s="22">
        <v>2</v>
      </c>
      <c r="B18" s="25">
        <v>20061</v>
      </c>
      <c r="C18" s="143" t="s">
        <v>29</v>
      </c>
      <c r="D18" s="338">
        <v>52</v>
      </c>
      <c r="E18" s="191">
        <v>7</v>
      </c>
      <c r="F18" s="192">
        <f>(D18-E18)/D18</f>
        <v>0.86538461538461542</v>
      </c>
      <c r="G18" s="193">
        <v>33</v>
      </c>
      <c r="H18" s="194">
        <v>52</v>
      </c>
      <c r="I18" s="195">
        <v>7</v>
      </c>
      <c r="J18" s="198">
        <f>G18/(H18-I18)</f>
        <v>0.73333333333333328</v>
      </c>
      <c r="K18" s="197">
        <v>35</v>
      </c>
      <c r="L18" s="191">
        <v>51</v>
      </c>
      <c r="M18" s="198">
        <f>K18/L18</f>
        <v>0.68627450980392157</v>
      </c>
      <c r="N18" s="197">
        <v>17.997900000000001</v>
      </c>
      <c r="O18" s="191">
        <v>51</v>
      </c>
      <c r="P18" s="198">
        <f>N18/O18</f>
        <v>0.35290000000000005</v>
      </c>
      <c r="Q18" s="199">
        <v>712</v>
      </c>
      <c r="R18" s="191">
        <v>51</v>
      </c>
      <c r="S18" s="200">
        <f>Q18/R18</f>
        <v>13.96078431372549</v>
      </c>
      <c r="T18" s="158"/>
    </row>
    <row r="19" spans="1:20" ht="16.5" customHeight="1" x14ac:dyDescent="0.25">
      <c r="A19" s="22">
        <v>3</v>
      </c>
      <c r="B19" s="25">
        <v>21020</v>
      </c>
      <c r="C19" s="143" t="s">
        <v>32</v>
      </c>
      <c r="D19" s="338">
        <v>68</v>
      </c>
      <c r="E19" s="191">
        <v>0</v>
      </c>
      <c r="F19" s="192">
        <f>(D19-E19)/D19</f>
        <v>1</v>
      </c>
      <c r="G19" s="193">
        <v>49</v>
      </c>
      <c r="H19" s="194">
        <v>68</v>
      </c>
      <c r="I19" s="195">
        <v>0</v>
      </c>
      <c r="J19" s="198">
        <f>G19/(H19-I19)</f>
        <v>0.72058823529411764</v>
      </c>
      <c r="K19" s="197">
        <v>50</v>
      </c>
      <c r="L19" s="191">
        <v>76</v>
      </c>
      <c r="M19" s="198">
        <f>K19/L19</f>
        <v>0.65789473684210531</v>
      </c>
      <c r="N19" s="197">
        <v>29.738800000000001</v>
      </c>
      <c r="O19" s="191">
        <v>76</v>
      </c>
      <c r="P19" s="198">
        <f>N19/O19</f>
        <v>0.39130000000000004</v>
      </c>
      <c r="Q19" s="199">
        <v>1106</v>
      </c>
      <c r="R19" s="191">
        <v>76</v>
      </c>
      <c r="S19" s="200">
        <f>Q19/R19</f>
        <v>14.552631578947368</v>
      </c>
      <c r="T19" s="158"/>
    </row>
    <row r="20" spans="1:20" ht="16.5" customHeight="1" x14ac:dyDescent="0.25">
      <c r="A20" s="24">
        <v>4</v>
      </c>
      <c r="B20" s="25">
        <v>20060</v>
      </c>
      <c r="C20" s="143" t="s">
        <v>37</v>
      </c>
      <c r="D20" s="338">
        <v>125</v>
      </c>
      <c r="E20" s="191">
        <v>10</v>
      </c>
      <c r="F20" s="192">
        <f t="shared" ref="F20:F28" si="13">(D20-E20)/D20</f>
        <v>0.92</v>
      </c>
      <c r="G20" s="193">
        <v>94</v>
      </c>
      <c r="H20" s="194">
        <v>125</v>
      </c>
      <c r="I20" s="195">
        <v>10</v>
      </c>
      <c r="J20" s="198">
        <f t="shared" si="5"/>
        <v>0.81739130434782614</v>
      </c>
      <c r="K20" s="197">
        <v>97</v>
      </c>
      <c r="L20" s="191">
        <v>123</v>
      </c>
      <c r="M20" s="198">
        <f t="shared" si="6"/>
        <v>0.78861788617886175</v>
      </c>
      <c r="N20" s="197">
        <v>46.001999999999995</v>
      </c>
      <c r="O20" s="191">
        <v>123</v>
      </c>
      <c r="P20" s="198">
        <f t="shared" si="7"/>
        <v>0.37399999999999994</v>
      </c>
      <c r="Q20" s="199">
        <v>1806</v>
      </c>
      <c r="R20" s="191">
        <v>123</v>
      </c>
      <c r="S20" s="200">
        <f t="shared" si="12"/>
        <v>14.682926829268293</v>
      </c>
      <c r="T20" s="158"/>
    </row>
    <row r="21" spans="1:20" ht="16.5" customHeight="1" x14ac:dyDescent="0.25">
      <c r="A21" s="24">
        <v>5</v>
      </c>
      <c r="B21" s="25">
        <v>20400</v>
      </c>
      <c r="C21" s="143" t="s">
        <v>30</v>
      </c>
      <c r="D21" s="338">
        <v>94</v>
      </c>
      <c r="E21" s="191">
        <v>12</v>
      </c>
      <c r="F21" s="192">
        <f>(D21-E21)/D21</f>
        <v>0.87234042553191493</v>
      </c>
      <c r="G21" s="193">
        <v>60</v>
      </c>
      <c r="H21" s="194">
        <v>94</v>
      </c>
      <c r="I21" s="195">
        <v>12</v>
      </c>
      <c r="J21" s="198">
        <f>G21/(H21-I21)</f>
        <v>0.73170731707317072</v>
      </c>
      <c r="K21" s="197">
        <v>63</v>
      </c>
      <c r="L21" s="191">
        <v>92</v>
      </c>
      <c r="M21" s="198">
        <f>K21/L21</f>
        <v>0.68478260869565222</v>
      </c>
      <c r="N21" s="197">
        <v>39.946400000000004</v>
      </c>
      <c r="O21" s="191">
        <v>92</v>
      </c>
      <c r="P21" s="198">
        <f>N21/O21</f>
        <v>0.43420000000000003</v>
      </c>
      <c r="Q21" s="199">
        <v>1511</v>
      </c>
      <c r="R21" s="191">
        <v>92</v>
      </c>
      <c r="S21" s="200">
        <f>Q21/R21</f>
        <v>16.423913043478262</v>
      </c>
      <c r="T21" s="158"/>
    </row>
    <row r="22" spans="1:20" ht="16.5" customHeight="1" x14ac:dyDescent="0.25">
      <c r="A22" s="24">
        <v>6</v>
      </c>
      <c r="B22" s="25">
        <v>20080</v>
      </c>
      <c r="C22" s="143" t="s">
        <v>122</v>
      </c>
      <c r="D22" s="338">
        <v>57</v>
      </c>
      <c r="E22" s="191">
        <v>10</v>
      </c>
      <c r="F22" s="192">
        <f t="shared" si="13"/>
        <v>0.82456140350877194</v>
      </c>
      <c r="G22" s="193">
        <v>34</v>
      </c>
      <c r="H22" s="194">
        <v>57</v>
      </c>
      <c r="I22" s="195">
        <v>10</v>
      </c>
      <c r="J22" s="198">
        <f t="shared" si="5"/>
        <v>0.72340425531914898</v>
      </c>
      <c r="K22" s="197">
        <v>38</v>
      </c>
      <c r="L22" s="191">
        <v>58</v>
      </c>
      <c r="M22" s="198">
        <f t="shared" si="6"/>
        <v>0.65517241379310343</v>
      </c>
      <c r="N22" s="197">
        <v>24.998000000000001</v>
      </c>
      <c r="O22" s="191">
        <v>58</v>
      </c>
      <c r="P22" s="198">
        <f t="shared" si="7"/>
        <v>0.43099999999999999</v>
      </c>
      <c r="Q22" s="199">
        <v>1051</v>
      </c>
      <c r="R22" s="191">
        <v>58</v>
      </c>
      <c r="S22" s="200">
        <f t="shared" si="12"/>
        <v>18.120689655172413</v>
      </c>
      <c r="T22" s="158"/>
    </row>
    <row r="23" spans="1:20" ht="16.5" customHeight="1" x14ac:dyDescent="0.25">
      <c r="A23" s="24">
        <v>7</v>
      </c>
      <c r="B23" s="25">
        <v>20460</v>
      </c>
      <c r="C23" s="143" t="s">
        <v>162</v>
      </c>
      <c r="D23" s="338">
        <v>58</v>
      </c>
      <c r="E23" s="191">
        <v>8</v>
      </c>
      <c r="F23" s="192">
        <f t="shared" si="13"/>
        <v>0.86206896551724133</v>
      </c>
      <c r="G23" s="193">
        <v>40</v>
      </c>
      <c r="H23" s="194">
        <v>58</v>
      </c>
      <c r="I23" s="195">
        <v>8</v>
      </c>
      <c r="J23" s="198">
        <f t="shared" si="5"/>
        <v>0.8</v>
      </c>
      <c r="K23" s="197">
        <v>44</v>
      </c>
      <c r="L23" s="191">
        <v>56</v>
      </c>
      <c r="M23" s="198">
        <f t="shared" si="6"/>
        <v>0.7857142857142857</v>
      </c>
      <c r="N23" s="197">
        <v>19</v>
      </c>
      <c r="O23" s="191">
        <v>56</v>
      </c>
      <c r="P23" s="198">
        <f t="shared" si="7"/>
        <v>0.3392857142857143</v>
      </c>
      <c r="Q23" s="199">
        <v>1023</v>
      </c>
      <c r="R23" s="191">
        <v>56</v>
      </c>
      <c r="S23" s="200">
        <f t="shared" si="12"/>
        <v>18.267857142857142</v>
      </c>
      <c r="T23" s="158"/>
    </row>
    <row r="24" spans="1:20" ht="16.5" customHeight="1" x14ac:dyDescent="0.25">
      <c r="A24" s="24">
        <v>8</v>
      </c>
      <c r="B24" s="25">
        <v>20550</v>
      </c>
      <c r="C24" s="143" t="s">
        <v>31</v>
      </c>
      <c r="D24" s="338">
        <v>117</v>
      </c>
      <c r="E24" s="191">
        <v>16</v>
      </c>
      <c r="F24" s="192">
        <f t="shared" si="13"/>
        <v>0.86324786324786329</v>
      </c>
      <c r="G24" s="193">
        <v>65</v>
      </c>
      <c r="H24" s="194">
        <v>117</v>
      </c>
      <c r="I24" s="195">
        <v>16</v>
      </c>
      <c r="J24" s="198">
        <f t="shared" si="5"/>
        <v>0.64356435643564358</v>
      </c>
      <c r="K24" s="197">
        <v>68</v>
      </c>
      <c r="L24" s="191">
        <v>121</v>
      </c>
      <c r="M24" s="198">
        <f t="shared" si="6"/>
        <v>0.56198347107438018</v>
      </c>
      <c r="N24" s="197">
        <v>63</v>
      </c>
      <c r="O24" s="191">
        <v>121</v>
      </c>
      <c r="P24" s="198">
        <f t="shared" si="7"/>
        <v>0.52066115702479343</v>
      </c>
      <c r="Q24" s="199">
        <v>727</v>
      </c>
      <c r="R24" s="191">
        <v>121</v>
      </c>
      <c r="S24" s="200">
        <f t="shared" si="12"/>
        <v>6.0082644628099171</v>
      </c>
      <c r="T24" s="158"/>
    </row>
    <row r="25" spans="1:20" ht="16.5" customHeight="1" x14ac:dyDescent="0.25">
      <c r="A25" s="24">
        <v>9</v>
      </c>
      <c r="B25" s="25">
        <v>20630</v>
      </c>
      <c r="C25" s="143" t="s">
        <v>169</v>
      </c>
      <c r="D25" s="338">
        <v>61</v>
      </c>
      <c r="E25" s="191">
        <v>9</v>
      </c>
      <c r="F25" s="192">
        <f t="shared" si="13"/>
        <v>0.85245901639344257</v>
      </c>
      <c r="G25" s="193">
        <v>41</v>
      </c>
      <c r="H25" s="194">
        <v>61</v>
      </c>
      <c r="I25" s="195">
        <v>9</v>
      </c>
      <c r="J25" s="198">
        <f t="shared" si="5"/>
        <v>0.78846153846153844</v>
      </c>
      <c r="K25" s="197">
        <v>43</v>
      </c>
      <c r="L25" s="191">
        <v>57</v>
      </c>
      <c r="M25" s="198">
        <f t="shared" si="6"/>
        <v>0.75438596491228072</v>
      </c>
      <c r="N25" s="197">
        <v>31</v>
      </c>
      <c r="O25" s="191">
        <v>57</v>
      </c>
      <c r="P25" s="198">
        <f t="shared" si="7"/>
        <v>0.54385964912280704</v>
      </c>
      <c r="Q25" s="199">
        <v>934</v>
      </c>
      <c r="R25" s="191">
        <v>57</v>
      </c>
      <c r="S25" s="200">
        <f t="shared" si="12"/>
        <v>16.385964912280702</v>
      </c>
      <c r="T25" s="158"/>
    </row>
    <row r="26" spans="1:20" ht="16.5" customHeight="1" x14ac:dyDescent="0.25">
      <c r="A26" s="24">
        <v>10</v>
      </c>
      <c r="B26" s="25">
        <v>20810</v>
      </c>
      <c r="C26" s="143" t="s">
        <v>123</v>
      </c>
      <c r="D26" s="338">
        <v>74</v>
      </c>
      <c r="E26" s="191">
        <v>18</v>
      </c>
      <c r="F26" s="192">
        <f t="shared" si="13"/>
        <v>0.7567567567567568</v>
      </c>
      <c r="G26" s="193">
        <v>40</v>
      </c>
      <c r="H26" s="194">
        <v>74</v>
      </c>
      <c r="I26" s="195">
        <v>18</v>
      </c>
      <c r="J26" s="198">
        <f t="shared" si="5"/>
        <v>0.7142857142857143</v>
      </c>
      <c r="K26" s="197">
        <v>42</v>
      </c>
      <c r="L26" s="191">
        <v>64</v>
      </c>
      <c r="M26" s="198">
        <f t="shared" si="6"/>
        <v>0.65625</v>
      </c>
      <c r="N26" s="197">
        <v>33</v>
      </c>
      <c r="O26" s="191">
        <v>64</v>
      </c>
      <c r="P26" s="198">
        <f t="shared" si="7"/>
        <v>0.515625</v>
      </c>
      <c r="Q26" s="199">
        <v>1028</v>
      </c>
      <c r="R26" s="191">
        <v>64</v>
      </c>
      <c r="S26" s="200">
        <f t="shared" si="12"/>
        <v>16.0625</v>
      </c>
      <c r="T26" s="158"/>
    </row>
    <row r="27" spans="1:20" ht="16.5" customHeight="1" x14ac:dyDescent="0.25">
      <c r="A27" s="24">
        <v>11</v>
      </c>
      <c r="B27" s="25">
        <v>20900</v>
      </c>
      <c r="C27" s="143" t="s">
        <v>118</v>
      </c>
      <c r="D27" s="338">
        <v>82</v>
      </c>
      <c r="E27" s="191">
        <v>6</v>
      </c>
      <c r="F27" s="192">
        <f>(D27-E27)/D27</f>
        <v>0.92682926829268297</v>
      </c>
      <c r="G27" s="193">
        <v>42</v>
      </c>
      <c r="H27" s="194">
        <v>82</v>
      </c>
      <c r="I27" s="195">
        <v>6</v>
      </c>
      <c r="J27" s="198">
        <f t="shared" si="5"/>
        <v>0.55263157894736847</v>
      </c>
      <c r="K27" s="197">
        <v>43</v>
      </c>
      <c r="L27" s="191">
        <v>84</v>
      </c>
      <c r="M27" s="198">
        <f t="shared" si="6"/>
        <v>0.51190476190476186</v>
      </c>
      <c r="N27" s="197">
        <v>39</v>
      </c>
      <c r="O27" s="191">
        <v>84</v>
      </c>
      <c r="P27" s="198">
        <f t="shared" si="7"/>
        <v>0.4642857142857143</v>
      </c>
      <c r="Q27" s="199">
        <v>1494</v>
      </c>
      <c r="R27" s="191">
        <v>84</v>
      </c>
      <c r="S27" s="200">
        <f t="shared" si="12"/>
        <v>17.785714285714285</v>
      </c>
      <c r="T27" s="158"/>
    </row>
    <row r="28" spans="1:20" ht="16.5" customHeight="1" thickBot="1" x14ac:dyDescent="0.3">
      <c r="A28" s="24">
        <v>12</v>
      </c>
      <c r="B28" s="28">
        <v>21350</v>
      </c>
      <c r="C28" s="146" t="s">
        <v>161</v>
      </c>
      <c r="D28" s="339">
        <v>41</v>
      </c>
      <c r="E28" s="201">
        <v>4</v>
      </c>
      <c r="F28" s="192">
        <f t="shared" si="13"/>
        <v>0.90243902439024393</v>
      </c>
      <c r="G28" s="203">
        <v>31</v>
      </c>
      <c r="H28" s="204">
        <v>41</v>
      </c>
      <c r="I28" s="205">
        <v>4</v>
      </c>
      <c r="J28" s="207">
        <f t="shared" si="5"/>
        <v>0.83783783783783783</v>
      </c>
      <c r="K28" s="206">
        <v>32</v>
      </c>
      <c r="L28" s="201">
        <v>39</v>
      </c>
      <c r="M28" s="207">
        <f t="shared" si="6"/>
        <v>0.82051282051282048</v>
      </c>
      <c r="N28" s="206">
        <v>12.998699999999999</v>
      </c>
      <c r="O28" s="201">
        <v>39</v>
      </c>
      <c r="P28" s="207">
        <f t="shared" si="7"/>
        <v>0.33329999999999999</v>
      </c>
      <c r="Q28" s="208">
        <v>735</v>
      </c>
      <c r="R28" s="201">
        <v>39</v>
      </c>
      <c r="S28" s="209">
        <f t="shared" si="12"/>
        <v>18.846153846153847</v>
      </c>
      <c r="T28" s="158"/>
    </row>
    <row r="29" spans="1:20" ht="16.5" customHeight="1" thickBot="1" x14ac:dyDescent="0.3">
      <c r="A29" s="19"/>
      <c r="B29" s="351" t="s">
        <v>79</v>
      </c>
      <c r="C29" s="352"/>
      <c r="D29" s="180">
        <f>SUM(D30:D46)</f>
        <v>1081</v>
      </c>
      <c r="E29" s="181">
        <f>SUM(E30:E46)</f>
        <v>143</v>
      </c>
      <c r="F29" s="182">
        <f>AVERAGE(F30:F46)</f>
        <v>0.86463322041782087</v>
      </c>
      <c r="G29" s="183">
        <f>SUM(G30:G46)</f>
        <v>639</v>
      </c>
      <c r="H29" s="184">
        <f>SUM(H30:H46)</f>
        <v>1081</v>
      </c>
      <c r="I29" s="185">
        <f>SUM(I30:I46)</f>
        <v>143</v>
      </c>
      <c r="J29" s="188">
        <f>AVERAGE(J30:J46)</f>
        <v>0.67308173690462014</v>
      </c>
      <c r="K29" s="186">
        <f>SUM(K30:K46)</f>
        <v>668</v>
      </c>
      <c r="L29" s="187">
        <f>SUM(L30:L46)</f>
        <v>1074</v>
      </c>
      <c r="M29" s="188">
        <f>AVERAGE(M30:M46)</f>
        <v>0.61234185330157476</v>
      </c>
      <c r="N29" s="186">
        <f>SUM(N30:N46)</f>
        <v>447.00359999999995</v>
      </c>
      <c r="O29" s="187">
        <f>SUM(O30:O46)</f>
        <v>1074</v>
      </c>
      <c r="P29" s="188">
        <f>AVERAGE(P30:P46)</f>
        <v>0.41626593184260008</v>
      </c>
      <c r="Q29" s="189">
        <f>SUM(Q30:Q46)</f>
        <v>17800</v>
      </c>
      <c r="R29" s="181">
        <f>SUM(R30:R46)</f>
        <v>1074</v>
      </c>
      <c r="S29" s="190">
        <f>AVERAGE(S30:S46)</f>
        <v>16.727514000726348</v>
      </c>
      <c r="T29" s="162"/>
    </row>
    <row r="30" spans="1:20" ht="16.5" customHeight="1" x14ac:dyDescent="0.25">
      <c r="A30" s="24">
        <v>1</v>
      </c>
      <c r="B30" s="25">
        <v>30070</v>
      </c>
      <c r="C30" s="143" t="s">
        <v>33</v>
      </c>
      <c r="D30" s="338">
        <v>71</v>
      </c>
      <c r="E30" s="191">
        <v>11</v>
      </c>
      <c r="F30" s="192">
        <f t="shared" ref="F30:F46" si="14">(D30-E30)/D30</f>
        <v>0.84507042253521125</v>
      </c>
      <c r="G30" s="193">
        <v>37</v>
      </c>
      <c r="H30" s="194">
        <v>71</v>
      </c>
      <c r="I30" s="195">
        <v>11</v>
      </c>
      <c r="J30" s="198">
        <f t="shared" si="5"/>
        <v>0.6166666666666667</v>
      </c>
      <c r="K30" s="197">
        <v>37</v>
      </c>
      <c r="L30" s="191">
        <v>67</v>
      </c>
      <c r="M30" s="198">
        <f t="shared" si="6"/>
        <v>0.55223880597014929</v>
      </c>
      <c r="N30" s="197">
        <v>31.999200000000002</v>
      </c>
      <c r="O30" s="191">
        <v>67</v>
      </c>
      <c r="P30" s="198">
        <f t="shared" si="7"/>
        <v>0.47760000000000002</v>
      </c>
      <c r="Q30" s="199">
        <v>1303</v>
      </c>
      <c r="R30" s="191">
        <v>67</v>
      </c>
      <c r="S30" s="200">
        <f t="shared" ref="S30:S46" si="15">Q30/R30</f>
        <v>19.447761194029852</v>
      </c>
      <c r="T30" s="163"/>
    </row>
    <row r="31" spans="1:20" ht="16.5" customHeight="1" x14ac:dyDescent="0.25">
      <c r="A31" s="24">
        <v>2</v>
      </c>
      <c r="B31" s="25">
        <v>30480</v>
      </c>
      <c r="C31" s="143" t="s">
        <v>81</v>
      </c>
      <c r="D31" s="338">
        <v>93</v>
      </c>
      <c r="E31" s="191">
        <v>20</v>
      </c>
      <c r="F31" s="192">
        <f>(D31-E31)/D31</f>
        <v>0.78494623655913975</v>
      </c>
      <c r="G31" s="193">
        <v>50</v>
      </c>
      <c r="H31" s="194">
        <v>93</v>
      </c>
      <c r="I31" s="195">
        <v>20</v>
      </c>
      <c r="J31" s="198">
        <f>G31/(H31-I31)</f>
        <v>0.68493150684931503</v>
      </c>
      <c r="K31" s="197">
        <v>50</v>
      </c>
      <c r="L31" s="191">
        <v>82</v>
      </c>
      <c r="M31" s="198">
        <f>K31/L31</f>
        <v>0.6097560975609756</v>
      </c>
      <c r="N31" s="197">
        <v>23.000999999999998</v>
      </c>
      <c r="O31" s="191">
        <v>82</v>
      </c>
      <c r="P31" s="198">
        <f>N31/O31</f>
        <v>0.28049999999999997</v>
      </c>
      <c r="Q31" s="199">
        <v>1269</v>
      </c>
      <c r="R31" s="191">
        <v>82</v>
      </c>
      <c r="S31" s="200">
        <f>Q31/R31</f>
        <v>15.475609756097562</v>
      </c>
      <c r="T31" s="163"/>
    </row>
    <row r="32" spans="1:20" ht="16.5" customHeight="1" x14ac:dyDescent="0.25">
      <c r="A32" s="24">
        <v>3</v>
      </c>
      <c r="B32" s="25">
        <v>30460</v>
      </c>
      <c r="C32" s="143" t="s">
        <v>34</v>
      </c>
      <c r="D32" s="338">
        <v>74</v>
      </c>
      <c r="E32" s="191">
        <v>1</v>
      </c>
      <c r="F32" s="192">
        <f>(D32-E32)/D32</f>
        <v>0.98648648648648651</v>
      </c>
      <c r="G32" s="193">
        <v>64</v>
      </c>
      <c r="H32" s="194">
        <v>74</v>
      </c>
      <c r="I32" s="195">
        <v>1</v>
      </c>
      <c r="J32" s="198">
        <f>G32/(H32-I32)</f>
        <v>0.87671232876712324</v>
      </c>
      <c r="K32" s="197">
        <v>70</v>
      </c>
      <c r="L32" s="191">
        <v>82</v>
      </c>
      <c r="M32" s="198">
        <f>K32/L32</f>
        <v>0.85365853658536583</v>
      </c>
      <c r="N32" s="197">
        <v>28.002999999999997</v>
      </c>
      <c r="O32" s="191">
        <v>82</v>
      </c>
      <c r="P32" s="198">
        <f>N32/O32</f>
        <v>0.34149999999999997</v>
      </c>
      <c r="Q32" s="199">
        <v>1508</v>
      </c>
      <c r="R32" s="191">
        <v>82</v>
      </c>
      <c r="S32" s="200">
        <f>Q32/R32</f>
        <v>18.390243902439025</v>
      </c>
      <c r="T32" s="163"/>
    </row>
    <row r="33" spans="1:20" ht="16.5" customHeight="1" x14ac:dyDescent="0.25">
      <c r="A33" s="24">
        <v>4</v>
      </c>
      <c r="B33" s="25">
        <v>30030</v>
      </c>
      <c r="C33" s="143" t="s">
        <v>124</v>
      </c>
      <c r="D33" s="338">
        <v>64</v>
      </c>
      <c r="E33" s="191">
        <v>10</v>
      </c>
      <c r="F33" s="196">
        <f>(D33-E33)/D33</f>
        <v>0.84375</v>
      </c>
      <c r="G33" s="193">
        <v>38</v>
      </c>
      <c r="H33" s="194">
        <v>64</v>
      </c>
      <c r="I33" s="195">
        <v>10</v>
      </c>
      <c r="J33" s="198">
        <f>G33/(H33-I33)</f>
        <v>0.70370370370370372</v>
      </c>
      <c r="K33" s="197">
        <v>40</v>
      </c>
      <c r="L33" s="191">
        <v>67</v>
      </c>
      <c r="M33" s="198">
        <f>K33/L33</f>
        <v>0.59701492537313428</v>
      </c>
      <c r="N33" s="197">
        <v>24.997699999999998</v>
      </c>
      <c r="O33" s="191">
        <v>67</v>
      </c>
      <c r="P33" s="198">
        <f>N33/O33</f>
        <v>0.37309999999999999</v>
      </c>
      <c r="Q33" s="199">
        <v>969</v>
      </c>
      <c r="R33" s="191">
        <v>67</v>
      </c>
      <c r="S33" s="200">
        <f>Q33/R33</f>
        <v>14.462686567164178</v>
      </c>
      <c r="T33" s="164"/>
    </row>
    <row r="34" spans="1:20" ht="16.5" customHeight="1" x14ac:dyDescent="0.25">
      <c r="A34" s="24">
        <v>5</v>
      </c>
      <c r="B34" s="25">
        <v>31000</v>
      </c>
      <c r="C34" s="143" t="s">
        <v>35</v>
      </c>
      <c r="D34" s="338">
        <v>64</v>
      </c>
      <c r="E34" s="191">
        <v>13</v>
      </c>
      <c r="F34" s="192">
        <f>(D34-E34)/D34</f>
        <v>0.796875</v>
      </c>
      <c r="G34" s="193">
        <v>44</v>
      </c>
      <c r="H34" s="194">
        <v>64</v>
      </c>
      <c r="I34" s="195">
        <v>13</v>
      </c>
      <c r="J34" s="198">
        <f>G34/(H34-I34)</f>
        <v>0.86274509803921573</v>
      </c>
      <c r="K34" s="197">
        <v>46</v>
      </c>
      <c r="L34" s="191">
        <v>57</v>
      </c>
      <c r="M34" s="198">
        <f>K34/L34</f>
        <v>0.80701754385964908</v>
      </c>
      <c r="N34" s="197">
        <v>22.002000000000002</v>
      </c>
      <c r="O34" s="191">
        <v>57</v>
      </c>
      <c r="P34" s="198">
        <f>N34/O34</f>
        <v>0.38600000000000007</v>
      </c>
      <c r="Q34" s="199">
        <v>995</v>
      </c>
      <c r="R34" s="191">
        <v>57</v>
      </c>
      <c r="S34" s="200">
        <f>Q34/R34</f>
        <v>17.456140350877192</v>
      </c>
      <c r="T34" s="163"/>
    </row>
    <row r="35" spans="1:20" ht="16.5" customHeight="1" x14ac:dyDescent="0.25">
      <c r="A35" s="24">
        <v>6</v>
      </c>
      <c r="B35" s="25">
        <v>30130</v>
      </c>
      <c r="C35" s="143" t="s">
        <v>0</v>
      </c>
      <c r="D35" s="338">
        <v>46</v>
      </c>
      <c r="E35" s="191">
        <v>14</v>
      </c>
      <c r="F35" s="192">
        <f t="shared" si="14"/>
        <v>0.69565217391304346</v>
      </c>
      <c r="G35" s="193">
        <v>15</v>
      </c>
      <c r="H35" s="194">
        <v>46</v>
      </c>
      <c r="I35" s="195">
        <v>14</v>
      </c>
      <c r="J35" s="198">
        <f t="shared" si="5"/>
        <v>0.46875</v>
      </c>
      <c r="K35" s="197">
        <v>18</v>
      </c>
      <c r="L35" s="191">
        <v>48</v>
      </c>
      <c r="M35" s="198">
        <f t="shared" si="6"/>
        <v>0.375</v>
      </c>
      <c r="N35" s="197">
        <v>20</v>
      </c>
      <c r="O35" s="191">
        <v>48</v>
      </c>
      <c r="P35" s="198">
        <f t="shared" si="7"/>
        <v>0.41666666666666669</v>
      </c>
      <c r="Q35" s="199">
        <v>524</v>
      </c>
      <c r="R35" s="191">
        <v>48</v>
      </c>
      <c r="S35" s="200">
        <f t="shared" si="15"/>
        <v>10.916666666666666</v>
      </c>
      <c r="T35" s="163"/>
    </row>
    <row r="36" spans="1:20" ht="16.5" customHeight="1" x14ac:dyDescent="0.25">
      <c r="A36" s="24">
        <v>7</v>
      </c>
      <c r="B36" s="25">
        <v>30160</v>
      </c>
      <c r="C36" s="143" t="s">
        <v>160</v>
      </c>
      <c r="D36" s="338">
        <v>57</v>
      </c>
      <c r="E36" s="191">
        <v>6</v>
      </c>
      <c r="F36" s="192">
        <f t="shared" si="14"/>
        <v>0.89473684210526316</v>
      </c>
      <c r="G36" s="193">
        <v>34</v>
      </c>
      <c r="H36" s="195">
        <v>57</v>
      </c>
      <c r="I36" s="195">
        <v>6</v>
      </c>
      <c r="J36" s="198">
        <f t="shared" si="5"/>
        <v>0.66666666666666663</v>
      </c>
      <c r="K36" s="197">
        <v>37</v>
      </c>
      <c r="L36" s="191">
        <v>61</v>
      </c>
      <c r="M36" s="198">
        <f t="shared" si="6"/>
        <v>0.60655737704918034</v>
      </c>
      <c r="N36" s="197">
        <v>24</v>
      </c>
      <c r="O36" s="191">
        <v>61</v>
      </c>
      <c r="P36" s="198">
        <f t="shared" si="7"/>
        <v>0.39344262295081966</v>
      </c>
      <c r="Q36" s="199">
        <v>1451</v>
      </c>
      <c r="R36" s="191">
        <v>61</v>
      </c>
      <c r="S36" s="200">
        <f t="shared" si="15"/>
        <v>23.78688524590164</v>
      </c>
      <c r="T36" s="163"/>
    </row>
    <row r="37" spans="1:20" ht="16.5" customHeight="1" x14ac:dyDescent="0.25">
      <c r="A37" s="24">
        <v>8</v>
      </c>
      <c r="B37" s="25">
        <v>30310</v>
      </c>
      <c r="C37" s="143" t="s">
        <v>3</v>
      </c>
      <c r="D37" s="338">
        <v>38</v>
      </c>
      <c r="E37" s="191">
        <v>5</v>
      </c>
      <c r="F37" s="192">
        <f t="shared" si="14"/>
        <v>0.86842105263157898</v>
      </c>
      <c r="G37" s="193">
        <v>23</v>
      </c>
      <c r="H37" s="194">
        <v>38</v>
      </c>
      <c r="I37" s="195">
        <v>5</v>
      </c>
      <c r="J37" s="198">
        <f t="shared" si="5"/>
        <v>0.69696969696969702</v>
      </c>
      <c r="K37" s="197">
        <v>24</v>
      </c>
      <c r="L37" s="191">
        <v>42</v>
      </c>
      <c r="M37" s="198">
        <f t="shared" si="6"/>
        <v>0.5714285714285714</v>
      </c>
      <c r="N37" s="197">
        <v>22</v>
      </c>
      <c r="O37" s="191">
        <v>42</v>
      </c>
      <c r="P37" s="198">
        <f t="shared" si="7"/>
        <v>0.52380952380952384</v>
      </c>
      <c r="Q37" s="199">
        <v>616</v>
      </c>
      <c r="R37" s="191">
        <v>42</v>
      </c>
      <c r="S37" s="200">
        <f t="shared" si="15"/>
        <v>14.666666666666666</v>
      </c>
      <c r="T37" s="163"/>
    </row>
    <row r="38" spans="1:20" ht="16.5" customHeight="1" x14ac:dyDescent="0.25">
      <c r="A38" s="24">
        <v>9</v>
      </c>
      <c r="B38" s="25">
        <v>30440</v>
      </c>
      <c r="C38" s="143" t="s">
        <v>4</v>
      </c>
      <c r="D38" s="338">
        <v>54</v>
      </c>
      <c r="E38" s="191">
        <v>9</v>
      </c>
      <c r="F38" s="192">
        <f t="shared" si="14"/>
        <v>0.83333333333333337</v>
      </c>
      <c r="G38" s="193">
        <v>36</v>
      </c>
      <c r="H38" s="194">
        <v>54</v>
      </c>
      <c r="I38" s="195">
        <v>9</v>
      </c>
      <c r="J38" s="198">
        <f t="shared" si="5"/>
        <v>0.8</v>
      </c>
      <c r="K38" s="197">
        <v>38</v>
      </c>
      <c r="L38" s="191">
        <v>50</v>
      </c>
      <c r="M38" s="198">
        <f t="shared" si="6"/>
        <v>0.76</v>
      </c>
      <c r="N38" s="197">
        <v>23</v>
      </c>
      <c r="O38" s="191">
        <v>50</v>
      </c>
      <c r="P38" s="198">
        <f t="shared" si="7"/>
        <v>0.46</v>
      </c>
      <c r="Q38" s="199">
        <v>957</v>
      </c>
      <c r="R38" s="191">
        <v>50</v>
      </c>
      <c r="S38" s="200">
        <f t="shared" si="15"/>
        <v>19.14</v>
      </c>
      <c r="T38" s="163"/>
    </row>
    <row r="39" spans="1:20" ht="16.5" customHeight="1" x14ac:dyDescent="0.25">
      <c r="A39" s="24">
        <v>10</v>
      </c>
      <c r="B39" s="25">
        <v>30500</v>
      </c>
      <c r="C39" s="143" t="s">
        <v>159</v>
      </c>
      <c r="D39" s="338">
        <v>23</v>
      </c>
      <c r="E39" s="191">
        <v>2</v>
      </c>
      <c r="F39" s="192">
        <f t="shared" si="14"/>
        <v>0.91304347826086951</v>
      </c>
      <c r="G39" s="193">
        <v>8</v>
      </c>
      <c r="H39" s="194">
        <v>23</v>
      </c>
      <c r="I39" s="195">
        <v>2</v>
      </c>
      <c r="J39" s="198">
        <f t="shared" si="5"/>
        <v>0.38095238095238093</v>
      </c>
      <c r="K39" s="197">
        <v>8</v>
      </c>
      <c r="L39" s="191">
        <v>24</v>
      </c>
      <c r="M39" s="198">
        <f t="shared" si="6"/>
        <v>0.33333333333333331</v>
      </c>
      <c r="N39" s="197">
        <v>7</v>
      </c>
      <c r="O39" s="191">
        <v>24</v>
      </c>
      <c r="P39" s="198">
        <f t="shared" si="7"/>
        <v>0.29166666666666669</v>
      </c>
      <c r="Q39" s="199">
        <v>334</v>
      </c>
      <c r="R39" s="191">
        <v>24</v>
      </c>
      <c r="S39" s="200">
        <f t="shared" si="15"/>
        <v>13.916666666666666</v>
      </c>
      <c r="T39" s="161"/>
    </row>
    <row r="40" spans="1:20" ht="16.5" customHeight="1" x14ac:dyDescent="0.25">
      <c r="A40" s="24">
        <v>11</v>
      </c>
      <c r="B40" s="25">
        <v>30530</v>
      </c>
      <c r="C40" s="143" t="s">
        <v>125</v>
      </c>
      <c r="D40" s="338">
        <v>88</v>
      </c>
      <c r="E40" s="191">
        <v>7</v>
      </c>
      <c r="F40" s="192">
        <f t="shared" si="14"/>
        <v>0.92045454545454541</v>
      </c>
      <c r="G40" s="193">
        <v>59</v>
      </c>
      <c r="H40" s="194">
        <v>88</v>
      </c>
      <c r="I40" s="195">
        <v>7</v>
      </c>
      <c r="J40" s="198">
        <f t="shared" si="5"/>
        <v>0.72839506172839508</v>
      </c>
      <c r="K40" s="197">
        <v>63</v>
      </c>
      <c r="L40" s="191">
        <v>90</v>
      </c>
      <c r="M40" s="198">
        <f t="shared" si="6"/>
        <v>0.7</v>
      </c>
      <c r="N40" s="197">
        <v>42</v>
      </c>
      <c r="O40" s="191">
        <v>90</v>
      </c>
      <c r="P40" s="198">
        <f t="shared" si="7"/>
        <v>0.46666666666666667</v>
      </c>
      <c r="Q40" s="199">
        <v>1578</v>
      </c>
      <c r="R40" s="191">
        <v>90</v>
      </c>
      <c r="S40" s="200">
        <f t="shared" si="15"/>
        <v>17.533333333333335</v>
      </c>
      <c r="T40" s="163"/>
    </row>
    <row r="41" spans="1:20" ht="16.5" customHeight="1" x14ac:dyDescent="0.25">
      <c r="A41" s="24">
        <v>12</v>
      </c>
      <c r="B41" s="25">
        <v>30640</v>
      </c>
      <c r="C41" s="143" t="s">
        <v>8</v>
      </c>
      <c r="D41" s="338">
        <v>54</v>
      </c>
      <c r="E41" s="191">
        <v>7</v>
      </c>
      <c r="F41" s="192">
        <f t="shared" si="14"/>
        <v>0.87037037037037035</v>
      </c>
      <c r="G41" s="193">
        <v>37</v>
      </c>
      <c r="H41" s="194">
        <v>54</v>
      </c>
      <c r="I41" s="195">
        <v>7</v>
      </c>
      <c r="J41" s="198">
        <f t="shared" si="5"/>
        <v>0.78723404255319152</v>
      </c>
      <c r="K41" s="197">
        <v>37</v>
      </c>
      <c r="L41" s="191">
        <v>51</v>
      </c>
      <c r="M41" s="198">
        <f t="shared" si="6"/>
        <v>0.72549019607843135</v>
      </c>
      <c r="N41" s="197">
        <v>22</v>
      </c>
      <c r="O41" s="191">
        <v>51</v>
      </c>
      <c r="P41" s="198">
        <f t="shared" si="7"/>
        <v>0.43137254901960786</v>
      </c>
      <c r="Q41" s="199">
        <v>1037</v>
      </c>
      <c r="R41" s="191">
        <v>51</v>
      </c>
      <c r="S41" s="200">
        <f t="shared" si="15"/>
        <v>20.333333333333332</v>
      </c>
      <c r="T41" s="163"/>
    </row>
    <row r="42" spans="1:20" ht="16.5" customHeight="1" x14ac:dyDescent="0.25">
      <c r="A42" s="24">
        <v>13</v>
      </c>
      <c r="B42" s="25">
        <v>30650</v>
      </c>
      <c r="C42" s="143" t="s">
        <v>158</v>
      </c>
      <c r="D42" s="338">
        <v>67</v>
      </c>
      <c r="E42" s="191">
        <v>9</v>
      </c>
      <c r="F42" s="192">
        <f t="shared" si="14"/>
        <v>0.86567164179104472</v>
      </c>
      <c r="G42" s="193">
        <v>45</v>
      </c>
      <c r="H42" s="194">
        <v>67</v>
      </c>
      <c r="I42" s="195">
        <v>9</v>
      </c>
      <c r="J42" s="198">
        <f t="shared" si="5"/>
        <v>0.77586206896551724</v>
      </c>
      <c r="K42" s="197">
        <v>46</v>
      </c>
      <c r="L42" s="191">
        <v>69</v>
      </c>
      <c r="M42" s="198">
        <f t="shared" si="6"/>
        <v>0.66666666666666663</v>
      </c>
      <c r="N42" s="197">
        <v>30</v>
      </c>
      <c r="O42" s="191">
        <v>69</v>
      </c>
      <c r="P42" s="198">
        <f t="shared" si="7"/>
        <v>0.43478260869565216</v>
      </c>
      <c r="Q42" s="199">
        <v>1134</v>
      </c>
      <c r="R42" s="191">
        <v>69</v>
      </c>
      <c r="S42" s="200">
        <f t="shared" si="15"/>
        <v>16.434782608695652</v>
      </c>
      <c r="T42" s="163"/>
    </row>
    <row r="43" spans="1:20" ht="16.5" customHeight="1" x14ac:dyDescent="0.25">
      <c r="A43" s="24">
        <v>14</v>
      </c>
      <c r="B43" s="25">
        <v>30790</v>
      </c>
      <c r="C43" s="143" t="s">
        <v>9</v>
      </c>
      <c r="D43" s="338">
        <v>48</v>
      </c>
      <c r="E43" s="191">
        <v>7</v>
      </c>
      <c r="F43" s="192">
        <f t="shared" si="14"/>
        <v>0.85416666666666663</v>
      </c>
      <c r="G43" s="193">
        <v>27</v>
      </c>
      <c r="H43" s="194">
        <v>48</v>
      </c>
      <c r="I43" s="195">
        <v>7</v>
      </c>
      <c r="J43" s="198">
        <f t="shared" si="5"/>
        <v>0.65853658536585369</v>
      </c>
      <c r="K43" s="197">
        <v>29</v>
      </c>
      <c r="L43" s="191">
        <v>47</v>
      </c>
      <c r="M43" s="198">
        <f t="shared" si="6"/>
        <v>0.61702127659574468</v>
      </c>
      <c r="N43" s="197">
        <v>23</v>
      </c>
      <c r="O43" s="191">
        <v>47</v>
      </c>
      <c r="P43" s="198">
        <f t="shared" si="7"/>
        <v>0.48936170212765956</v>
      </c>
      <c r="Q43" s="199">
        <v>809</v>
      </c>
      <c r="R43" s="191">
        <v>47</v>
      </c>
      <c r="S43" s="200">
        <f t="shared" si="15"/>
        <v>17.212765957446809</v>
      </c>
      <c r="T43" s="163"/>
    </row>
    <row r="44" spans="1:20" ht="16.5" customHeight="1" x14ac:dyDescent="0.25">
      <c r="A44" s="24">
        <v>15</v>
      </c>
      <c r="B44" s="25">
        <v>30890</v>
      </c>
      <c r="C44" s="143" t="s">
        <v>126</v>
      </c>
      <c r="D44" s="338">
        <v>48</v>
      </c>
      <c r="E44" s="191">
        <v>4</v>
      </c>
      <c r="F44" s="192">
        <f t="shared" si="14"/>
        <v>0.91666666666666663</v>
      </c>
      <c r="G44" s="193">
        <v>29</v>
      </c>
      <c r="H44" s="194">
        <v>48</v>
      </c>
      <c r="I44" s="195">
        <v>4</v>
      </c>
      <c r="J44" s="198">
        <f t="shared" si="5"/>
        <v>0.65909090909090906</v>
      </c>
      <c r="K44" s="197">
        <v>29</v>
      </c>
      <c r="L44" s="191">
        <v>47</v>
      </c>
      <c r="M44" s="198">
        <f t="shared" si="6"/>
        <v>0.61702127659574468</v>
      </c>
      <c r="N44" s="197">
        <v>15</v>
      </c>
      <c r="O44" s="191">
        <v>47</v>
      </c>
      <c r="P44" s="198">
        <f t="shared" si="7"/>
        <v>0.31914893617021278</v>
      </c>
      <c r="Q44" s="199">
        <v>787</v>
      </c>
      <c r="R44" s="191">
        <v>47</v>
      </c>
      <c r="S44" s="200">
        <f t="shared" si="15"/>
        <v>16.74468085106383</v>
      </c>
      <c r="T44" s="163"/>
    </row>
    <row r="45" spans="1:20" ht="16.5" customHeight="1" x14ac:dyDescent="0.25">
      <c r="A45" s="24">
        <v>16</v>
      </c>
      <c r="B45" s="25">
        <v>30940</v>
      </c>
      <c r="C45" s="143" t="s">
        <v>1</v>
      </c>
      <c r="D45" s="338">
        <v>69</v>
      </c>
      <c r="E45" s="191">
        <v>7</v>
      </c>
      <c r="F45" s="192">
        <f t="shared" si="14"/>
        <v>0.89855072463768115</v>
      </c>
      <c r="G45" s="193">
        <v>34</v>
      </c>
      <c r="H45" s="194">
        <v>69</v>
      </c>
      <c r="I45" s="195">
        <v>7</v>
      </c>
      <c r="J45" s="198">
        <f t="shared" si="5"/>
        <v>0.54838709677419351</v>
      </c>
      <c r="K45" s="197">
        <v>36</v>
      </c>
      <c r="L45" s="191">
        <v>69</v>
      </c>
      <c r="M45" s="198">
        <f t="shared" si="6"/>
        <v>0.52173913043478259</v>
      </c>
      <c r="N45" s="197">
        <v>41</v>
      </c>
      <c r="O45" s="191">
        <v>69</v>
      </c>
      <c r="P45" s="198">
        <f t="shared" si="7"/>
        <v>0.59420289855072461</v>
      </c>
      <c r="Q45" s="199">
        <v>1212</v>
      </c>
      <c r="R45" s="191">
        <v>69</v>
      </c>
      <c r="S45" s="200">
        <f t="shared" si="15"/>
        <v>17.565217391304348</v>
      </c>
      <c r="T45" s="163"/>
    </row>
    <row r="46" spans="1:20" ht="16.5" customHeight="1" thickBot="1" x14ac:dyDescent="0.3">
      <c r="A46" s="18">
        <v>17</v>
      </c>
      <c r="B46" s="26">
        <v>31480</v>
      </c>
      <c r="C46" s="144" t="s">
        <v>36</v>
      </c>
      <c r="D46" s="339">
        <v>123</v>
      </c>
      <c r="E46" s="201">
        <v>11</v>
      </c>
      <c r="F46" s="192">
        <f t="shared" si="14"/>
        <v>0.91056910569105687</v>
      </c>
      <c r="G46" s="203">
        <v>59</v>
      </c>
      <c r="H46" s="204">
        <v>123</v>
      </c>
      <c r="I46" s="205">
        <v>11</v>
      </c>
      <c r="J46" s="207">
        <f t="shared" si="5"/>
        <v>0.5267857142857143</v>
      </c>
      <c r="K46" s="206">
        <v>60</v>
      </c>
      <c r="L46" s="201">
        <v>121</v>
      </c>
      <c r="M46" s="207">
        <f t="shared" si="6"/>
        <v>0.49586776859504134</v>
      </c>
      <c r="N46" s="206">
        <v>48.000700000000009</v>
      </c>
      <c r="O46" s="201">
        <v>121</v>
      </c>
      <c r="P46" s="207">
        <f t="shared" si="7"/>
        <v>0.39670000000000005</v>
      </c>
      <c r="Q46" s="208">
        <v>1317</v>
      </c>
      <c r="R46" s="201">
        <v>121</v>
      </c>
      <c r="S46" s="209">
        <f t="shared" si="15"/>
        <v>10.884297520661157</v>
      </c>
      <c r="T46" s="165"/>
    </row>
    <row r="47" spans="1:20" ht="16.5" customHeight="1" thickBot="1" x14ac:dyDescent="0.3">
      <c r="A47" s="30"/>
      <c r="B47" s="353" t="s">
        <v>80</v>
      </c>
      <c r="C47" s="354"/>
      <c r="D47" s="180">
        <f>SUM(D48:D67)</f>
        <v>1610</v>
      </c>
      <c r="E47" s="181">
        <f>SUM(E48:E67)</f>
        <v>230</v>
      </c>
      <c r="F47" s="182">
        <f>AVERAGE(F48:F67)</f>
        <v>0.85268587877686142</v>
      </c>
      <c r="G47" s="183">
        <f t="shared" ref="G47" si="16">SUM(G48:G67)</f>
        <v>874</v>
      </c>
      <c r="H47" s="184">
        <f>SUM(H48:H67)</f>
        <v>1610</v>
      </c>
      <c r="I47" s="185">
        <f>SUM(I48:I67)</f>
        <v>230</v>
      </c>
      <c r="J47" s="188">
        <f>AVERAGE(J48:J67)</f>
        <v>0.63326743316547263</v>
      </c>
      <c r="K47" s="186">
        <f t="shared" ref="K47:L47" si="17">SUM(K48:K67)</f>
        <v>922</v>
      </c>
      <c r="L47" s="187">
        <f t="shared" si="17"/>
        <v>1630</v>
      </c>
      <c r="M47" s="188">
        <f>AVERAGE(M48:M67)</f>
        <v>0.569823314657803</v>
      </c>
      <c r="N47" s="186">
        <f t="shared" ref="N47:O47" si="18">SUM(N48:N67)</f>
        <v>713.30280000000005</v>
      </c>
      <c r="O47" s="187">
        <f t="shared" si="18"/>
        <v>1630</v>
      </c>
      <c r="P47" s="188">
        <f>AVERAGE(P48:P67)</f>
        <v>0.44788914544390296</v>
      </c>
      <c r="Q47" s="189">
        <f t="shared" ref="Q47:R47" si="19">SUM(Q48:Q67)</f>
        <v>23566</v>
      </c>
      <c r="R47" s="181">
        <f t="shared" si="19"/>
        <v>1630</v>
      </c>
      <c r="S47" s="190">
        <f>AVERAGE(S48:S67)</f>
        <v>14.92540983227253</v>
      </c>
      <c r="T47" s="162"/>
    </row>
    <row r="48" spans="1:20" ht="16.5" customHeight="1" x14ac:dyDescent="0.25">
      <c r="A48" s="31">
        <v>1</v>
      </c>
      <c r="B48" s="29">
        <v>40010</v>
      </c>
      <c r="C48" s="147" t="s">
        <v>38</v>
      </c>
      <c r="D48" s="340">
        <v>230</v>
      </c>
      <c r="E48" s="210">
        <v>25</v>
      </c>
      <c r="F48" s="192">
        <f t="shared" ref="F48:F54" si="20">(D48-E48)/D48</f>
        <v>0.89130434782608692</v>
      </c>
      <c r="G48" s="211">
        <v>131</v>
      </c>
      <c r="H48" s="212">
        <v>230</v>
      </c>
      <c r="I48" s="213">
        <v>25</v>
      </c>
      <c r="J48" s="215">
        <f t="shared" si="5"/>
        <v>0.63902439024390245</v>
      </c>
      <c r="K48" s="214">
        <v>133</v>
      </c>
      <c r="L48" s="210">
        <v>238</v>
      </c>
      <c r="M48" s="215">
        <f t="shared" si="6"/>
        <v>0.55882352941176472</v>
      </c>
      <c r="N48" s="214">
        <v>94.01</v>
      </c>
      <c r="O48" s="210">
        <v>238</v>
      </c>
      <c r="P48" s="215">
        <f t="shared" si="7"/>
        <v>0.39500000000000002</v>
      </c>
      <c r="Q48" s="216">
        <v>2499</v>
      </c>
      <c r="R48" s="210">
        <v>238</v>
      </c>
      <c r="S48" s="217">
        <f t="shared" ref="S48:S108" si="21">Q48/R48</f>
        <v>10.5</v>
      </c>
      <c r="T48" s="158"/>
    </row>
    <row r="49" spans="1:20" ht="16.5" customHeight="1" x14ac:dyDescent="0.25">
      <c r="A49" s="31">
        <v>2</v>
      </c>
      <c r="B49" s="25">
        <v>40030</v>
      </c>
      <c r="C49" s="143" t="s">
        <v>127</v>
      </c>
      <c r="D49" s="338">
        <v>42</v>
      </c>
      <c r="E49" s="191">
        <v>8</v>
      </c>
      <c r="F49" s="192">
        <f t="shared" si="20"/>
        <v>0.80952380952380953</v>
      </c>
      <c r="G49" s="193">
        <v>24</v>
      </c>
      <c r="H49" s="194">
        <v>42</v>
      </c>
      <c r="I49" s="195">
        <v>8</v>
      </c>
      <c r="J49" s="198">
        <f t="shared" ref="J49:J54" si="22">G49/(H49-I49)</f>
        <v>0.70588235294117652</v>
      </c>
      <c r="K49" s="197">
        <v>25</v>
      </c>
      <c r="L49" s="191">
        <v>39</v>
      </c>
      <c r="M49" s="198">
        <f t="shared" ref="M49:M54" si="23">K49/L49</f>
        <v>0.64102564102564108</v>
      </c>
      <c r="N49" s="197">
        <v>12.998699999999999</v>
      </c>
      <c r="O49" s="191">
        <v>39</v>
      </c>
      <c r="P49" s="198">
        <f t="shared" ref="P49:P54" si="24">N49/O49</f>
        <v>0.33329999999999999</v>
      </c>
      <c r="Q49" s="199">
        <v>654</v>
      </c>
      <c r="R49" s="191">
        <v>39</v>
      </c>
      <c r="S49" s="200">
        <f t="shared" ref="S49:S54" si="25">Q49/R49</f>
        <v>16.76923076923077</v>
      </c>
      <c r="T49" s="158"/>
    </row>
    <row r="50" spans="1:20" ht="16.5" customHeight="1" x14ac:dyDescent="0.25">
      <c r="A50" s="31">
        <v>3</v>
      </c>
      <c r="B50" s="25">
        <v>40410</v>
      </c>
      <c r="C50" s="143" t="s">
        <v>42</v>
      </c>
      <c r="D50" s="338">
        <v>136</v>
      </c>
      <c r="E50" s="191">
        <v>31</v>
      </c>
      <c r="F50" s="192">
        <f t="shared" si="20"/>
        <v>0.7720588235294118</v>
      </c>
      <c r="G50" s="193">
        <v>56</v>
      </c>
      <c r="H50" s="194">
        <v>136</v>
      </c>
      <c r="I50" s="195">
        <v>31</v>
      </c>
      <c r="J50" s="198">
        <f t="shared" si="22"/>
        <v>0.53333333333333333</v>
      </c>
      <c r="K50" s="197">
        <v>59</v>
      </c>
      <c r="L50" s="191">
        <v>123</v>
      </c>
      <c r="M50" s="198">
        <f t="shared" si="23"/>
        <v>0.47967479674796748</v>
      </c>
      <c r="N50" s="197">
        <v>53.997</v>
      </c>
      <c r="O50" s="191">
        <v>123</v>
      </c>
      <c r="P50" s="198">
        <f t="shared" si="24"/>
        <v>0.439</v>
      </c>
      <c r="Q50" s="199">
        <v>2004</v>
      </c>
      <c r="R50" s="191">
        <v>123</v>
      </c>
      <c r="S50" s="200">
        <f t="shared" si="25"/>
        <v>16.292682926829269</v>
      </c>
      <c r="T50" s="158"/>
    </row>
    <row r="51" spans="1:20" ht="16.5" customHeight="1" x14ac:dyDescent="0.25">
      <c r="A51" s="31">
        <v>4</v>
      </c>
      <c r="B51" s="25">
        <v>40011</v>
      </c>
      <c r="C51" s="143" t="s">
        <v>39</v>
      </c>
      <c r="D51" s="338">
        <v>150</v>
      </c>
      <c r="E51" s="191">
        <v>22</v>
      </c>
      <c r="F51" s="192">
        <f t="shared" si="20"/>
        <v>0.85333333333333339</v>
      </c>
      <c r="G51" s="193">
        <v>81</v>
      </c>
      <c r="H51" s="194">
        <v>150</v>
      </c>
      <c r="I51" s="195">
        <v>22</v>
      </c>
      <c r="J51" s="198">
        <f t="shared" si="22"/>
        <v>0.6328125</v>
      </c>
      <c r="K51" s="197">
        <v>89</v>
      </c>
      <c r="L51" s="191">
        <v>158</v>
      </c>
      <c r="M51" s="198">
        <f t="shared" si="23"/>
        <v>0.56329113924050633</v>
      </c>
      <c r="N51" s="197">
        <v>61.003799999999998</v>
      </c>
      <c r="O51" s="191">
        <v>158</v>
      </c>
      <c r="P51" s="198">
        <f t="shared" si="24"/>
        <v>0.3861</v>
      </c>
      <c r="Q51" s="199">
        <v>2908</v>
      </c>
      <c r="R51" s="191">
        <v>158</v>
      </c>
      <c r="S51" s="200">
        <f t="shared" si="25"/>
        <v>18.405063291139239</v>
      </c>
      <c r="T51" s="158"/>
    </row>
    <row r="52" spans="1:20" ht="16.5" customHeight="1" x14ac:dyDescent="0.25">
      <c r="A52" s="32">
        <v>5</v>
      </c>
      <c r="B52" s="25">
        <v>40080</v>
      </c>
      <c r="C52" s="143" t="s">
        <v>40</v>
      </c>
      <c r="D52" s="338">
        <v>81</v>
      </c>
      <c r="E52" s="191">
        <v>8</v>
      </c>
      <c r="F52" s="192">
        <f t="shared" si="20"/>
        <v>0.90123456790123457</v>
      </c>
      <c r="G52" s="193">
        <v>50</v>
      </c>
      <c r="H52" s="194">
        <v>81</v>
      </c>
      <c r="I52" s="195">
        <v>8</v>
      </c>
      <c r="J52" s="198">
        <f t="shared" si="22"/>
        <v>0.68493150684931503</v>
      </c>
      <c r="K52" s="197">
        <v>52</v>
      </c>
      <c r="L52" s="191">
        <v>85</v>
      </c>
      <c r="M52" s="198">
        <f t="shared" si="23"/>
        <v>0.61176470588235299</v>
      </c>
      <c r="N52" s="197">
        <v>27.999999999999996</v>
      </c>
      <c r="O52" s="191">
        <v>85</v>
      </c>
      <c r="P52" s="198">
        <f t="shared" si="24"/>
        <v>0.32941176470588229</v>
      </c>
      <c r="Q52" s="199">
        <v>1394</v>
      </c>
      <c r="R52" s="191">
        <v>85</v>
      </c>
      <c r="S52" s="200">
        <f t="shared" si="25"/>
        <v>16.399999999999999</v>
      </c>
      <c r="T52" s="158"/>
    </row>
    <row r="53" spans="1:20" ht="16.5" customHeight="1" x14ac:dyDescent="0.25">
      <c r="A53" s="32">
        <v>6</v>
      </c>
      <c r="B53" s="25">
        <v>40100</v>
      </c>
      <c r="C53" s="143" t="s">
        <v>41</v>
      </c>
      <c r="D53" s="338">
        <v>122</v>
      </c>
      <c r="E53" s="191">
        <v>12</v>
      </c>
      <c r="F53" s="192">
        <f t="shared" si="20"/>
        <v>0.90163934426229508</v>
      </c>
      <c r="G53" s="193">
        <v>86</v>
      </c>
      <c r="H53" s="194">
        <v>122</v>
      </c>
      <c r="I53" s="195">
        <v>12</v>
      </c>
      <c r="J53" s="198">
        <f t="shared" si="22"/>
        <v>0.78181818181818186</v>
      </c>
      <c r="K53" s="197">
        <v>88</v>
      </c>
      <c r="L53" s="191">
        <v>122</v>
      </c>
      <c r="M53" s="198">
        <f t="shared" si="23"/>
        <v>0.72131147540983609</v>
      </c>
      <c r="N53" s="197">
        <v>62</v>
      </c>
      <c r="O53" s="191">
        <v>122</v>
      </c>
      <c r="P53" s="198">
        <f t="shared" si="24"/>
        <v>0.50819672131147542</v>
      </c>
      <c r="Q53" s="199">
        <v>1080</v>
      </c>
      <c r="R53" s="191">
        <v>122</v>
      </c>
      <c r="S53" s="200">
        <f t="shared" si="25"/>
        <v>8.8524590163934427</v>
      </c>
      <c r="T53" s="158"/>
    </row>
    <row r="54" spans="1:20" ht="16.5" customHeight="1" x14ac:dyDescent="0.25">
      <c r="A54" s="32">
        <v>7</v>
      </c>
      <c r="B54" s="25">
        <v>40020</v>
      </c>
      <c r="C54" s="143" t="s">
        <v>144</v>
      </c>
      <c r="D54" s="338">
        <v>75</v>
      </c>
      <c r="E54" s="191">
        <v>8</v>
      </c>
      <c r="F54" s="192">
        <f t="shared" si="20"/>
        <v>0.89333333333333331</v>
      </c>
      <c r="G54" s="193">
        <v>40</v>
      </c>
      <c r="H54" s="194">
        <v>75</v>
      </c>
      <c r="I54" s="195">
        <v>8</v>
      </c>
      <c r="J54" s="198">
        <f t="shared" si="22"/>
        <v>0.59701492537313428</v>
      </c>
      <c r="K54" s="197">
        <v>41</v>
      </c>
      <c r="L54" s="191">
        <v>76</v>
      </c>
      <c r="M54" s="198">
        <f t="shared" si="23"/>
        <v>0.53947368421052633</v>
      </c>
      <c r="N54" s="197">
        <v>29.0016</v>
      </c>
      <c r="O54" s="191">
        <v>76</v>
      </c>
      <c r="P54" s="198">
        <f t="shared" si="24"/>
        <v>0.38159999999999999</v>
      </c>
      <c r="Q54" s="199">
        <v>358</v>
      </c>
      <c r="R54" s="191">
        <v>76</v>
      </c>
      <c r="S54" s="200">
        <f t="shared" si="25"/>
        <v>4.7105263157894735</v>
      </c>
      <c r="T54" s="158"/>
    </row>
    <row r="55" spans="1:20" ht="16.5" customHeight="1" x14ac:dyDescent="0.25">
      <c r="A55" s="32">
        <v>8</v>
      </c>
      <c r="B55" s="25">
        <v>40031</v>
      </c>
      <c r="C55" s="143" t="s">
        <v>170</v>
      </c>
      <c r="D55" s="338">
        <v>51</v>
      </c>
      <c r="E55" s="191">
        <v>4</v>
      </c>
      <c r="F55" s="192">
        <f t="shared" ref="F55:F64" si="26">(D55-E55)/D55</f>
        <v>0.92156862745098034</v>
      </c>
      <c r="G55" s="193">
        <v>27</v>
      </c>
      <c r="H55" s="194">
        <v>51</v>
      </c>
      <c r="I55" s="195">
        <v>4</v>
      </c>
      <c r="J55" s="198">
        <f t="shared" si="5"/>
        <v>0.57446808510638303</v>
      </c>
      <c r="K55" s="197">
        <v>27</v>
      </c>
      <c r="L55" s="191">
        <v>48</v>
      </c>
      <c r="M55" s="198">
        <f t="shared" si="6"/>
        <v>0.5625</v>
      </c>
      <c r="N55" s="197">
        <v>27.9984</v>
      </c>
      <c r="O55" s="191">
        <v>48</v>
      </c>
      <c r="P55" s="198">
        <f t="shared" si="7"/>
        <v>0.58330000000000004</v>
      </c>
      <c r="Q55" s="199">
        <v>1057</v>
      </c>
      <c r="R55" s="191">
        <v>48</v>
      </c>
      <c r="S55" s="200">
        <f t="shared" si="21"/>
        <v>22.020833333333332</v>
      </c>
      <c r="T55" s="158"/>
    </row>
    <row r="56" spans="1:20" ht="16.5" customHeight="1" x14ac:dyDescent="0.25">
      <c r="A56" s="32">
        <v>9</v>
      </c>
      <c r="B56" s="25">
        <v>40210</v>
      </c>
      <c r="C56" s="143" t="s">
        <v>10</v>
      </c>
      <c r="D56" s="338">
        <v>45</v>
      </c>
      <c r="E56" s="191">
        <v>6</v>
      </c>
      <c r="F56" s="192">
        <f>(D56-E56)/D56</f>
        <v>0.8666666666666667</v>
      </c>
      <c r="G56" s="193">
        <v>27</v>
      </c>
      <c r="H56" s="194">
        <v>45</v>
      </c>
      <c r="I56" s="195">
        <v>6</v>
      </c>
      <c r="J56" s="198">
        <f>G56/(H56-I56)</f>
        <v>0.69230769230769229</v>
      </c>
      <c r="K56" s="197">
        <v>30</v>
      </c>
      <c r="L56" s="191">
        <v>48</v>
      </c>
      <c r="M56" s="198">
        <f>K56/L56</f>
        <v>0.625</v>
      </c>
      <c r="N56" s="197">
        <v>25</v>
      </c>
      <c r="O56" s="191">
        <v>48</v>
      </c>
      <c r="P56" s="198">
        <f>N56/O56</f>
        <v>0.52083333333333337</v>
      </c>
      <c r="Q56" s="199">
        <v>597</v>
      </c>
      <c r="R56" s="191">
        <v>48</v>
      </c>
      <c r="S56" s="200">
        <f>Q56/R56</f>
        <v>12.4375</v>
      </c>
      <c r="T56" s="158"/>
    </row>
    <row r="57" spans="1:20" ht="16.5" customHeight="1" x14ac:dyDescent="0.25">
      <c r="A57" s="32">
        <v>10</v>
      </c>
      <c r="B57" s="25">
        <v>40300</v>
      </c>
      <c r="C57" s="143" t="s">
        <v>11</v>
      </c>
      <c r="D57" s="338">
        <v>30</v>
      </c>
      <c r="E57" s="191">
        <v>5</v>
      </c>
      <c r="F57" s="192">
        <f>(D57-E57)/D57</f>
        <v>0.83333333333333337</v>
      </c>
      <c r="G57" s="193">
        <v>12</v>
      </c>
      <c r="H57" s="194">
        <v>30</v>
      </c>
      <c r="I57" s="195">
        <v>5</v>
      </c>
      <c r="J57" s="198">
        <f>G57/(H57-I57)</f>
        <v>0.48</v>
      </c>
      <c r="K57" s="197">
        <v>13</v>
      </c>
      <c r="L57" s="191">
        <v>30</v>
      </c>
      <c r="M57" s="198">
        <f>K57/L57</f>
        <v>0.43333333333333335</v>
      </c>
      <c r="N57" s="197">
        <v>15</v>
      </c>
      <c r="O57" s="191">
        <v>30</v>
      </c>
      <c r="P57" s="198">
        <f>N57/O57</f>
        <v>0.5</v>
      </c>
      <c r="Q57" s="199">
        <v>421</v>
      </c>
      <c r="R57" s="191">
        <v>30</v>
      </c>
      <c r="S57" s="200">
        <f>Q57/R57</f>
        <v>14.033333333333333</v>
      </c>
      <c r="T57" s="158"/>
    </row>
    <row r="58" spans="1:20" ht="16.5" customHeight="1" x14ac:dyDescent="0.25">
      <c r="A58" s="127">
        <v>11</v>
      </c>
      <c r="B58" s="25">
        <v>40360</v>
      </c>
      <c r="C58" s="143" t="s">
        <v>12</v>
      </c>
      <c r="D58" s="338">
        <v>43</v>
      </c>
      <c r="E58" s="191">
        <v>5</v>
      </c>
      <c r="F58" s="192">
        <f t="shared" si="26"/>
        <v>0.88372093023255816</v>
      </c>
      <c r="G58" s="193">
        <v>22</v>
      </c>
      <c r="H58" s="194">
        <v>43</v>
      </c>
      <c r="I58" s="195">
        <v>5</v>
      </c>
      <c r="J58" s="198">
        <f t="shared" si="5"/>
        <v>0.57894736842105265</v>
      </c>
      <c r="K58" s="197">
        <v>23</v>
      </c>
      <c r="L58" s="191">
        <v>47</v>
      </c>
      <c r="M58" s="198">
        <f t="shared" si="6"/>
        <v>0.48936170212765956</v>
      </c>
      <c r="N58" s="197">
        <v>21</v>
      </c>
      <c r="O58" s="191">
        <v>47</v>
      </c>
      <c r="P58" s="198">
        <f t="shared" si="7"/>
        <v>0.44680851063829785</v>
      </c>
      <c r="Q58" s="199">
        <v>672</v>
      </c>
      <c r="R58" s="191">
        <v>47</v>
      </c>
      <c r="S58" s="200">
        <f t="shared" si="21"/>
        <v>14.297872340425531</v>
      </c>
      <c r="T58" s="158"/>
    </row>
    <row r="59" spans="1:20" ht="16.5" customHeight="1" x14ac:dyDescent="0.25">
      <c r="A59" s="32">
        <v>12</v>
      </c>
      <c r="B59" s="25">
        <v>40390</v>
      </c>
      <c r="C59" s="143" t="s">
        <v>13</v>
      </c>
      <c r="D59" s="338">
        <v>44</v>
      </c>
      <c r="E59" s="191">
        <v>9</v>
      </c>
      <c r="F59" s="192">
        <f t="shared" si="26"/>
        <v>0.79545454545454541</v>
      </c>
      <c r="G59" s="193">
        <v>24</v>
      </c>
      <c r="H59" s="194">
        <v>44</v>
      </c>
      <c r="I59" s="195">
        <v>9</v>
      </c>
      <c r="J59" s="198">
        <f t="shared" si="5"/>
        <v>0.68571428571428572</v>
      </c>
      <c r="K59" s="197">
        <v>24</v>
      </c>
      <c r="L59" s="191">
        <v>41</v>
      </c>
      <c r="M59" s="198">
        <f t="shared" si="6"/>
        <v>0.58536585365853655</v>
      </c>
      <c r="N59" s="197">
        <v>22</v>
      </c>
      <c r="O59" s="191">
        <v>41</v>
      </c>
      <c r="P59" s="198">
        <f t="shared" si="7"/>
        <v>0.53658536585365857</v>
      </c>
      <c r="Q59" s="199">
        <v>506</v>
      </c>
      <c r="R59" s="191">
        <v>41</v>
      </c>
      <c r="S59" s="200">
        <f t="shared" si="21"/>
        <v>12.341463414634147</v>
      </c>
      <c r="T59" s="158"/>
    </row>
    <row r="60" spans="1:20" ht="16.5" customHeight="1" x14ac:dyDescent="0.25">
      <c r="A60" s="32">
        <v>13</v>
      </c>
      <c r="B60" s="25">
        <v>40720</v>
      </c>
      <c r="C60" s="143" t="s">
        <v>171</v>
      </c>
      <c r="D60" s="338">
        <v>67</v>
      </c>
      <c r="E60" s="191">
        <v>6</v>
      </c>
      <c r="F60" s="192">
        <f t="shared" si="26"/>
        <v>0.91044776119402981</v>
      </c>
      <c r="G60" s="193">
        <v>54</v>
      </c>
      <c r="H60" s="194">
        <v>67</v>
      </c>
      <c r="I60" s="195">
        <v>6</v>
      </c>
      <c r="J60" s="198">
        <f t="shared" si="5"/>
        <v>0.88524590163934425</v>
      </c>
      <c r="K60" s="197">
        <v>56</v>
      </c>
      <c r="L60" s="191">
        <v>69</v>
      </c>
      <c r="M60" s="198">
        <f t="shared" si="6"/>
        <v>0.81159420289855078</v>
      </c>
      <c r="N60" s="197">
        <v>32</v>
      </c>
      <c r="O60" s="191">
        <v>69</v>
      </c>
      <c r="P60" s="198">
        <f t="shared" si="7"/>
        <v>0.46376811594202899</v>
      </c>
      <c r="Q60" s="199">
        <v>1195</v>
      </c>
      <c r="R60" s="191">
        <v>69</v>
      </c>
      <c r="S60" s="200">
        <f t="shared" si="21"/>
        <v>17.318840579710145</v>
      </c>
      <c r="T60" s="158"/>
    </row>
    <row r="61" spans="1:20" ht="16.5" customHeight="1" x14ac:dyDescent="0.25">
      <c r="A61" s="32">
        <v>14</v>
      </c>
      <c r="B61" s="25">
        <v>40730</v>
      </c>
      <c r="C61" s="143" t="s">
        <v>14</v>
      </c>
      <c r="D61" s="338">
        <v>28</v>
      </c>
      <c r="E61" s="191">
        <v>6</v>
      </c>
      <c r="F61" s="192">
        <f t="shared" si="26"/>
        <v>0.7857142857142857</v>
      </c>
      <c r="G61" s="193">
        <v>15</v>
      </c>
      <c r="H61" s="194">
        <v>28</v>
      </c>
      <c r="I61" s="195">
        <v>6</v>
      </c>
      <c r="J61" s="198">
        <f t="shared" si="5"/>
        <v>0.68181818181818177</v>
      </c>
      <c r="K61" s="197">
        <v>16</v>
      </c>
      <c r="L61" s="191">
        <v>33</v>
      </c>
      <c r="M61" s="198">
        <f t="shared" si="6"/>
        <v>0.48484848484848486</v>
      </c>
      <c r="N61" s="197">
        <v>16</v>
      </c>
      <c r="O61" s="191">
        <v>33</v>
      </c>
      <c r="P61" s="198">
        <f t="shared" si="7"/>
        <v>0.48484848484848486</v>
      </c>
      <c r="Q61" s="199">
        <v>516</v>
      </c>
      <c r="R61" s="191">
        <v>33</v>
      </c>
      <c r="S61" s="200">
        <f t="shared" si="21"/>
        <v>15.636363636363637</v>
      </c>
      <c r="T61" s="158"/>
    </row>
    <row r="62" spans="1:20" ht="16.5" customHeight="1" x14ac:dyDescent="0.25">
      <c r="A62" s="32">
        <v>15</v>
      </c>
      <c r="B62" s="25">
        <v>40820</v>
      </c>
      <c r="C62" s="143" t="s">
        <v>128</v>
      </c>
      <c r="D62" s="338">
        <v>52</v>
      </c>
      <c r="E62" s="191">
        <v>7</v>
      </c>
      <c r="F62" s="192">
        <f t="shared" si="26"/>
        <v>0.86538461538461542</v>
      </c>
      <c r="G62" s="193">
        <v>27</v>
      </c>
      <c r="H62" s="194">
        <v>52</v>
      </c>
      <c r="I62" s="195">
        <v>7</v>
      </c>
      <c r="J62" s="198">
        <f t="shared" si="5"/>
        <v>0.6</v>
      </c>
      <c r="K62" s="197">
        <v>27</v>
      </c>
      <c r="L62" s="191">
        <v>49</v>
      </c>
      <c r="M62" s="198">
        <f t="shared" si="6"/>
        <v>0.55102040816326525</v>
      </c>
      <c r="N62" s="197">
        <v>23</v>
      </c>
      <c r="O62" s="191">
        <v>49</v>
      </c>
      <c r="P62" s="198">
        <f t="shared" si="7"/>
        <v>0.46938775510204084</v>
      </c>
      <c r="Q62" s="199">
        <v>783</v>
      </c>
      <c r="R62" s="191">
        <v>49</v>
      </c>
      <c r="S62" s="200">
        <f t="shared" si="21"/>
        <v>15.979591836734693</v>
      </c>
      <c r="T62" s="158"/>
    </row>
    <row r="63" spans="1:20" ht="16.5" customHeight="1" x14ac:dyDescent="0.25">
      <c r="A63" s="32">
        <v>16</v>
      </c>
      <c r="B63" s="25">
        <v>40840</v>
      </c>
      <c r="C63" s="143" t="s">
        <v>15</v>
      </c>
      <c r="D63" s="338">
        <v>57</v>
      </c>
      <c r="E63" s="191">
        <v>9</v>
      </c>
      <c r="F63" s="192">
        <f t="shared" si="26"/>
        <v>0.84210526315789469</v>
      </c>
      <c r="G63" s="193">
        <v>20</v>
      </c>
      <c r="H63" s="194">
        <v>57</v>
      </c>
      <c r="I63" s="195">
        <v>9</v>
      </c>
      <c r="J63" s="198">
        <f t="shared" si="5"/>
        <v>0.41666666666666669</v>
      </c>
      <c r="K63" s="197">
        <v>22</v>
      </c>
      <c r="L63" s="191">
        <v>56</v>
      </c>
      <c r="M63" s="198">
        <f t="shared" si="6"/>
        <v>0.39285714285714285</v>
      </c>
      <c r="N63" s="197">
        <v>29</v>
      </c>
      <c r="O63" s="191">
        <v>56</v>
      </c>
      <c r="P63" s="198">
        <f t="shared" si="7"/>
        <v>0.5178571428571429</v>
      </c>
      <c r="Q63" s="199">
        <v>932</v>
      </c>
      <c r="R63" s="191">
        <v>56</v>
      </c>
      <c r="S63" s="200">
        <f t="shared" si="21"/>
        <v>16.642857142857142</v>
      </c>
      <c r="T63" s="163"/>
    </row>
    <row r="64" spans="1:20" ht="16.5" customHeight="1" x14ac:dyDescent="0.25">
      <c r="A64" s="32">
        <v>17</v>
      </c>
      <c r="B64" s="25">
        <v>40950</v>
      </c>
      <c r="C64" s="143" t="s">
        <v>2</v>
      </c>
      <c r="D64" s="338">
        <v>65</v>
      </c>
      <c r="E64" s="191">
        <v>9</v>
      </c>
      <c r="F64" s="192">
        <f t="shared" si="26"/>
        <v>0.86153846153846159</v>
      </c>
      <c r="G64" s="193">
        <v>42</v>
      </c>
      <c r="H64" s="194">
        <v>65</v>
      </c>
      <c r="I64" s="195">
        <v>9</v>
      </c>
      <c r="J64" s="198">
        <f t="shared" si="5"/>
        <v>0.75</v>
      </c>
      <c r="K64" s="197">
        <v>45</v>
      </c>
      <c r="L64" s="191">
        <v>63</v>
      </c>
      <c r="M64" s="198">
        <f t="shared" si="6"/>
        <v>0.7142857142857143</v>
      </c>
      <c r="N64" s="197">
        <v>24</v>
      </c>
      <c r="O64" s="191">
        <v>63</v>
      </c>
      <c r="P64" s="198">
        <f t="shared" si="7"/>
        <v>0.38095238095238093</v>
      </c>
      <c r="Q64" s="199">
        <v>1097</v>
      </c>
      <c r="R64" s="191">
        <v>63</v>
      </c>
      <c r="S64" s="200">
        <f t="shared" si="21"/>
        <v>17.412698412698411</v>
      </c>
      <c r="T64" s="158"/>
    </row>
    <row r="65" spans="1:20" ht="16.5" customHeight="1" x14ac:dyDescent="0.25">
      <c r="A65" s="32">
        <v>18</v>
      </c>
      <c r="B65" s="26">
        <v>40990</v>
      </c>
      <c r="C65" s="144" t="s">
        <v>16</v>
      </c>
      <c r="D65" s="339">
        <v>77</v>
      </c>
      <c r="E65" s="201">
        <v>20</v>
      </c>
      <c r="F65" s="196">
        <f>(D65-E65)/D65</f>
        <v>0.74025974025974028</v>
      </c>
      <c r="G65" s="203">
        <v>39</v>
      </c>
      <c r="H65" s="204">
        <v>77</v>
      </c>
      <c r="I65" s="205">
        <v>20</v>
      </c>
      <c r="J65" s="207">
        <f t="shared" ref="J65:J123" si="27">G65/(H65-I65)</f>
        <v>0.68421052631578949</v>
      </c>
      <c r="K65" s="206">
        <v>42</v>
      </c>
      <c r="L65" s="201">
        <v>63</v>
      </c>
      <c r="M65" s="207">
        <f t="shared" ref="M65:M123" si="28">K65/L65</f>
        <v>0.66666666666666663</v>
      </c>
      <c r="N65" s="206">
        <v>21</v>
      </c>
      <c r="O65" s="201">
        <v>63</v>
      </c>
      <c r="P65" s="207">
        <f t="shared" ref="P65:P122" si="29">N65/O65</f>
        <v>0.33333333333333331</v>
      </c>
      <c r="Q65" s="208">
        <v>1196</v>
      </c>
      <c r="R65" s="201">
        <v>63</v>
      </c>
      <c r="S65" s="209">
        <f t="shared" si="21"/>
        <v>18.984126984126984</v>
      </c>
      <c r="T65" s="158"/>
    </row>
    <row r="66" spans="1:20" ht="16.5" customHeight="1" x14ac:dyDescent="0.25">
      <c r="A66" s="33">
        <v>19</v>
      </c>
      <c r="B66" s="26">
        <v>40133</v>
      </c>
      <c r="C66" s="144" t="s">
        <v>17</v>
      </c>
      <c r="D66" s="339">
        <v>99</v>
      </c>
      <c r="E66" s="201">
        <v>11</v>
      </c>
      <c r="F66" s="192">
        <f>(D66-E66)/D66</f>
        <v>0.88888888888888884</v>
      </c>
      <c r="G66" s="203">
        <v>58</v>
      </c>
      <c r="H66" s="204">
        <v>99</v>
      </c>
      <c r="I66" s="205">
        <v>11</v>
      </c>
      <c r="J66" s="207">
        <f>G66/(H66-I66)</f>
        <v>0.65909090909090906</v>
      </c>
      <c r="K66" s="206">
        <v>58</v>
      </c>
      <c r="L66" s="201">
        <v>95</v>
      </c>
      <c r="M66" s="207">
        <f>K66/L66</f>
        <v>0.61052631578947369</v>
      </c>
      <c r="N66" s="206">
        <v>41.999499999999998</v>
      </c>
      <c r="O66" s="201">
        <v>95</v>
      </c>
      <c r="P66" s="207">
        <f>N66/O66</f>
        <v>0.44209999999999999</v>
      </c>
      <c r="Q66" s="208">
        <v>1161</v>
      </c>
      <c r="R66" s="201">
        <v>95</v>
      </c>
      <c r="S66" s="209">
        <f>Q66/R66</f>
        <v>12.221052631578948</v>
      </c>
      <c r="T66" s="158"/>
    </row>
    <row r="67" spans="1:20" ht="16.5" customHeight="1" thickBot="1" x14ac:dyDescent="0.3">
      <c r="A67" s="33">
        <v>19</v>
      </c>
      <c r="B67" s="25">
        <v>41400</v>
      </c>
      <c r="C67" s="143" t="s">
        <v>163</v>
      </c>
      <c r="D67" s="338">
        <v>116</v>
      </c>
      <c r="E67" s="191">
        <v>19</v>
      </c>
      <c r="F67" s="192">
        <f>(D67-E67)/D67</f>
        <v>0.83620689655172409</v>
      </c>
      <c r="G67" s="193">
        <v>39</v>
      </c>
      <c r="H67" s="194">
        <v>116</v>
      </c>
      <c r="I67" s="195">
        <v>19</v>
      </c>
      <c r="J67" s="198">
        <f>G67/(H67-I67)</f>
        <v>0.40206185567010311</v>
      </c>
      <c r="K67" s="197">
        <v>52</v>
      </c>
      <c r="L67" s="191">
        <v>147</v>
      </c>
      <c r="M67" s="198">
        <f>K67/L67</f>
        <v>0.35374149659863946</v>
      </c>
      <c r="N67" s="197">
        <v>74.293800000000005</v>
      </c>
      <c r="O67" s="191">
        <v>147</v>
      </c>
      <c r="P67" s="198">
        <f>N67/O67</f>
        <v>0.50540000000000007</v>
      </c>
      <c r="Q67" s="199">
        <v>2536</v>
      </c>
      <c r="R67" s="191">
        <v>147</v>
      </c>
      <c r="S67" s="200">
        <f>Q67/R67</f>
        <v>17.251700680272108</v>
      </c>
      <c r="T67" s="158"/>
    </row>
    <row r="68" spans="1:20" ht="16.5" customHeight="1" thickBot="1" x14ac:dyDescent="0.3">
      <c r="A68" s="27"/>
      <c r="B68" s="351" t="s">
        <v>82</v>
      </c>
      <c r="C68" s="352"/>
      <c r="D68" s="180">
        <f>SUM(D69:D82)</f>
        <v>1138</v>
      </c>
      <c r="E68" s="181">
        <f>SUM(E69:E82)</f>
        <v>166</v>
      </c>
      <c r="F68" s="182">
        <f>AVERAGE(F69:F82)</f>
        <v>0.85822059195727918</v>
      </c>
      <c r="G68" s="183">
        <f>SUM(G69:G82)</f>
        <v>592</v>
      </c>
      <c r="H68" s="184">
        <f>SUM(H69:H82)</f>
        <v>1138</v>
      </c>
      <c r="I68" s="185">
        <f>SUM(I69:I82)</f>
        <v>166</v>
      </c>
      <c r="J68" s="188">
        <f>AVERAGE(J69:J82)</f>
        <v>0.60980158941204687</v>
      </c>
      <c r="K68" s="186">
        <f>SUM(K69:K82)</f>
        <v>632</v>
      </c>
      <c r="L68" s="187">
        <f>SUM(L69:L82)</f>
        <v>1159</v>
      </c>
      <c r="M68" s="188">
        <f>AVERAGE(M69:M82)</f>
        <v>0.5495493023494602</v>
      </c>
      <c r="N68" s="186">
        <f>SUM(N69:N82)</f>
        <v>522.00459999999998</v>
      </c>
      <c r="O68" s="187">
        <f>SUM(O69:O82)</f>
        <v>1159</v>
      </c>
      <c r="P68" s="188">
        <f>AVERAGE(P69:P82)</f>
        <v>0.44378767030189498</v>
      </c>
      <c r="Q68" s="218">
        <f>SUM(Q69:Q82)</f>
        <v>19255</v>
      </c>
      <c r="R68" s="181">
        <f t="shared" ref="R68" si="30">SUM(R69:R82)</f>
        <v>1159</v>
      </c>
      <c r="S68" s="190">
        <f>AVERAGE(S69:S82)</f>
        <v>16.693415431840233</v>
      </c>
      <c r="T68" s="162"/>
    </row>
    <row r="69" spans="1:20" ht="16.5" customHeight="1" x14ac:dyDescent="0.25">
      <c r="A69" s="31">
        <v>1</v>
      </c>
      <c r="B69" s="25">
        <v>50040</v>
      </c>
      <c r="C69" s="143" t="s">
        <v>46</v>
      </c>
      <c r="D69" s="338">
        <v>95</v>
      </c>
      <c r="E69" s="191">
        <v>11</v>
      </c>
      <c r="F69" s="196">
        <f>(D69-E69)/D69</f>
        <v>0.88421052631578945</v>
      </c>
      <c r="G69" s="193">
        <v>65</v>
      </c>
      <c r="H69" s="194">
        <v>95</v>
      </c>
      <c r="I69" s="195">
        <v>11</v>
      </c>
      <c r="J69" s="198">
        <f>G69/(H69-I69)</f>
        <v>0.77380952380952384</v>
      </c>
      <c r="K69" s="197">
        <v>65</v>
      </c>
      <c r="L69" s="219">
        <v>94</v>
      </c>
      <c r="M69" s="198">
        <f>K69/L69</f>
        <v>0.69148936170212771</v>
      </c>
      <c r="N69" s="197">
        <v>39.000600000000006</v>
      </c>
      <c r="O69" s="191">
        <v>94</v>
      </c>
      <c r="P69" s="198">
        <f>N69/O69</f>
        <v>0.41490000000000005</v>
      </c>
      <c r="Q69" s="199">
        <v>1320</v>
      </c>
      <c r="R69" s="191">
        <v>94</v>
      </c>
      <c r="S69" s="200">
        <f>Q69/R69</f>
        <v>14.042553191489361</v>
      </c>
      <c r="T69" s="166"/>
    </row>
    <row r="70" spans="1:20" ht="16.5" customHeight="1" x14ac:dyDescent="0.25">
      <c r="A70" s="32">
        <v>2</v>
      </c>
      <c r="B70" s="25">
        <v>50003</v>
      </c>
      <c r="C70" s="143" t="s">
        <v>45</v>
      </c>
      <c r="D70" s="338">
        <v>108</v>
      </c>
      <c r="E70" s="191">
        <v>22</v>
      </c>
      <c r="F70" s="196">
        <f t="shared" ref="F70:F82" si="31">(D70-E70)/D70</f>
        <v>0.79629629629629628</v>
      </c>
      <c r="G70" s="193">
        <v>43</v>
      </c>
      <c r="H70" s="194">
        <v>108</v>
      </c>
      <c r="I70" s="195">
        <v>22</v>
      </c>
      <c r="J70" s="198">
        <f t="shared" si="27"/>
        <v>0.5</v>
      </c>
      <c r="K70" s="197">
        <v>45</v>
      </c>
      <c r="L70" s="219">
        <v>110</v>
      </c>
      <c r="M70" s="198">
        <f t="shared" si="28"/>
        <v>0.40909090909090912</v>
      </c>
      <c r="N70" s="197">
        <v>48.003999999999998</v>
      </c>
      <c r="O70" s="191">
        <v>110</v>
      </c>
      <c r="P70" s="198">
        <f t="shared" si="29"/>
        <v>0.43639999999999995</v>
      </c>
      <c r="Q70" s="199">
        <v>1284</v>
      </c>
      <c r="R70" s="191">
        <v>110</v>
      </c>
      <c r="S70" s="200">
        <f t="shared" si="21"/>
        <v>11.672727272727272</v>
      </c>
      <c r="T70" s="158"/>
    </row>
    <row r="71" spans="1:20" ht="16.5" customHeight="1" x14ac:dyDescent="0.25">
      <c r="A71" s="32">
        <v>3</v>
      </c>
      <c r="B71" s="25">
        <v>50060</v>
      </c>
      <c r="C71" s="143" t="s">
        <v>157</v>
      </c>
      <c r="D71" s="338">
        <v>111</v>
      </c>
      <c r="E71" s="191">
        <v>16</v>
      </c>
      <c r="F71" s="196">
        <f t="shared" si="31"/>
        <v>0.85585585585585588</v>
      </c>
      <c r="G71" s="193">
        <v>67</v>
      </c>
      <c r="H71" s="194">
        <v>111</v>
      </c>
      <c r="I71" s="195">
        <v>16</v>
      </c>
      <c r="J71" s="198">
        <f t="shared" si="27"/>
        <v>0.70526315789473681</v>
      </c>
      <c r="K71" s="197">
        <v>81</v>
      </c>
      <c r="L71" s="191">
        <v>114</v>
      </c>
      <c r="M71" s="198">
        <f t="shared" si="28"/>
        <v>0.71052631578947367</v>
      </c>
      <c r="N71" s="197">
        <v>60</v>
      </c>
      <c r="O71" s="191">
        <v>114</v>
      </c>
      <c r="P71" s="198">
        <f t="shared" si="29"/>
        <v>0.52631578947368418</v>
      </c>
      <c r="Q71" s="199">
        <v>1834</v>
      </c>
      <c r="R71" s="191">
        <v>114</v>
      </c>
      <c r="S71" s="200">
        <f t="shared" si="21"/>
        <v>16.087719298245613</v>
      </c>
      <c r="T71" s="167"/>
    </row>
    <row r="72" spans="1:20" ht="16.5" customHeight="1" x14ac:dyDescent="0.25">
      <c r="A72" s="32">
        <v>4</v>
      </c>
      <c r="B72" s="25">
        <v>50170</v>
      </c>
      <c r="C72" s="143" t="s">
        <v>129</v>
      </c>
      <c r="D72" s="338">
        <v>64</v>
      </c>
      <c r="E72" s="191">
        <v>12</v>
      </c>
      <c r="F72" s="196">
        <f t="shared" si="31"/>
        <v>0.8125</v>
      </c>
      <c r="G72" s="193">
        <v>31</v>
      </c>
      <c r="H72" s="194">
        <v>64</v>
      </c>
      <c r="I72" s="195">
        <v>12</v>
      </c>
      <c r="J72" s="198">
        <f t="shared" si="27"/>
        <v>0.59615384615384615</v>
      </c>
      <c r="K72" s="197">
        <v>32</v>
      </c>
      <c r="L72" s="210">
        <v>68</v>
      </c>
      <c r="M72" s="198">
        <f t="shared" si="28"/>
        <v>0.47058823529411764</v>
      </c>
      <c r="N72" s="197">
        <v>21</v>
      </c>
      <c r="O72" s="210">
        <v>68</v>
      </c>
      <c r="P72" s="198">
        <f t="shared" si="29"/>
        <v>0.30882352941176472</v>
      </c>
      <c r="Q72" s="199">
        <v>859</v>
      </c>
      <c r="R72" s="191">
        <v>68</v>
      </c>
      <c r="S72" s="200">
        <f t="shared" si="21"/>
        <v>12.632352941176471</v>
      </c>
      <c r="T72" s="166"/>
    </row>
    <row r="73" spans="1:20" ht="16.5" customHeight="1" x14ac:dyDescent="0.25">
      <c r="A73" s="32">
        <v>5</v>
      </c>
      <c r="B73" s="25">
        <v>50230</v>
      </c>
      <c r="C73" s="143" t="s">
        <v>43</v>
      </c>
      <c r="D73" s="338">
        <v>60</v>
      </c>
      <c r="E73" s="191">
        <v>7</v>
      </c>
      <c r="F73" s="196">
        <f t="shared" si="31"/>
        <v>0.8833333333333333</v>
      </c>
      <c r="G73" s="193">
        <v>39</v>
      </c>
      <c r="H73" s="194">
        <v>60</v>
      </c>
      <c r="I73" s="195">
        <v>7</v>
      </c>
      <c r="J73" s="198">
        <f t="shared" si="27"/>
        <v>0.73584905660377353</v>
      </c>
      <c r="K73" s="197">
        <v>45</v>
      </c>
      <c r="L73" s="210">
        <v>62</v>
      </c>
      <c r="M73" s="198">
        <f t="shared" si="28"/>
        <v>0.72580645161290325</v>
      </c>
      <c r="N73" s="197">
        <v>34</v>
      </c>
      <c r="O73" s="210">
        <v>62</v>
      </c>
      <c r="P73" s="198">
        <f t="shared" si="29"/>
        <v>0.54838709677419351</v>
      </c>
      <c r="Q73" s="199">
        <v>1096</v>
      </c>
      <c r="R73" s="191">
        <v>62</v>
      </c>
      <c r="S73" s="200">
        <f t="shared" si="21"/>
        <v>17.677419354838708</v>
      </c>
      <c r="T73" s="167"/>
    </row>
    <row r="74" spans="1:20" ht="16.5" customHeight="1" x14ac:dyDescent="0.25">
      <c r="A74" s="32">
        <v>6</v>
      </c>
      <c r="B74" s="25">
        <v>50340</v>
      </c>
      <c r="C74" s="143" t="s">
        <v>156</v>
      </c>
      <c r="D74" s="338">
        <v>63</v>
      </c>
      <c r="E74" s="191">
        <v>16</v>
      </c>
      <c r="F74" s="196">
        <f t="shared" si="31"/>
        <v>0.74603174603174605</v>
      </c>
      <c r="G74" s="193">
        <v>27</v>
      </c>
      <c r="H74" s="194">
        <v>63</v>
      </c>
      <c r="I74" s="195">
        <v>16</v>
      </c>
      <c r="J74" s="198">
        <f t="shared" si="27"/>
        <v>0.57446808510638303</v>
      </c>
      <c r="K74" s="197">
        <v>30</v>
      </c>
      <c r="L74" s="210">
        <v>63</v>
      </c>
      <c r="M74" s="198">
        <f t="shared" si="28"/>
        <v>0.47619047619047616</v>
      </c>
      <c r="N74" s="197">
        <v>30</v>
      </c>
      <c r="O74" s="210">
        <v>63</v>
      </c>
      <c r="P74" s="198">
        <f t="shared" si="29"/>
        <v>0.47619047619047616</v>
      </c>
      <c r="Q74" s="199">
        <v>1054</v>
      </c>
      <c r="R74" s="191">
        <v>63</v>
      </c>
      <c r="S74" s="200">
        <f t="shared" si="21"/>
        <v>16.730158730158731</v>
      </c>
      <c r="T74" s="158"/>
    </row>
    <row r="75" spans="1:20" ht="16.5" customHeight="1" x14ac:dyDescent="0.25">
      <c r="A75" s="32">
        <v>7</v>
      </c>
      <c r="B75" s="25">
        <v>50420</v>
      </c>
      <c r="C75" s="143" t="s">
        <v>155</v>
      </c>
      <c r="D75" s="338">
        <v>50</v>
      </c>
      <c r="E75" s="191">
        <v>6</v>
      </c>
      <c r="F75" s="196">
        <f t="shared" si="31"/>
        <v>0.88</v>
      </c>
      <c r="G75" s="193">
        <v>23</v>
      </c>
      <c r="H75" s="194">
        <v>50</v>
      </c>
      <c r="I75" s="195">
        <v>6</v>
      </c>
      <c r="J75" s="198">
        <f t="shared" si="27"/>
        <v>0.52272727272727271</v>
      </c>
      <c r="K75" s="197">
        <v>23</v>
      </c>
      <c r="L75" s="210">
        <v>49</v>
      </c>
      <c r="M75" s="198">
        <f t="shared" si="28"/>
        <v>0.46938775510204084</v>
      </c>
      <c r="N75" s="197">
        <v>16</v>
      </c>
      <c r="O75" s="210">
        <v>49</v>
      </c>
      <c r="P75" s="198">
        <f t="shared" si="29"/>
        <v>0.32653061224489793</v>
      </c>
      <c r="Q75" s="199">
        <v>949</v>
      </c>
      <c r="R75" s="191">
        <v>49</v>
      </c>
      <c r="S75" s="200">
        <f t="shared" si="21"/>
        <v>19.367346938775512</v>
      </c>
      <c r="T75" s="158"/>
    </row>
    <row r="76" spans="1:20" ht="16.5" customHeight="1" x14ac:dyDescent="0.25">
      <c r="A76" s="32">
        <v>8</v>
      </c>
      <c r="B76" s="25">
        <v>50450</v>
      </c>
      <c r="C76" s="143" t="s">
        <v>154</v>
      </c>
      <c r="D76" s="338">
        <v>73</v>
      </c>
      <c r="E76" s="191">
        <v>9</v>
      </c>
      <c r="F76" s="196">
        <f t="shared" si="31"/>
        <v>0.87671232876712324</v>
      </c>
      <c r="G76" s="193">
        <v>47</v>
      </c>
      <c r="H76" s="194">
        <v>73</v>
      </c>
      <c r="I76" s="195">
        <v>9</v>
      </c>
      <c r="J76" s="198">
        <f t="shared" si="27"/>
        <v>0.734375</v>
      </c>
      <c r="K76" s="197">
        <v>48</v>
      </c>
      <c r="L76" s="210">
        <v>76</v>
      </c>
      <c r="M76" s="198">
        <f t="shared" si="28"/>
        <v>0.63157894736842102</v>
      </c>
      <c r="N76" s="197">
        <v>41</v>
      </c>
      <c r="O76" s="210">
        <v>76</v>
      </c>
      <c r="P76" s="198">
        <f t="shared" si="29"/>
        <v>0.53947368421052633</v>
      </c>
      <c r="Q76" s="199">
        <v>1458</v>
      </c>
      <c r="R76" s="191">
        <v>76</v>
      </c>
      <c r="S76" s="200">
        <f t="shared" si="21"/>
        <v>19.184210526315791</v>
      </c>
      <c r="T76" s="166"/>
    </row>
    <row r="77" spans="1:20" ht="16.5" customHeight="1" x14ac:dyDescent="0.25">
      <c r="A77" s="32">
        <v>9</v>
      </c>
      <c r="B77" s="25">
        <v>50620</v>
      </c>
      <c r="C77" s="143" t="s">
        <v>7</v>
      </c>
      <c r="D77" s="338">
        <v>50</v>
      </c>
      <c r="E77" s="191">
        <v>5</v>
      </c>
      <c r="F77" s="196">
        <f t="shared" si="31"/>
        <v>0.9</v>
      </c>
      <c r="G77" s="193">
        <v>21</v>
      </c>
      <c r="H77" s="194">
        <v>50</v>
      </c>
      <c r="I77" s="195">
        <v>5</v>
      </c>
      <c r="J77" s="198">
        <f t="shared" si="27"/>
        <v>0.46666666666666667</v>
      </c>
      <c r="K77" s="197">
        <v>21</v>
      </c>
      <c r="L77" s="210">
        <v>48</v>
      </c>
      <c r="M77" s="198">
        <f t="shared" si="28"/>
        <v>0.4375</v>
      </c>
      <c r="N77" s="197">
        <v>18</v>
      </c>
      <c r="O77" s="210">
        <v>48</v>
      </c>
      <c r="P77" s="198">
        <f t="shared" si="29"/>
        <v>0.375</v>
      </c>
      <c r="Q77" s="199">
        <v>763</v>
      </c>
      <c r="R77" s="191">
        <v>48</v>
      </c>
      <c r="S77" s="200">
        <f t="shared" si="21"/>
        <v>15.895833333333334</v>
      </c>
      <c r="T77" s="167"/>
    </row>
    <row r="78" spans="1:20" ht="16.5" customHeight="1" x14ac:dyDescent="0.25">
      <c r="A78" s="32">
        <v>10</v>
      </c>
      <c r="B78" s="25">
        <v>50760</v>
      </c>
      <c r="C78" s="143" t="s">
        <v>130</v>
      </c>
      <c r="D78" s="338">
        <v>109</v>
      </c>
      <c r="E78" s="191">
        <v>11</v>
      </c>
      <c r="F78" s="196">
        <f t="shared" si="31"/>
        <v>0.8990825688073395</v>
      </c>
      <c r="G78" s="193">
        <v>78</v>
      </c>
      <c r="H78" s="194">
        <v>109</v>
      </c>
      <c r="I78" s="195">
        <v>11</v>
      </c>
      <c r="J78" s="198">
        <f t="shared" si="27"/>
        <v>0.79591836734693877</v>
      </c>
      <c r="K78" s="197">
        <v>78</v>
      </c>
      <c r="L78" s="210">
        <v>105</v>
      </c>
      <c r="M78" s="198">
        <f t="shared" si="28"/>
        <v>0.74285714285714288</v>
      </c>
      <c r="N78" s="197">
        <v>34</v>
      </c>
      <c r="O78" s="210">
        <v>105</v>
      </c>
      <c r="P78" s="198">
        <f t="shared" si="29"/>
        <v>0.32380952380952382</v>
      </c>
      <c r="Q78" s="199">
        <v>1970</v>
      </c>
      <c r="R78" s="191">
        <v>105</v>
      </c>
      <c r="S78" s="200">
        <f t="shared" si="21"/>
        <v>18.761904761904763</v>
      </c>
      <c r="T78" s="158"/>
    </row>
    <row r="79" spans="1:20" ht="16.5" customHeight="1" x14ac:dyDescent="0.25">
      <c r="A79" s="32">
        <v>11</v>
      </c>
      <c r="B79" s="25">
        <v>50780</v>
      </c>
      <c r="C79" s="143" t="s">
        <v>153</v>
      </c>
      <c r="D79" s="338">
        <v>76</v>
      </c>
      <c r="E79" s="191">
        <v>15</v>
      </c>
      <c r="F79" s="196">
        <f t="shared" si="31"/>
        <v>0.80263157894736847</v>
      </c>
      <c r="G79" s="193">
        <v>29</v>
      </c>
      <c r="H79" s="194">
        <v>76</v>
      </c>
      <c r="I79" s="195">
        <v>15</v>
      </c>
      <c r="J79" s="198">
        <f t="shared" si="27"/>
        <v>0.47540983606557374</v>
      </c>
      <c r="K79" s="197">
        <v>30</v>
      </c>
      <c r="L79" s="210">
        <v>69</v>
      </c>
      <c r="M79" s="198">
        <f t="shared" si="28"/>
        <v>0.43478260869565216</v>
      </c>
      <c r="N79" s="197">
        <v>33</v>
      </c>
      <c r="O79" s="210">
        <v>69</v>
      </c>
      <c r="P79" s="198">
        <f t="shared" si="29"/>
        <v>0.47826086956521741</v>
      </c>
      <c r="Q79" s="199">
        <v>1605</v>
      </c>
      <c r="R79" s="191">
        <v>69</v>
      </c>
      <c r="S79" s="200">
        <f t="shared" si="21"/>
        <v>23.260869565217391</v>
      </c>
      <c r="T79" s="158"/>
    </row>
    <row r="80" spans="1:20" ht="16.5" customHeight="1" x14ac:dyDescent="0.25">
      <c r="A80" s="32">
        <v>12</v>
      </c>
      <c r="B80" s="25">
        <v>50930</v>
      </c>
      <c r="C80" s="143" t="s">
        <v>117</v>
      </c>
      <c r="D80" s="338">
        <v>57</v>
      </c>
      <c r="E80" s="191">
        <v>2</v>
      </c>
      <c r="F80" s="196">
        <f t="shared" si="31"/>
        <v>0.96491228070175439</v>
      </c>
      <c r="G80" s="193">
        <v>26</v>
      </c>
      <c r="H80" s="194">
        <v>57</v>
      </c>
      <c r="I80" s="195">
        <v>2</v>
      </c>
      <c r="J80" s="198">
        <f t="shared" si="27"/>
        <v>0.47272727272727272</v>
      </c>
      <c r="K80" s="197">
        <v>28</v>
      </c>
      <c r="L80" s="210">
        <v>66</v>
      </c>
      <c r="M80" s="198">
        <f t="shared" si="28"/>
        <v>0.42424242424242425</v>
      </c>
      <c r="N80" s="197">
        <v>35</v>
      </c>
      <c r="O80" s="210">
        <v>66</v>
      </c>
      <c r="P80" s="198">
        <f t="shared" si="29"/>
        <v>0.53030303030303028</v>
      </c>
      <c r="Q80" s="199">
        <v>995</v>
      </c>
      <c r="R80" s="191">
        <v>66</v>
      </c>
      <c r="S80" s="200">
        <f t="shared" si="21"/>
        <v>15.075757575757576</v>
      </c>
      <c r="T80" s="167"/>
    </row>
    <row r="81" spans="1:20" ht="16.5" customHeight="1" x14ac:dyDescent="0.25">
      <c r="A81" s="32">
        <v>13</v>
      </c>
      <c r="B81" s="25">
        <v>51370</v>
      </c>
      <c r="C81" s="143" t="s">
        <v>44</v>
      </c>
      <c r="D81" s="338">
        <v>68</v>
      </c>
      <c r="E81" s="191">
        <v>8</v>
      </c>
      <c r="F81" s="196">
        <f t="shared" si="31"/>
        <v>0.88235294117647056</v>
      </c>
      <c r="G81" s="193">
        <v>49</v>
      </c>
      <c r="H81" s="194">
        <v>68</v>
      </c>
      <c r="I81" s="195">
        <v>8</v>
      </c>
      <c r="J81" s="198">
        <f t="shared" si="27"/>
        <v>0.81666666666666665</v>
      </c>
      <c r="K81" s="197">
        <v>53</v>
      </c>
      <c r="L81" s="191">
        <v>71</v>
      </c>
      <c r="M81" s="198">
        <f t="shared" si="28"/>
        <v>0.74647887323943662</v>
      </c>
      <c r="N81" s="197">
        <v>30</v>
      </c>
      <c r="O81" s="191">
        <v>71</v>
      </c>
      <c r="P81" s="198">
        <f t="shared" si="29"/>
        <v>0.42253521126760563</v>
      </c>
      <c r="Q81" s="199">
        <v>1066</v>
      </c>
      <c r="R81" s="191">
        <v>71</v>
      </c>
      <c r="S81" s="200">
        <f t="shared" si="21"/>
        <v>15.014084507042254</v>
      </c>
      <c r="T81" s="167"/>
    </row>
    <row r="82" spans="1:20" ht="16.5" customHeight="1" thickBot="1" x14ac:dyDescent="0.3">
      <c r="A82" s="137">
        <v>14</v>
      </c>
      <c r="B82" s="28">
        <v>52850</v>
      </c>
      <c r="C82" s="290" t="s">
        <v>145</v>
      </c>
      <c r="D82" s="341">
        <v>154</v>
      </c>
      <c r="E82" s="227">
        <v>26</v>
      </c>
      <c r="F82" s="291">
        <f t="shared" si="31"/>
        <v>0.83116883116883122</v>
      </c>
      <c r="G82" s="223">
        <v>47</v>
      </c>
      <c r="H82" s="224">
        <v>154</v>
      </c>
      <c r="I82" s="225">
        <v>26</v>
      </c>
      <c r="J82" s="177">
        <f t="shared" si="27"/>
        <v>0.3671875</v>
      </c>
      <c r="K82" s="178">
        <v>53</v>
      </c>
      <c r="L82" s="227">
        <v>164</v>
      </c>
      <c r="M82" s="177">
        <f t="shared" si="28"/>
        <v>0.32317073170731708</v>
      </c>
      <c r="N82" s="178">
        <v>83</v>
      </c>
      <c r="O82" s="227">
        <v>164</v>
      </c>
      <c r="P82" s="177">
        <f t="shared" si="29"/>
        <v>0.50609756097560976</v>
      </c>
      <c r="Q82" s="292">
        <v>3002</v>
      </c>
      <c r="R82" s="176">
        <v>164</v>
      </c>
      <c r="S82" s="179">
        <f t="shared" si="21"/>
        <v>18.304878048780488</v>
      </c>
      <c r="T82" s="293"/>
    </row>
    <row r="83" spans="1:20" ht="16.5" customHeight="1" thickBot="1" x14ac:dyDescent="0.3">
      <c r="A83" s="19"/>
      <c r="B83" s="353" t="s">
        <v>83</v>
      </c>
      <c r="C83" s="354"/>
      <c r="D83" s="220">
        <f>SUM(D84:D113)</f>
        <v>2672</v>
      </c>
      <c r="E83" s="221">
        <f>SUM(E84:E113)</f>
        <v>364</v>
      </c>
      <c r="F83" s="222">
        <f>AVERAGE(F84:F112)</f>
        <v>0.86396279142635823</v>
      </c>
      <c r="G83" s="183">
        <f>SUM(G84:G113)</f>
        <v>1460</v>
      </c>
      <c r="H83" s="184">
        <f>SUM(H84:H113)</f>
        <v>2672</v>
      </c>
      <c r="I83" s="185">
        <f>SUM(I84:I113)</f>
        <v>364</v>
      </c>
      <c r="J83" s="188">
        <f>AVERAGE(J84:J112)</f>
        <v>0.65046344837112935</v>
      </c>
      <c r="K83" s="186">
        <f>SUM(K84:K113)</f>
        <v>1547</v>
      </c>
      <c r="L83" s="181">
        <f>SUM(L84:L113)</f>
        <v>2702</v>
      </c>
      <c r="M83" s="188">
        <f>AVERAGE(M84:M112)</f>
        <v>0.59111863220394045</v>
      </c>
      <c r="N83" s="186">
        <f>SUM(N84:N113)</f>
        <v>1185.9978000000001</v>
      </c>
      <c r="O83" s="187">
        <f>SUM(O84:O113)</f>
        <v>2702</v>
      </c>
      <c r="P83" s="188">
        <f>AVERAGE(P84:P112)</f>
        <v>0.42870183725858457</v>
      </c>
      <c r="Q83" s="218">
        <f>SUM(Q84:Q113)</f>
        <v>48464</v>
      </c>
      <c r="R83" s="181">
        <f>SUM(R84:R113)</f>
        <v>2702</v>
      </c>
      <c r="S83" s="190">
        <f>AVERAGE(S84:S112)</f>
        <v>17.600128773846084</v>
      </c>
      <c r="T83" s="162"/>
    </row>
    <row r="84" spans="1:20" ht="16.5" customHeight="1" x14ac:dyDescent="0.25">
      <c r="A84" s="31">
        <v>1</v>
      </c>
      <c r="B84" s="29">
        <v>60010</v>
      </c>
      <c r="C84" s="143" t="s">
        <v>131</v>
      </c>
      <c r="D84" s="338">
        <v>57</v>
      </c>
      <c r="E84" s="191">
        <v>6</v>
      </c>
      <c r="F84" s="192">
        <f t="shared" ref="F84:F113" si="32">(D84-E84)/D84</f>
        <v>0.89473684210526316</v>
      </c>
      <c r="G84" s="193">
        <v>28</v>
      </c>
      <c r="H84" s="194">
        <v>57</v>
      </c>
      <c r="I84" s="195">
        <v>6</v>
      </c>
      <c r="J84" s="198">
        <f t="shared" si="27"/>
        <v>0.5490196078431373</v>
      </c>
      <c r="K84" s="197">
        <v>29</v>
      </c>
      <c r="L84" s="191">
        <v>59</v>
      </c>
      <c r="M84" s="198">
        <f t="shared" si="28"/>
        <v>0.49152542372881358</v>
      </c>
      <c r="N84" s="197">
        <v>23</v>
      </c>
      <c r="O84" s="191">
        <v>59</v>
      </c>
      <c r="P84" s="198">
        <f t="shared" si="29"/>
        <v>0.38983050847457629</v>
      </c>
      <c r="Q84" s="199">
        <v>1005</v>
      </c>
      <c r="R84" s="191">
        <v>59</v>
      </c>
      <c r="S84" s="200">
        <f t="shared" si="21"/>
        <v>17.033898305084747</v>
      </c>
      <c r="T84" s="158"/>
    </row>
    <row r="85" spans="1:20" ht="16.5" customHeight="1" x14ac:dyDescent="0.25">
      <c r="A85" s="32">
        <v>2</v>
      </c>
      <c r="B85" s="25">
        <v>60020</v>
      </c>
      <c r="C85" s="143" t="s">
        <v>18</v>
      </c>
      <c r="D85" s="338">
        <v>37</v>
      </c>
      <c r="E85" s="191">
        <v>3</v>
      </c>
      <c r="F85" s="192">
        <f t="shared" si="32"/>
        <v>0.91891891891891897</v>
      </c>
      <c r="G85" s="193">
        <v>19</v>
      </c>
      <c r="H85" s="194">
        <v>37</v>
      </c>
      <c r="I85" s="195">
        <v>3</v>
      </c>
      <c r="J85" s="198">
        <f t="shared" si="27"/>
        <v>0.55882352941176472</v>
      </c>
      <c r="K85" s="197">
        <v>20</v>
      </c>
      <c r="L85" s="191">
        <v>36</v>
      </c>
      <c r="M85" s="198">
        <f t="shared" si="28"/>
        <v>0.55555555555555558</v>
      </c>
      <c r="N85" s="197">
        <v>17</v>
      </c>
      <c r="O85" s="191">
        <v>36</v>
      </c>
      <c r="P85" s="198">
        <f t="shared" si="29"/>
        <v>0.47222222222222221</v>
      </c>
      <c r="Q85" s="199">
        <v>716</v>
      </c>
      <c r="R85" s="191">
        <v>36</v>
      </c>
      <c r="S85" s="200">
        <f t="shared" si="21"/>
        <v>19.888888888888889</v>
      </c>
      <c r="T85" s="158"/>
    </row>
    <row r="86" spans="1:20" ht="16.5" customHeight="1" x14ac:dyDescent="0.25">
      <c r="A86" s="32">
        <v>3</v>
      </c>
      <c r="B86" s="25">
        <v>60050</v>
      </c>
      <c r="C86" s="143" t="s">
        <v>152</v>
      </c>
      <c r="D86" s="338">
        <v>62</v>
      </c>
      <c r="E86" s="191">
        <v>11</v>
      </c>
      <c r="F86" s="192">
        <f t="shared" si="32"/>
        <v>0.82258064516129037</v>
      </c>
      <c r="G86" s="193">
        <v>38</v>
      </c>
      <c r="H86" s="194">
        <v>62</v>
      </c>
      <c r="I86" s="195">
        <v>11</v>
      </c>
      <c r="J86" s="198">
        <f t="shared" si="27"/>
        <v>0.74509803921568629</v>
      </c>
      <c r="K86" s="197">
        <v>42</v>
      </c>
      <c r="L86" s="191">
        <v>68</v>
      </c>
      <c r="M86" s="198">
        <f t="shared" si="28"/>
        <v>0.61764705882352944</v>
      </c>
      <c r="N86" s="197">
        <v>26</v>
      </c>
      <c r="O86" s="191">
        <v>68</v>
      </c>
      <c r="P86" s="198">
        <f t="shared" si="29"/>
        <v>0.38235294117647056</v>
      </c>
      <c r="Q86" s="199">
        <v>1137</v>
      </c>
      <c r="R86" s="191">
        <v>68</v>
      </c>
      <c r="S86" s="200">
        <f t="shared" si="21"/>
        <v>16.720588235294116</v>
      </c>
      <c r="T86" s="158"/>
    </row>
    <row r="87" spans="1:20" ht="16.5" customHeight="1" x14ac:dyDescent="0.25">
      <c r="A87" s="32">
        <v>4</v>
      </c>
      <c r="B87" s="25">
        <v>60070</v>
      </c>
      <c r="C87" s="143" t="s">
        <v>132</v>
      </c>
      <c r="D87" s="338">
        <v>76</v>
      </c>
      <c r="E87" s="191">
        <v>9</v>
      </c>
      <c r="F87" s="192">
        <f t="shared" si="32"/>
        <v>0.88157894736842102</v>
      </c>
      <c r="G87" s="193">
        <v>52</v>
      </c>
      <c r="H87" s="194">
        <v>76</v>
      </c>
      <c r="I87" s="195">
        <v>9</v>
      </c>
      <c r="J87" s="198">
        <f t="shared" si="27"/>
        <v>0.77611940298507465</v>
      </c>
      <c r="K87" s="197">
        <v>53</v>
      </c>
      <c r="L87" s="191">
        <v>76</v>
      </c>
      <c r="M87" s="198">
        <f t="shared" si="28"/>
        <v>0.69736842105263153</v>
      </c>
      <c r="N87" s="197">
        <v>26</v>
      </c>
      <c r="O87" s="191">
        <v>76</v>
      </c>
      <c r="P87" s="198">
        <f t="shared" si="29"/>
        <v>0.34210526315789475</v>
      </c>
      <c r="Q87" s="199">
        <v>1210</v>
      </c>
      <c r="R87" s="191">
        <v>76</v>
      </c>
      <c r="S87" s="200">
        <f t="shared" si="21"/>
        <v>15.921052631578947</v>
      </c>
      <c r="T87" s="158"/>
    </row>
    <row r="88" spans="1:20" ht="16.5" customHeight="1" x14ac:dyDescent="0.25">
      <c r="A88" s="32">
        <v>5</v>
      </c>
      <c r="B88" s="25">
        <v>60180</v>
      </c>
      <c r="C88" s="143" t="s">
        <v>151</v>
      </c>
      <c r="D88" s="338">
        <v>73</v>
      </c>
      <c r="E88" s="191">
        <v>5</v>
      </c>
      <c r="F88" s="192">
        <f t="shared" si="32"/>
        <v>0.93150684931506844</v>
      </c>
      <c r="G88" s="193">
        <v>48</v>
      </c>
      <c r="H88" s="194">
        <v>73</v>
      </c>
      <c r="I88" s="195">
        <v>5</v>
      </c>
      <c r="J88" s="198">
        <f t="shared" si="27"/>
        <v>0.70588235294117652</v>
      </c>
      <c r="K88" s="197">
        <v>48</v>
      </c>
      <c r="L88" s="191">
        <v>71</v>
      </c>
      <c r="M88" s="198">
        <f t="shared" si="28"/>
        <v>0.676056338028169</v>
      </c>
      <c r="N88" s="197">
        <v>27</v>
      </c>
      <c r="O88" s="191">
        <v>71</v>
      </c>
      <c r="P88" s="198">
        <f t="shared" si="29"/>
        <v>0.38028169014084506</v>
      </c>
      <c r="Q88" s="199">
        <v>1576</v>
      </c>
      <c r="R88" s="191">
        <v>71</v>
      </c>
      <c r="S88" s="200">
        <f t="shared" si="21"/>
        <v>22.197183098591548</v>
      </c>
      <c r="T88" s="158"/>
    </row>
    <row r="89" spans="1:20" ht="16.5" customHeight="1" x14ac:dyDescent="0.25">
      <c r="A89" s="32">
        <v>6</v>
      </c>
      <c r="B89" s="25">
        <v>60240</v>
      </c>
      <c r="C89" s="143" t="s">
        <v>133</v>
      </c>
      <c r="D89" s="338">
        <v>107</v>
      </c>
      <c r="E89" s="191">
        <v>14</v>
      </c>
      <c r="F89" s="192">
        <f t="shared" si="32"/>
        <v>0.86915887850467288</v>
      </c>
      <c r="G89" s="193">
        <v>61</v>
      </c>
      <c r="H89" s="194">
        <v>107</v>
      </c>
      <c r="I89" s="195">
        <v>14</v>
      </c>
      <c r="J89" s="198">
        <f t="shared" si="27"/>
        <v>0.65591397849462363</v>
      </c>
      <c r="K89" s="197">
        <v>61</v>
      </c>
      <c r="L89" s="191">
        <v>102</v>
      </c>
      <c r="M89" s="198">
        <f t="shared" si="28"/>
        <v>0.59803921568627449</v>
      </c>
      <c r="N89" s="197">
        <v>41</v>
      </c>
      <c r="O89" s="191">
        <v>102</v>
      </c>
      <c r="P89" s="198">
        <f t="shared" si="29"/>
        <v>0.40196078431372551</v>
      </c>
      <c r="Q89" s="199">
        <v>2323</v>
      </c>
      <c r="R89" s="191">
        <v>102</v>
      </c>
      <c r="S89" s="200">
        <f t="shared" si="21"/>
        <v>22.774509803921568</v>
      </c>
      <c r="T89" s="158"/>
    </row>
    <row r="90" spans="1:20" ht="16.5" customHeight="1" x14ac:dyDescent="0.25">
      <c r="A90" s="32">
        <v>7</v>
      </c>
      <c r="B90" s="25">
        <v>60560</v>
      </c>
      <c r="C90" s="143" t="s">
        <v>6</v>
      </c>
      <c r="D90" s="338">
        <v>42</v>
      </c>
      <c r="E90" s="191">
        <v>14</v>
      </c>
      <c r="F90" s="192">
        <f t="shared" si="32"/>
        <v>0.66666666666666663</v>
      </c>
      <c r="G90" s="193">
        <v>19</v>
      </c>
      <c r="H90" s="194">
        <v>42</v>
      </c>
      <c r="I90" s="195">
        <v>14</v>
      </c>
      <c r="J90" s="198">
        <f t="shared" si="27"/>
        <v>0.6785714285714286</v>
      </c>
      <c r="K90" s="197">
        <v>22</v>
      </c>
      <c r="L90" s="191">
        <v>39</v>
      </c>
      <c r="M90" s="198">
        <f t="shared" si="28"/>
        <v>0.5641025641025641</v>
      </c>
      <c r="N90" s="197">
        <v>20</v>
      </c>
      <c r="O90" s="191">
        <v>39</v>
      </c>
      <c r="P90" s="198">
        <f t="shared" si="29"/>
        <v>0.51282051282051277</v>
      </c>
      <c r="Q90" s="199">
        <v>521</v>
      </c>
      <c r="R90" s="191">
        <v>39</v>
      </c>
      <c r="S90" s="200">
        <f t="shared" si="21"/>
        <v>13.358974358974359</v>
      </c>
      <c r="T90" s="158"/>
    </row>
    <row r="91" spans="1:20" ht="16.5" customHeight="1" x14ac:dyDescent="0.25">
      <c r="A91" s="32">
        <v>8</v>
      </c>
      <c r="B91" s="25">
        <v>60660</v>
      </c>
      <c r="C91" s="143" t="s">
        <v>150</v>
      </c>
      <c r="D91" s="338">
        <v>39</v>
      </c>
      <c r="E91" s="191">
        <v>4</v>
      </c>
      <c r="F91" s="192">
        <f t="shared" si="32"/>
        <v>0.89743589743589747</v>
      </c>
      <c r="G91" s="193">
        <v>25</v>
      </c>
      <c r="H91" s="194">
        <v>39</v>
      </c>
      <c r="I91" s="195">
        <v>4</v>
      </c>
      <c r="J91" s="198">
        <f t="shared" si="27"/>
        <v>0.7142857142857143</v>
      </c>
      <c r="K91" s="197">
        <v>25</v>
      </c>
      <c r="L91" s="191">
        <v>43</v>
      </c>
      <c r="M91" s="198">
        <f t="shared" si="28"/>
        <v>0.58139534883720934</v>
      </c>
      <c r="N91" s="197">
        <v>19</v>
      </c>
      <c r="O91" s="191">
        <v>43</v>
      </c>
      <c r="P91" s="198">
        <f t="shared" si="29"/>
        <v>0.44186046511627908</v>
      </c>
      <c r="Q91" s="199">
        <v>889</v>
      </c>
      <c r="R91" s="191">
        <v>43</v>
      </c>
      <c r="S91" s="200">
        <f t="shared" si="21"/>
        <v>20.674418604651162</v>
      </c>
      <c r="T91" s="158"/>
    </row>
    <row r="92" spans="1:20" ht="16.5" customHeight="1" x14ac:dyDescent="0.25">
      <c r="A92" s="32">
        <v>9</v>
      </c>
      <c r="B92" s="128">
        <v>60001</v>
      </c>
      <c r="C92" s="143" t="s">
        <v>149</v>
      </c>
      <c r="D92" s="338">
        <v>61</v>
      </c>
      <c r="E92" s="191">
        <v>9</v>
      </c>
      <c r="F92" s="196">
        <f>(D92-E92)/D92</f>
        <v>0.85245901639344257</v>
      </c>
      <c r="G92" s="193">
        <v>33</v>
      </c>
      <c r="H92" s="194">
        <v>61</v>
      </c>
      <c r="I92" s="195">
        <v>9</v>
      </c>
      <c r="J92" s="198">
        <f>G92/(H92-I92)</f>
        <v>0.63461538461538458</v>
      </c>
      <c r="K92" s="197">
        <v>39</v>
      </c>
      <c r="L92" s="191">
        <v>61</v>
      </c>
      <c r="M92" s="198">
        <f>K92/L92</f>
        <v>0.63934426229508201</v>
      </c>
      <c r="N92" s="197">
        <v>24.997799999999998</v>
      </c>
      <c r="O92" s="191">
        <v>61</v>
      </c>
      <c r="P92" s="198">
        <f>N92/O92</f>
        <v>0.40979999999999994</v>
      </c>
      <c r="Q92" s="199">
        <v>1083</v>
      </c>
      <c r="R92" s="191">
        <v>61</v>
      </c>
      <c r="S92" s="200">
        <f>Q92/R92</f>
        <v>17.754098360655739</v>
      </c>
      <c r="T92" s="161"/>
    </row>
    <row r="93" spans="1:20" ht="16.5" customHeight="1" x14ac:dyDescent="0.25">
      <c r="A93" s="32">
        <v>10</v>
      </c>
      <c r="B93" s="25">
        <v>60850</v>
      </c>
      <c r="C93" s="143" t="s">
        <v>134</v>
      </c>
      <c r="D93" s="338">
        <v>58</v>
      </c>
      <c r="E93" s="191">
        <v>5</v>
      </c>
      <c r="F93" s="192">
        <f t="shared" si="32"/>
        <v>0.91379310344827591</v>
      </c>
      <c r="G93" s="193">
        <v>44</v>
      </c>
      <c r="H93" s="194">
        <v>58</v>
      </c>
      <c r="I93" s="195">
        <v>5</v>
      </c>
      <c r="J93" s="198">
        <f t="shared" si="27"/>
        <v>0.83018867924528306</v>
      </c>
      <c r="K93" s="197">
        <v>47</v>
      </c>
      <c r="L93" s="191">
        <v>60</v>
      </c>
      <c r="M93" s="198">
        <f t="shared" si="28"/>
        <v>0.78333333333333333</v>
      </c>
      <c r="N93" s="197">
        <v>20.000000000000004</v>
      </c>
      <c r="O93" s="191">
        <v>60</v>
      </c>
      <c r="P93" s="198">
        <f t="shared" si="29"/>
        <v>0.33333333333333337</v>
      </c>
      <c r="Q93" s="343">
        <v>1250</v>
      </c>
      <c r="R93" s="191">
        <v>60</v>
      </c>
      <c r="S93" s="200">
        <f t="shared" si="21"/>
        <v>20.833333333333332</v>
      </c>
      <c r="T93" s="158"/>
    </row>
    <row r="94" spans="1:20" ht="16.5" customHeight="1" x14ac:dyDescent="0.25">
      <c r="A94" s="32">
        <v>11</v>
      </c>
      <c r="B94" s="25">
        <v>60910</v>
      </c>
      <c r="C94" s="143" t="s">
        <v>172</v>
      </c>
      <c r="D94" s="338">
        <v>58</v>
      </c>
      <c r="E94" s="191">
        <v>4</v>
      </c>
      <c r="F94" s="192">
        <f t="shared" si="32"/>
        <v>0.93103448275862066</v>
      </c>
      <c r="G94" s="193">
        <v>43</v>
      </c>
      <c r="H94" s="194">
        <v>58</v>
      </c>
      <c r="I94" s="195">
        <v>4</v>
      </c>
      <c r="J94" s="198">
        <f t="shared" si="27"/>
        <v>0.79629629629629628</v>
      </c>
      <c r="K94" s="197">
        <v>44</v>
      </c>
      <c r="L94" s="191">
        <v>60</v>
      </c>
      <c r="M94" s="198">
        <f t="shared" si="28"/>
        <v>0.73333333333333328</v>
      </c>
      <c r="N94" s="197">
        <v>22</v>
      </c>
      <c r="O94" s="191">
        <v>60</v>
      </c>
      <c r="P94" s="198">
        <f t="shared" si="29"/>
        <v>0.36666666666666664</v>
      </c>
      <c r="Q94" s="343">
        <v>907</v>
      </c>
      <c r="R94" s="191">
        <v>60</v>
      </c>
      <c r="S94" s="200">
        <f t="shared" si="21"/>
        <v>15.116666666666667</v>
      </c>
      <c r="T94" s="168"/>
    </row>
    <row r="95" spans="1:20" ht="16.5" customHeight="1" x14ac:dyDescent="0.25">
      <c r="A95" s="32">
        <v>12</v>
      </c>
      <c r="B95" s="25">
        <v>60980</v>
      </c>
      <c r="C95" s="143" t="s">
        <v>173</v>
      </c>
      <c r="D95" s="338">
        <v>64</v>
      </c>
      <c r="E95" s="191">
        <v>11</v>
      </c>
      <c r="F95" s="192">
        <f t="shared" si="32"/>
        <v>0.828125</v>
      </c>
      <c r="G95" s="193">
        <v>43</v>
      </c>
      <c r="H95" s="194">
        <v>64</v>
      </c>
      <c r="I95" s="195">
        <v>11</v>
      </c>
      <c r="J95" s="198">
        <f t="shared" si="27"/>
        <v>0.81132075471698117</v>
      </c>
      <c r="K95" s="197">
        <v>44</v>
      </c>
      <c r="L95" s="191">
        <v>59</v>
      </c>
      <c r="M95" s="198">
        <f t="shared" si="28"/>
        <v>0.74576271186440679</v>
      </c>
      <c r="N95" s="197">
        <v>24</v>
      </c>
      <c r="O95" s="191">
        <v>59</v>
      </c>
      <c r="P95" s="198">
        <f t="shared" si="29"/>
        <v>0.40677966101694918</v>
      </c>
      <c r="Q95" s="343">
        <v>900</v>
      </c>
      <c r="R95" s="191">
        <v>59</v>
      </c>
      <c r="S95" s="200">
        <f t="shared" si="21"/>
        <v>15.254237288135593</v>
      </c>
      <c r="T95" s="158"/>
    </row>
    <row r="96" spans="1:20" ht="16.5" customHeight="1" x14ac:dyDescent="0.25">
      <c r="A96" s="32">
        <v>13</v>
      </c>
      <c r="B96" s="25">
        <v>61080</v>
      </c>
      <c r="C96" s="143" t="s">
        <v>135</v>
      </c>
      <c r="D96" s="338">
        <v>87</v>
      </c>
      <c r="E96" s="191">
        <v>9</v>
      </c>
      <c r="F96" s="192">
        <f t="shared" si="32"/>
        <v>0.89655172413793105</v>
      </c>
      <c r="G96" s="193">
        <v>58</v>
      </c>
      <c r="H96" s="194">
        <v>87</v>
      </c>
      <c r="I96" s="195">
        <v>9</v>
      </c>
      <c r="J96" s="198">
        <f t="shared" si="27"/>
        <v>0.74358974358974361</v>
      </c>
      <c r="K96" s="197">
        <v>60</v>
      </c>
      <c r="L96" s="191">
        <v>86</v>
      </c>
      <c r="M96" s="198">
        <f t="shared" si="28"/>
        <v>0.69767441860465118</v>
      </c>
      <c r="N96" s="197">
        <v>39</v>
      </c>
      <c r="O96" s="191">
        <v>86</v>
      </c>
      <c r="P96" s="198">
        <f t="shared" si="29"/>
        <v>0.45348837209302323</v>
      </c>
      <c r="Q96" s="343">
        <v>1634</v>
      </c>
      <c r="R96" s="191">
        <v>86</v>
      </c>
      <c r="S96" s="200">
        <f t="shared" si="21"/>
        <v>19</v>
      </c>
      <c r="T96" s="158"/>
    </row>
    <row r="97" spans="1:20" ht="16.5" customHeight="1" x14ac:dyDescent="0.25">
      <c r="A97" s="32">
        <v>14</v>
      </c>
      <c r="B97" s="25">
        <v>61150</v>
      </c>
      <c r="C97" s="143" t="s">
        <v>136</v>
      </c>
      <c r="D97" s="338">
        <v>77</v>
      </c>
      <c r="E97" s="191">
        <v>17</v>
      </c>
      <c r="F97" s="192">
        <f t="shared" si="32"/>
        <v>0.77922077922077926</v>
      </c>
      <c r="G97" s="193">
        <v>40</v>
      </c>
      <c r="H97" s="194">
        <v>77</v>
      </c>
      <c r="I97" s="195">
        <v>17</v>
      </c>
      <c r="J97" s="198">
        <f t="shared" si="27"/>
        <v>0.66666666666666663</v>
      </c>
      <c r="K97" s="197">
        <v>43</v>
      </c>
      <c r="L97" s="191">
        <v>73</v>
      </c>
      <c r="M97" s="198">
        <f t="shared" si="28"/>
        <v>0.58904109589041098</v>
      </c>
      <c r="N97" s="197">
        <v>37</v>
      </c>
      <c r="O97" s="191">
        <v>73</v>
      </c>
      <c r="P97" s="198">
        <f t="shared" si="29"/>
        <v>0.50684931506849318</v>
      </c>
      <c r="Q97" s="343">
        <v>1074</v>
      </c>
      <c r="R97" s="191">
        <v>73</v>
      </c>
      <c r="S97" s="200">
        <f t="shared" si="21"/>
        <v>14.712328767123287</v>
      </c>
      <c r="T97" s="158"/>
    </row>
    <row r="98" spans="1:20" ht="16.5" customHeight="1" x14ac:dyDescent="0.25">
      <c r="A98" s="32">
        <v>15</v>
      </c>
      <c r="B98" s="25">
        <v>61210</v>
      </c>
      <c r="C98" s="143" t="s">
        <v>137</v>
      </c>
      <c r="D98" s="338">
        <v>67</v>
      </c>
      <c r="E98" s="191">
        <v>12</v>
      </c>
      <c r="F98" s="192">
        <f t="shared" si="32"/>
        <v>0.82089552238805974</v>
      </c>
      <c r="G98" s="193">
        <v>32</v>
      </c>
      <c r="H98" s="194">
        <v>67</v>
      </c>
      <c r="I98" s="195">
        <v>12</v>
      </c>
      <c r="J98" s="198">
        <f t="shared" si="27"/>
        <v>0.58181818181818179</v>
      </c>
      <c r="K98" s="197">
        <v>37</v>
      </c>
      <c r="L98" s="191">
        <v>72</v>
      </c>
      <c r="M98" s="198">
        <f t="shared" si="28"/>
        <v>0.51388888888888884</v>
      </c>
      <c r="N98" s="197">
        <v>30</v>
      </c>
      <c r="O98" s="191">
        <v>72</v>
      </c>
      <c r="P98" s="198">
        <f t="shared" si="29"/>
        <v>0.41666666666666669</v>
      </c>
      <c r="Q98" s="343">
        <v>981</v>
      </c>
      <c r="R98" s="191">
        <v>72</v>
      </c>
      <c r="S98" s="200">
        <f t="shared" si="21"/>
        <v>13.625</v>
      </c>
      <c r="T98" s="158"/>
    </row>
    <row r="99" spans="1:20" ht="16.5" customHeight="1" x14ac:dyDescent="0.25">
      <c r="A99" s="32">
        <v>16</v>
      </c>
      <c r="B99" s="25">
        <v>61290</v>
      </c>
      <c r="C99" s="143" t="s">
        <v>174</v>
      </c>
      <c r="D99" s="338">
        <v>57</v>
      </c>
      <c r="E99" s="191">
        <v>4</v>
      </c>
      <c r="F99" s="192">
        <f t="shared" si="32"/>
        <v>0.92982456140350878</v>
      </c>
      <c r="G99" s="193">
        <v>34</v>
      </c>
      <c r="H99" s="194">
        <v>57</v>
      </c>
      <c r="I99" s="195">
        <v>4</v>
      </c>
      <c r="J99" s="198">
        <f t="shared" si="27"/>
        <v>0.64150943396226412</v>
      </c>
      <c r="K99" s="197">
        <v>34</v>
      </c>
      <c r="L99" s="191">
        <v>57</v>
      </c>
      <c r="M99" s="198">
        <f t="shared" si="28"/>
        <v>0.59649122807017541</v>
      </c>
      <c r="N99" s="197">
        <v>28</v>
      </c>
      <c r="O99" s="191">
        <v>57</v>
      </c>
      <c r="P99" s="198">
        <f t="shared" si="29"/>
        <v>0.49122807017543857</v>
      </c>
      <c r="Q99" s="343">
        <v>790</v>
      </c>
      <c r="R99" s="191">
        <v>57</v>
      </c>
      <c r="S99" s="200">
        <f t="shared" si="21"/>
        <v>13.859649122807017</v>
      </c>
      <c r="T99" s="158"/>
    </row>
    <row r="100" spans="1:20" ht="16.5" customHeight="1" x14ac:dyDescent="0.25">
      <c r="A100" s="32">
        <v>17</v>
      </c>
      <c r="B100" s="25">
        <v>61340</v>
      </c>
      <c r="C100" s="143" t="s">
        <v>138</v>
      </c>
      <c r="D100" s="342">
        <v>76</v>
      </c>
      <c r="E100" s="191">
        <v>13</v>
      </c>
      <c r="F100" s="192">
        <f t="shared" si="32"/>
        <v>0.82894736842105265</v>
      </c>
      <c r="G100" s="193">
        <v>39</v>
      </c>
      <c r="H100" s="194">
        <v>76</v>
      </c>
      <c r="I100" s="195">
        <v>13</v>
      </c>
      <c r="J100" s="198">
        <f t="shared" si="27"/>
        <v>0.61904761904761907</v>
      </c>
      <c r="K100" s="197">
        <v>43</v>
      </c>
      <c r="L100" s="191">
        <v>77</v>
      </c>
      <c r="M100" s="198">
        <f t="shared" si="28"/>
        <v>0.55844155844155841</v>
      </c>
      <c r="N100" s="197">
        <v>31</v>
      </c>
      <c r="O100" s="191">
        <v>77</v>
      </c>
      <c r="P100" s="198">
        <f t="shared" si="29"/>
        <v>0.40259740259740262</v>
      </c>
      <c r="Q100" s="343">
        <v>1401</v>
      </c>
      <c r="R100" s="191">
        <v>77</v>
      </c>
      <c r="S100" s="200">
        <f t="shared" si="21"/>
        <v>18.194805194805195</v>
      </c>
      <c r="T100" s="158"/>
    </row>
    <row r="101" spans="1:20" ht="16.5" customHeight="1" x14ac:dyDescent="0.25">
      <c r="A101" s="32">
        <v>18</v>
      </c>
      <c r="B101" s="25">
        <v>61390</v>
      </c>
      <c r="C101" s="143" t="s">
        <v>139</v>
      </c>
      <c r="D101" s="338">
        <v>70</v>
      </c>
      <c r="E101" s="191">
        <v>6</v>
      </c>
      <c r="F101" s="192">
        <f t="shared" si="32"/>
        <v>0.91428571428571426</v>
      </c>
      <c r="G101" s="193">
        <v>23</v>
      </c>
      <c r="H101" s="194">
        <v>70</v>
      </c>
      <c r="I101" s="195">
        <v>6</v>
      </c>
      <c r="J101" s="198">
        <f t="shared" si="27"/>
        <v>0.359375</v>
      </c>
      <c r="K101" s="197">
        <v>25</v>
      </c>
      <c r="L101" s="191">
        <v>71</v>
      </c>
      <c r="M101" s="198">
        <f t="shared" si="28"/>
        <v>0.352112676056338</v>
      </c>
      <c r="N101" s="197">
        <v>34.999999999999993</v>
      </c>
      <c r="O101" s="191">
        <v>71</v>
      </c>
      <c r="P101" s="198">
        <f t="shared" si="29"/>
        <v>0.49295774647887314</v>
      </c>
      <c r="Q101" s="343">
        <v>999</v>
      </c>
      <c r="R101" s="191">
        <v>71</v>
      </c>
      <c r="S101" s="200">
        <f t="shared" si="21"/>
        <v>14.070422535211268</v>
      </c>
      <c r="T101" s="158"/>
    </row>
    <row r="102" spans="1:20" ht="16.5" customHeight="1" x14ac:dyDescent="0.25">
      <c r="A102" s="32">
        <v>19</v>
      </c>
      <c r="B102" s="25">
        <v>61410</v>
      </c>
      <c r="C102" s="143" t="s">
        <v>140</v>
      </c>
      <c r="D102" s="338">
        <v>55</v>
      </c>
      <c r="E102" s="191">
        <v>6</v>
      </c>
      <c r="F102" s="192">
        <f t="shared" si="32"/>
        <v>0.89090909090909087</v>
      </c>
      <c r="G102" s="193">
        <v>38</v>
      </c>
      <c r="H102" s="194">
        <v>55</v>
      </c>
      <c r="I102" s="195">
        <v>6</v>
      </c>
      <c r="J102" s="198">
        <f t="shared" si="27"/>
        <v>0.77551020408163263</v>
      </c>
      <c r="K102" s="197">
        <v>39</v>
      </c>
      <c r="L102" s="191">
        <v>60</v>
      </c>
      <c r="M102" s="198">
        <f t="shared" si="28"/>
        <v>0.65</v>
      </c>
      <c r="N102" s="197">
        <v>20.000000000000004</v>
      </c>
      <c r="O102" s="191">
        <v>60</v>
      </c>
      <c r="P102" s="198">
        <f t="shared" si="29"/>
        <v>0.33333333333333337</v>
      </c>
      <c r="Q102" s="343">
        <v>1044</v>
      </c>
      <c r="R102" s="191">
        <v>60</v>
      </c>
      <c r="S102" s="200">
        <f t="shared" si="21"/>
        <v>17.399999999999999</v>
      </c>
      <c r="T102" s="158"/>
    </row>
    <row r="103" spans="1:20" ht="16.5" customHeight="1" x14ac:dyDescent="0.25">
      <c r="A103" s="32">
        <v>20</v>
      </c>
      <c r="B103" s="25">
        <v>61430</v>
      </c>
      <c r="C103" s="143" t="s">
        <v>51</v>
      </c>
      <c r="D103" s="338">
        <v>161</v>
      </c>
      <c r="E103" s="191">
        <v>18</v>
      </c>
      <c r="F103" s="192">
        <f t="shared" si="32"/>
        <v>0.88819875776397517</v>
      </c>
      <c r="G103" s="193">
        <v>96</v>
      </c>
      <c r="H103" s="194">
        <v>161</v>
      </c>
      <c r="I103" s="195">
        <v>18</v>
      </c>
      <c r="J103" s="198">
        <f t="shared" si="27"/>
        <v>0.67132867132867136</v>
      </c>
      <c r="K103" s="197">
        <v>99</v>
      </c>
      <c r="L103" s="191">
        <v>159</v>
      </c>
      <c r="M103" s="198">
        <f t="shared" si="28"/>
        <v>0.62264150943396224</v>
      </c>
      <c r="N103" s="197">
        <v>47</v>
      </c>
      <c r="O103" s="191">
        <v>159</v>
      </c>
      <c r="P103" s="198">
        <f t="shared" si="29"/>
        <v>0.29559748427672955</v>
      </c>
      <c r="Q103" s="343">
        <v>2547</v>
      </c>
      <c r="R103" s="191">
        <v>159</v>
      </c>
      <c r="S103" s="200">
        <f t="shared" si="21"/>
        <v>16.018867924528301</v>
      </c>
      <c r="T103" s="158"/>
    </row>
    <row r="104" spans="1:20" ht="16.5" customHeight="1" x14ac:dyDescent="0.25">
      <c r="A104" s="32">
        <v>21</v>
      </c>
      <c r="B104" s="25">
        <v>61440</v>
      </c>
      <c r="C104" s="143" t="s">
        <v>141</v>
      </c>
      <c r="D104" s="338">
        <v>124</v>
      </c>
      <c r="E104" s="191">
        <v>17</v>
      </c>
      <c r="F104" s="192">
        <f t="shared" si="32"/>
        <v>0.86290322580645162</v>
      </c>
      <c r="G104" s="193">
        <v>52</v>
      </c>
      <c r="H104" s="194">
        <v>124</v>
      </c>
      <c r="I104" s="195">
        <v>17</v>
      </c>
      <c r="J104" s="198">
        <f t="shared" si="27"/>
        <v>0.48598130841121495</v>
      </c>
      <c r="K104" s="197">
        <v>53</v>
      </c>
      <c r="L104" s="191">
        <v>118</v>
      </c>
      <c r="M104" s="198">
        <f t="shared" si="28"/>
        <v>0.44915254237288138</v>
      </c>
      <c r="N104" s="197">
        <v>56</v>
      </c>
      <c r="O104" s="191">
        <v>118</v>
      </c>
      <c r="P104" s="198">
        <f t="shared" si="29"/>
        <v>0.47457627118644069</v>
      </c>
      <c r="Q104" s="343">
        <v>2781</v>
      </c>
      <c r="R104" s="191">
        <v>118</v>
      </c>
      <c r="S104" s="200">
        <f t="shared" si="21"/>
        <v>23.567796610169491</v>
      </c>
      <c r="T104" s="158"/>
    </row>
    <row r="105" spans="1:20" ht="16.5" customHeight="1" x14ac:dyDescent="0.25">
      <c r="A105" s="32">
        <v>22</v>
      </c>
      <c r="B105" s="25">
        <v>61450</v>
      </c>
      <c r="C105" s="143" t="s">
        <v>52</v>
      </c>
      <c r="D105" s="338">
        <v>108</v>
      </c>
      <c r="E105" s="191">
        <v>15</v>
      </c>
      <c r="F105" s="192">
        <f t="shared" si="32"/>
        <v>0.86111111111111116</v>
      </c>
      <c r="G105" s="193">
        <v>68</v>
      </c>
      <c r="H105" s="194">
        <v>108</v>
      </c>
      <c r="I105" s="195">
        <v>15</v>
      </c>
      <c r="J105" s="198">
        <f t="shared" si="27"/>
        <v>0.73118279569892475</v>
      </c>
      <c r="K105" s="197">
        <v>70</v>
      </c>
      <c r="L105" s="191">
        <v>104</v>
      </c>
      <c r="M105" s="198">
        <f t="shared" si="28"/>
        <v>0.67307692307692313</v>
      </c>
      <c r="N105" s="197">
        <v>46</v>
      </c>
      <c r="O105" s="191">
        <v>104</v>
      </c>
      <c r="P105" s="198">
        <f t="shared" si="29"/>
        <v>0.44230769230769229</v>
      </c>
      <c r="Q105" s="343">
        <v>1988</v>
      </c>
      <c r="R105" s="191">
        <v>104</v>
      </c>
      <c r="S105" s="200">
        <f t="shared" si="21"/>
        <v>19.115384615384617</v>
      </c>
      <c r="T105" s="158"/>
    </row>
    <row r="106" spans="1:20" ht="16.5" customHeight="1" x14ac:dyDescent="0.25">
      <c r="A106" s="32">
        <v>23</v>
      </c>
      <c r="B106" s="25">
        <v>61470</v>
      </c>
      <c r="C106" s="143" t="s">
        <v>175</v>
      </c>
      <c r="D106" s="338">
        <v>86</v>
      </c>
      <c r="E106" s="191">
        <v>15</v>
      </c>
      <c r="F106" s="192">
        <f t="shared" si="32"/>
        <v>0.82558139534883723</v>
      </c>
      <c r="G106" s="193">
        <v>40</v>
      </c>
      <c r="H106" s="194">
        <v>86</v>
      </c>
      <c r="I106" s="195">
        <v>15</v>
      </c>
      <c r="J106" s="198">
        <f t="shared" si="27"/>
        <v>0.56338028169014087</v>
      </c>
      <c r="K106" s="197">
        <v>42</v>
      </c>
      <c r="L106" s="191">
        <v>85</v>
      </c>
      <c r="M106" s="198">
        <f t="shared" si="28"/>
        <v>0.49411764705882355</v>
      </c>
      <c r="N106" s="197">
        <v>43</v>
      </c>
      <c r="O106" s="191">
        <v>85</v>
      </c>
      <c r="P106" s="198">
        <f t="shared" si="29"/>
        <v>0.50588235294117645</v>
      </c>
      <c r="Q106" s="343">
        <v>1374</v>
      </c>
      <c r="R106" s="191">
        <v>85</v>
      </c>
      <c r="S106" s="200">
        <f t="shared" si="21"/>
        <v>16.164705882352941</v>
      </c>
      <c r="T106" s="158"/>
    </row>
    <row r="107" spans="1:20" ht="16.5" customHeight="1" x14ac:dyDescent="0.25">
      <c r="A107" s="32">
        <v>24</v>
      </c>
      <c r="B107" s="25">
        <v>61490</v>
      </c>
      <c r="C107" s="143" t="s">
        <v>50</v>
      </c>
      <c r="D107" s="338">
        <v>150</v>
      </c>
      <c r="E107" s="191">
        <v>13</v>
      </c>
      <c r="F107" s="192">
        <f t="shared" si="32"/>
        <v>0.91333333333333333</v>
      </c>
      <c r="G107" s="193">
        <v>91</v>
      </c>
      <c r="H107" s="194">
        <v>150</v>
      </c>
      <c r="I107" s="195">
        <v>13</v>
      </c>
      <c r="J107" s="198">
        <f t="shared" si="27"/>
        <v>0.66423357664233573</v>
      </c>
      <c r="K107" s="197">
        <v>96</v>
      </c>
      <c r="L107" s="191">
        <v>153</v>
      </c>
      <c r="M107" s="198">
        <f t="shared" si="28"/>
        <v>0.62745098039215685</v>
      </c>
      <c r="N107" s="197">
        <v>60</v>
      </c>
      <c r="O107" s="191">
        <v>153</v>
      </c>
      <c r="P107" s="198">
        <f t="shared" si="29"/>
        <v>0.39215686274509803</v>
      </c>
      <c r="Q107" s="343">
        <v>2845</v>
      </c>
      <c r="R107" s="191">
        <v>153</v>
      </c>
      <c r="S107" s="200">
        <f t="shared" si="21"/>
        <v>18.594771241830067</v>
      </c>
      <c r="T107" s="158"/>
    </row>
    <row r="108" spans="1:20" ht="16.5" customHeight="1" x14ac:dyDescent="0.25">
      <c r="A108" s="32">
        <v>25</v>
      </c>
      <c r="B108" s="25">
        <v>61500</v>
      </c>
      <c r="C108" s="143" t="s">
        <v>53</v>
      </c>
      <c r="D108" s="338">
        <v>142</v>
      </c>
      <c r="E108" s="191">
        <v>16</v>
      </c>
      <c r="F108" s="192">
        <f t="shared" si="32"/>
        <v>0.88732394366197187</v>
      </c>
      <c r="G108" s="193">
        <v>96</v>
      </c>
      <c r="H108" s="194">
        <v>142</v>
      </c>
      <c r="I108" s="195">
        <v>16</v>
      </c>
      <c r="J108" s="198">
        <f t="shared" si="27"/>
        <v>0.76190476190476186</v>
      </c>
      <c r="K108" s="197">
        <v>99</v>
      </c>
      <c r="L108" s="191">
        <v>145</v>
      </c>
      <c r="M108" s="198">
        <f t="shared" si="28"/>
        <v>0.6827586206896552</v>
      </c>
      <c r="N108" s="197">
        <v>48</v>
      </c>
      <c r="O108" s="191">
        <v>145</v>
      </c>
      <c r="P108" s="198">
        <f t="shared" si="29"/>
        <v>0.33103448275862069</v>
      </c>
      <c r="Q108" s="343">
        <v>3126</v>
      </c>
      <c r="R108" s="191">
        <v>145</v>
      </c>
      <c r="S108" s="200">
        <f t="shared" si="21"/>
        <v>21.558620689655172</v>
      </c>
      <c r="T108" s="158"/>
    </row>
    <row r="109" spans="1:20" ht="16.5" customHeight="1" x14ac:dyDescent="0.25">
      <c r="A109" s="32">
        <v>26</v>
      </c>
      <c r="B109" s="25">
        <v>61510</v>
      </c>
      <c r="C109" s="143" t="s">
        <v>20</v>
      </c>
      <c r="D109" s="338">
        <v>107</v>
      </c>
      <c r="E109" s="191">
        <v>23</v>
      </c>
      <c r="F109" s="192">
        <f t="shared" si="32"/>
        <v>0.78504672897196259</v>
      </c>
      <c r="G109" s="193">
        <v>60</v>
      </c>
      <c r="H109" s="194">
        <v>107</v>
      </c>
      <c r="I109" s="195">
        <v>23</v>
      </c>
      <c r="J109" s="198">
        <f t="shared" si="27"/>
        <v>0.7142857142857143</v>
      </c>
      <c r="K109" s="197">
        <v>72</v>
      </c>
      <c r="L109" s="191">
        <v>103</v>
      </c>
      <c r="M109" s="198">
        <f t="shared" si="28"/>
        <v>0.69902912621359226</v>
      </c>
      <c r="N109" s="197">
        <v>44</v>
      </c>
      <c r="O109" s="191">
        <v>103</v>
      </c>
      <c r="P109" s="198">
        <f t="shared" si="29"/>
        <v>0.42718446601941745</v>
      </c>
      <c r="Q109" s="343">
        <v>1782</v>
      </c>
      <c r="R109" s="191">
        <v>103</v>
      </c>
      <c r="S109" s="200">
        <f t="shared" ref="S109:S113" si="33">Q109/R109</f>
        <v>17.300970873786408</v>
      </c>
      <c r="T109" s="158"/>
    </row>
    <row r="110" spans="1:20" ht="16.5" customHeight="1" x14ac:dyDescent="0.25">
      <c r="A110" s="32">
        <v>27</v>
      </c>
      <c r="B110" s="25">
        <v>61520</v>
      </c>
      <c r="C110" s="143" t="s">
        <v>86</v>
      </c>
      <c r="D110" s="338">
        <v>136</v>
      </c>
      <c r="E110" s="191">
        <v>16</v>
      </c>
      <c r="F110" s="196">
        <f t="shared" si="32"/>
        <v>0.88235294117647056</v>
      </c>
      <c r="G110" s="193">
        <v>65</v>
      </c>
      <c r="H110" s="194">
        <v>136</v>
      </c>
      <c r="I110" s="195">
        <v>16</v>
      </c>
      <c r="J110" s="198">
        <f t="shared" si="27"/>
        <v>0.54166666666666663</v>
      </c>
      <c r="K110" s="197">
        <v>72</v>
      </c>
      <c r="L110" s="191">
        <v>143</v>
      </c>
      <c r="M110" s="198">
        <f t="shared" si="28"/>
        <v>0.50349650349650354</v>
      </c>
      <c r="N110" s="197">
        <v>73</v>
      </c>
      <c r="O110" s="191">
        <v>143</v>
      </c>
      <c r="P110" s="198">
        <f t="shared" si="29"/>
        <v>0.51048951048951052</v>
      </c>
      <c r="Q110" s="343">
        <v>2294</v>
      </c>
      <c r="R110" s="191">
        <v>143</v>
      </c>
      <c r="S110" s="200">
        <f t="shared" si="33"/>
        <v>16.041958041958043</v>
      </c>
      <c r="T110" s="161"/>
    </row>
    <row r="111" spans="1:20" ht="16.5" customHeight="1" x14ac:dyDescent="0.25">
      <c r="A111" s="140">
        <v>28</v>
      </c>
      <c r="B111" s="25">
        <v>61540</v>
      </c>
      <c r="C111" s="143" t="s">
        <v>142</v>
      </c>
      <c r="D111" s="338">
        <v>128</v>
      </c>
      <c r="E111" s="191">
        <v>19</v>
      </c>
      <c r="F111" s="196">
        <f t="shared" si="32"/>
        <v>0.8515625</v>
      </c>
      <c r="G111" s="193">
        <v>41</v>
      </c>
      <c r="H111" s="194">
        <v>128</v>
      </c>
      <c r="I111" s="195">
        <v>19</v>
      </c>
      <c r="J111" s="198">
        <f t="shared" si="27"/>
        <v>0.37614678899082571</v>
      </c>
      <c r="K111" s="197">
        <v>42</v>
      </c>
      <c r="L111" s="191">
        <v>134</v>
      </c>
      <c r="M111" s="198">
        <f t="shared" si="28"/>
        <v>0.31343283582089554</v>
      </c>
      <c r="N111" s="197">
        <v>69</v>
      </c>
      <c r="O111" s="191">
        <v>134</v>
      </c>
      <c r="P111" s="198">
        <f t="shared" si="29"/>
        <v>0.5149253731343284</v>
      </c>
      <c r="Q111" s="343">
        <v>2048</v>
      </c>
      <c r="R111" s="191">
        <v>134</v>
      </c>
      <c r="S111" s="200">
        <f t="shared" si="33"/>
        <v>15.283582089552239</v>
      </c>
      <c r="T111" s="161"/>
    </row>
    <row r="112" spans="1:20" ht="16.5" customHeight="1" x14ac:dyDescent="0.25">
      <c r="A112" s="140">
        <v>29</v>
      </c>
      <c r="B112" s="25">
        <v>61560</v>
      </c>
      <c r="C112" s="143" t="s">
        <v>148</v>
      </c>
      <c r="D112" s="338">
        <v>187</v>
      </c>
      <c r="E112" s="191">
        <v>32</v>
      </c>
      <c r="F112" s="196">
        <f t="shared" si="32"/>
        <v>0.82887700534759357</v>
      </c>
      <c r="G112" s="193">
        <v>79</v>
      </c>
      <c r="H112" s="194">
        <v>187</v>
      </c>
      <c r="I112" s="195">
        <v>32</v>
      </c>
      <c r="J112" s="198">
        <f t="shared" si="27"/>
        <v>0.50967741935483868</v>
      </c>
      <c r="K112" s="197">
        <v>82</v>
      </c>
      <c r="L112" s="191">
        <v>188</v>
      </c>
      <c r="M112" s="198">
        <f t="shared" si="28"/>
        <v>0.43617021276595747</v>
      </c>
      <c r="N112" s="197">
        <v>113</v>
      </c>
      <c r="O112" s="191">
        <v>188</v>
      </c>
      <c r="P112" s="198">
        <f t="shared" si="29"/>
        <v>0.60106382978723405</v>
      </c>
      <c r="Q112" s="343">
        <v>3453</v>
      </c>
      <c r="R112" s="191">
        <v>188</v>
      </c>
      <c r="S112" s="200">
        <f t="shared" si="33"/>
        <v>18.367021276595743</v>
      </c>
      <c r="T112" s="161"/>
    </row>
    <row r="113" spans="1:20" ht="16.5" customHeight="1" thickBot="1" x14ac:dyDescent="0.3">
      <c r="A113" s="137">
        <v>30</v>
      </c>
      <c r="B113" s="28">
        <v>61570</v>
      </c>
      <c r="C113" s="143" t="s">
        <v>147</v>
      </c>
      <c r="D113" s="342">
        <v>120</v>
      </c>
      <c r="E113" s="176">
        <v>18</v>
      </c>
      <c r="F113" s="202">
        <f t="shared" si="32"/>
        <v>0.85</v>
      </c>
      <c r="G113" s="223">
        <v>55</v>
      </c>
      <c r="H113" s="224">
        <v>120</v>
      </c>
      <c r="I113" s="225">
        <v>18</v>
      </c>
      <c r="J113" s="177">
        <f t="shared" si="27"/>
        <v>0.53921568627450978</v>
      </c>
      <c r="K113" s="178">
        <v>65</v>
      </c>
      <c r="L113" s="176">
        <v>140</v>
      </c>
      <c r="M113" s="177">
        <f t="shared" si="28"/>
        <v>0.4642857142857143</v>
      </c>
      <c r="N113" s="178">
        <v>77</v>
      </c>
      <c r="O113" s="176">
        <v>140</v>
      </c>
      <c r="P113" s="177">
        <f t="shared" si="29"/>
        <v>0.55000000000000004</v>
      </c>
      <c r="Q113" s="344">
        <v>2786</v>
      </c>
      <c r="R113" s="176">
        <v>140</v>
      </c>
      <c r="S113" s="179">
        <f t="shared" si="33"/>
        <v>19.899999999999999</v>
      </c>
      <c r="T113" s="160"/>
    </row>
    <row r="114" spans="1:20" ht="16.5" customHeight="1" thickBot="1" x14ac:dyDescent="0.3">
      <c r="A114" s="27"/>
      <c r="B114" s="351" t="s">
        <v>84</v>
      </c>
      <c r="C114" s="352"/>
      <c r="D114" s="180">
        <f>SUM(D115:D123)</f>
        <v>815</v>
      </c>
      <c r="E114" s="181">
        <f>SUM(E115:E123)</f>
        <v>124</v>
      </c>
      <c r="F114" s="182">
        <f>AVERAGE(F115:F123)</f>
        <v>0.85531529012884255</v>
      </c>
      <c r="G114" s="183">
        <f>SUM(G115:G123)</f>
        <v>367</v>
      </c>
      <c r="H114" s="184">
        <f>SUM(H115:H123)</f>
        <v>815</v>
      </c>
      <c r="I114" s="185">
        <f>SUM(I115:I123)</f>
        <v>124</v>
      </c>
      <c r="J114" s="188">
        <f>AVERAGE(J115:J123)</f>
        <v>0.58862383192575585</v>
      </c>
      <c r="K114" s="186">
        <f>SUM(K115:K123)</f>
        <v>377</v>
      </c>
      <c r="L114" s="187">
        <f>SUM(L115:L123)</f>
        <v>797</v>
      </c>
      <c r="M114" s="188">
        <f>AVERAGE(M115:M123)</f>
        <v>0.53504652693104571</v>
      </c>
      <c r="N114" s="186">
        <f>SUM(N115:N123)</f>
        <v>356.01250000000005</v>
      </c>
      <c r="O114" s="187">
        <f>SUM(O115:O123)</f>
        <v>797</v>
      </c>
      <c r="P114" s="188">
        <f>AVERAGE(P115:P123)</f>
        <v>0.38186666666666663</v>
      </c>
      <c r="Q114" s="189">
        <f>SUM(Q115:Q123)</f>
        <v>12967</v>
      </c>
      <c r="R114" s="181">
        <f>SUM(R115:R123)</f>
        <v>797</v>
      </c>
      <c r="S114" s="190">
        <f>AVERAGE(S115:S123)</f>
        <v>15.896195857707065</v>
      </c>
      <c r="T114" s="162"/>
    </row>
    <row r="115" spans="1:20" ht="16.5" customHeight="1" x14ac:dyDescent="0.25">
      <c r="A115" s="22">
        <v>1</v>
      </c>
      <c r="B115" s="23">
        <v>70020</v>
      </c>
      <c r="C115" s="59" t="s">
        <v>47</v>
      </c>
      <c r="D115" s="340">
        <v>67</v>
      </c>
      <c r="E115" s="210">
        <v>7</v>
      </c>
      <c r="F115" s="192">
        <f>(D115-E115)/D115</f>
        <v>0.89552238805970152</v>
      </c>
      <c r="G115" s="211">
        <v>54</v>
      </c>
      <c r="H115" s="212">
        <v>67</v>
      </c>
      <c r="I115" s="213">
        <v>7</v>
      </c>
      <c r="J115" s="215">
        <f t="shared" si="27"/>
        <v>0.9</v>
      </c>
      <c r="K115" s="214">
        <v>55</v>
      </c>
      <c r="L115" s="210">
        <v>65</v>
      </c>
      <c r="M115" s="215">
        <f t="shared" si="28"/>
        <v>0.84615384615384615</v>
      </c>
      <c r="N115" s="214">
        <v>13</v>
      </c>
      <c r="O115" s="210">
        <v>65</v>
      </c>
      <c r="P115" s="215">
        <f t="shared" si="29"/>
        <v>0.2</v>
      </c>
      <c r="Q115" s="216">
        <v>1130</v>
      </c>
      <c r="R115" s="210">
        <v>65</v>
      </c>
      <c r="S115" s="217">
        <f t="shared" ref="S115:S122" si="34">Q115/R115</f>
        <v>17.384615384615383</v>
      </c>
      <c r="T115" s="158"/>
    </row>
    <row r="116" spans="1:20" ht="16.5" customHeight="1" x14ac:dyDescent="0.25">
      <c r="A116" s="22">
        <v>2</v>
      </c>
      <c r="B116" s="25">
        <v>70110</v>
      </c>
      <c r="C116" s="60" t="s">
        <v>49</v>
      </c>
      <c r="D116" s="338">
        <v>71</v>
      </c>
      <c r="E116" s="191">
        <v>6</v>
      </c>
      <c r="F116" s="192">
        <f>(D116-E116)/D116</f>
        <v>0.91549295774647887</v>
      </c>
      <c r="G116" s="193">
        <v>46</v>
      </c>
      <c r="H116" s="194">
        <v>71</v>
      </c>
      <c r="I116" s="195">
        <v>6</v>
      </c>
      <c r="J116" s="198">
        <f>G116/(H116-I116)</f>
        <v>0.70769230769230773</v>
      </c>
      <c r="K116" s="197">
        <v>46</v>
      </c>
      <c r="L116" s="191">
        <v>68</v>
      </c>
      <c r="M116" s="198">
        <f>K116/L116</f>
        <v>0.67647058823529416</v>
      </c>
      <c r="N116" s="197">
        <v>17</v>
      </c>
      <c r="O116" s="191">
        <v>68</v>
      </c>
      <c r="P116" s="198">
        <f>N116/O116</f>
        <v>0.25</v>
      </c>
      <c r="Q116" s="199">
        <v>998</v>
      </c>
      <c r="R116" s="191">
        <v>68</v>
      </c>
      <c r="S116" s="200">
        <f>Q116/R116</f>
        <v>14.676470588235293</v>
      </c>
      <c r="T116" s="158"/>
    </row>
    <row r="117" spans="1:20" ht="16.5" customHeight="1" x14ac:dyDescent="0.25">
      <c r="A117" s="24">
        <v>3</v>
      </c>
      <c r="B117" s="25">
        <v>70021</v>
      </c>
      <c r="C117" s="60" t="s">
        <v>48</v>
      </c>
      <c r="D117" s="338">
        <v>53</v>
      </c>
      <c r="E117" s="191">
        <v>6</v>
      </c>
      <c r="F117" s="192">
        <f t="shared" ref="F117:F123" si="35">(D117-E117)/D117</f>
        <v>0.8867924528301887</v>
      </c>
      <c r="G117" s="193">
        <v>28</v>
      </c>
      <c r="H117" s="194">
        <v>53</v>
      </c>
      <c r="I117" s="195">
        <v>6</v>
      </c>
      <c r="J117" s="198">
        <f t="shared" si="27"/>
        <v>0.5957446808510638</v>
      </c>
      <c r="K117" s="197">
        <v>28</v>
      </c>
      <c r="L117" s="191">
        <v>50</v>
      </c>
      <c r="M117" s="198">
        <f t="shared" si="28"/>
        <v>0.56000000000000005</v>
      </c>
      <c r="N117" s="197">
        <v>15</v>
      </c>
      <c r="O117" s="191">
        <v>50</v>
      </c>
      <c r="P117" s="198">
        <f t="shared" si="29"/>
        <v>0.3</v>
      </c>
      <c r="Q117" s="199">
        <v>743</v>
      </c>
      <c r="R117" s="191">
        <v>50</v>
      </c>
      <c r="S117" s="200">
        <f t="shared" si="34"/>
        <v>14.86</v>
      </c>
      <c r="T117" s="158"/>
    </row>
    <row r="118" spans="1:20" ht="16.5" customHeight="1" x14ac:dyDescent="0.25">
      <c r="A118" s="24">
        <v>4</v>
      </c>
      <c r="B118" s="25">
        <v>70040</v>
      </c>
      <c r="C118" s="60" t="s">
        <v>19</v>
      </c>
      <c r="D118" s="338">
        <v>59</v>
      </c>
      <c r="E118" s="191">
        <v>10</v>
      </c>
      <c r="F118" s="192">
        <f t="shared" si="35"/>
        <v>0.83050847457627119</v>
      </c>
      <c r="G118" s="193">
        <v>20</v>
      </c>
      <c r="H118" s="194">
        <v>59</v>
      </c>
      <c r="I118" s="195">
        <v>10</v>
      </c>
      <c r="J118" s="198">
        <f t="shared" si="27"/>
        <v>0.40816326530612246</v>
      </c>
      <c r="K118" s="197">
        <v>22</v>
      </c>
      <c r="L118" s="191">
        <v>54</v>
      </c>
      <c r="M118" s="198">
        <f t="shared" si="28"/>
        <v>0.40740740740740738</v>
      </c>
      <c r="N118" s="197">
        <v>16.0002</v>
      </c>
      <c r="O118" s="191">
        <v>54</v>
      </c>
      <c r="P118" s="198">
        <f t="shared" si="29"/>
        <v>0.29630000000000001</v>
      </c>
      <c r="Q118" s="199">
        <v>790</v>
      </c>
      <c r="R118" s="191">
        <v>54</v>
      </c>
      <c r="S118" s="200">
        <f t="shared" si="34"/>
        <v>14.62962962962963</v>
      </c>
      <c r="T118" s="167"/>
    </row>
    <row r="119" spans="1:20" ht="16.5" customHeight="1" x14ac:dyDescent="0.25">
      <c r="A119" s="24">
        <v>5</v>
      </c>
      <c r="B119" s="25">
        <v>70100</v>
      </c>
      <c r="C119" s="60" t="s">
        <v>164</v>
      </c>
      <c r="D119" s="338">
        <v>70</v>
      </c>
      <c r="E119" s="191">
        <v>11</v>
      </c>
      <c r="F119" s="192">
        <f t="shared" si="35"/>
        <v>0.84285714285714286</v>
      </c>
      <c r="G119" s="193">
        <v>49</v>
      </c>
      <c r="H119" s="194">
        <v>70</v>
      </c>
      <c r="I119" s="195">
        <v>11</v>
      </c>
      <c r="J119" s="198">
        <f t="shared" si="27"/>
        <v>0.83050847457627119</v>
      </c>
      <c r="K119" s="197">
        <v>50</v>
      </c>
      <c r="L119" s="191">
        <v>67</v>
      </c>
      <c r="M119" s="198">
        <f t="shared" si="28"/>
        <v>0.74626865671641796</v>
      </c>
      <c r="N119" s="197">
        <v>24.997699999999998</v>
      </c>
      <c r="O119" s="191">
        <v>67</v>
      </c>
      <c r="P119" s="198">
        <f t="shared" si="29"/>
        <v>0.37309999999999999</v>
      </c>
      <c r="Q119" s="199">
        <v>1010</v>
      </c>
      <c r="R119" s="191">
        <v>67</v>
      </c>
      <c r="S119" s="200">
        <f t="shared" si="34"/>
        <v>15.074626865671641</v>
      </c>
      <c r="T119" s="167"/>
    </row>
    <row r="120" spans="1:20" ht="16.5" customHeight="1" x14ac:dyDescent="0.25">
      <c r="A120" s="24">
        <v>6</v>
      </c>
      <c r="B120" s="25">
        <v>70270</v>
      </c>
      <c r="C120" s="60" t="s">
        <v>166</v>
      </c>
      <c r="D120" s="338">
        <v>51</v>
      </c>
      <c r="E120" s="191">
        <v>12</v>
      </c>
      <c r="F120" s="192">
        <f t="shared" si="35"/>
        <v>0.76470588235294112</v>
      </c>
      <c r="G120" s="193">
        <v>22</v>
      </c>
      <c r="H120" s="194">
        <v>51</v>
      </c>
      <c r="I120" s="195">
        <v>12</v>
      </c>
      <c r="J120" s="198">
        <f t="shared" si="27"/>
        <v>0.5641025641025641</v>
      </c>
      <c r="K120" s="197">
        <v>22</v>
      </c>
      <c r="L120" s="191">
        <v>55</v>
      </c>
      <c r="M120" s="198">
        <f t="shared" si="28"/>
        <v>0.4</v>
      </c>
      <c r="N120" s="197">
        <v>20.999000000000002</v>
      </c>
      <c r="O120" s="191">
        <v>55</v>
      </c>
      <c r="P120" s="198">
        <f t="shared" si="29"/>
        <v>0.38180000000000003</v>
      </c>
      <c r="Q120" s="199">
        <v>819</v>
      </c>
      <c r="R120" s="191">
        <v>55</v>
      </c>
      <c r="S120" s="200">
        <f t="shared" si="34"/>
        <v>14.890909090909091</v>
      </c>
      <c r="T120" s="158"/>
    </row>
    <row r="121" spans="1:20" ht="16.5" customHeight="1" x14ac:dyDescent="0.25">
      <c r="A121" s="24">
        <v>7</v>
      </c>
      <c r="B121" s="25">
        <v>70510</v>
      </c>
      <c r="C121" s="60" t="s">
        <v>5</v>
      </c>
      <c r="D121" s="339">
        <v>35</v>
      </c>
      <c r="E121" s="201">
        <v>5</v>
      </c>
      <c r="F121" s="192">
        <f t="shared" si="35"/>
        <v>0.8571428571428571</v>
      </c>
      <c r="G121" s="203">
        <v>14</v>
      </c>
      <c r="H121" s="204">
        <v>35</v>
      </c>
      <c r="I121" s="205">
        <v>5</v>
      </c>
      <c r="J121" s="207">
        <f t="shared" si="27"/>
        <v>0.46666666666666667</v>
      </c>
      <c r="K121" s="206">
        <v>14</v>
      </c>
      <c r="L121" s="201">
        <v>30</v>
      </c>
      <c r="M121" s="207">
        <f t="shared" si="28"/>
        <v>0.46666666666666667</v>
      </c>
      <c r="N121" s="206">
        <v>14.001000000000001</v>
      </c>
      <c r="O121" s="201">
        <v>30</v>
      </c>
      <c r="P121" s="207">
        <f t="shared" si="29"/>
        <v>0.46670000000000006</v>
      </c>
      <c r="Q121" s="208">
        <v>395</v>
      </c>
      <c r="R121" s="201">
        <v>30</v>
      </c>
      <c r="S121" s="209">
        <f t="shared" si="34"/>
        <v>13.166666666666666</v>
      </c>
      <c r="T121" s="158"/>
    </row>
    <row r="122" spans="1:20" ht="16.5" customHeight="1" x14ac:dyDescent="0.25">
      <c r="A122" s="24">
        <v>8</v>
      </c>
      <c r="B122" s="25">
        <v>10880</v>
      </c>
      <c r="C122" s="149" t="s">
        <v>115</v>
      </c>
      <c r="D122" s="338">
        <v>289</v>
      </c>
      <c r="E122" s="191">
        <v>54</v>
      </c>
      <c r="F122" s="196">
        <f t="shared" si="35"/>
        <v>0.81314878892733566</v>
      </c>
      <c r="G122" s="193">
        <v>84</v>
      </c>
      <c r="H122" s="194">
        <v>289</v>
      </c>
      <c r="I122" s="195">
        <v>54</v>
      </c>
      <c r="J122" s="198">
        <f t="shared" si="27"/>
        <v>0.35744680851063831</v>
      </c>
      <c r="K122" s="197">
        <v>89</v>
      </c>
      <c r="L122" s="191">
        <v>278</v>
      </c>
      <c r="M122" s="198">
        <f t="shared" si="28"/>
        <v>0.32014388489208634</v>
      </c>
      <c r="N122" s="197">
        <v>156.0136</v>
      </c>
      <c r="O122" s="191">
        <v>278</v>
      </c>
      <c r="P122" s="198">
        <f t="shared" si="29"/>
        <v>0.56120000000000003</v>
      </c>
      <c r="Q122" s="199">
        <v>3930</v>
      </c>
      <c r="R122" s="191">
        <v>278</v>
      </c>
      <c r="S122" s="200">
        <f t="shared" si="34"/>
        <v>14.136690647482014</v>
      </c>
      <c r="T122" s="161"/>
    </row>
    <row r="123" spans="1:20" ht="16.5" customHeight="1" thickBot="1" x14ac:dyDescent="0.3">
      <c r="A123" s="56">
        <v>9</v>
      </c>
      <c r="B123" s="141">
        <v>10890</v>
      </c>
      <c r="C123" s="148" t="s">
        <v>146</v>
      </c>
      <c r="D123" s="69">
        <v>120</v>
      </c>
      <c r="E123" s="176">
        <v>13</v>
      </c>
      <c r="F123" s="192">
        <f t="shared" si="35"/>
        <v>0.89166666666666672</v>
      </c>
      <c r="G123" s="223">
        <v>50</v>
      </c>
      <c r="H123" s="224">
        <v>120</v>
      </c>
      <c r="I123" s="225">
        <v>13</v>
      </c>
      <c r="J123" s="177">
        <f t="shared" si="27"/>
        <v>0.46728971962616822</v>
      </c>
      <c r="K123" s="178">
        <v>51</v>
      </c>
      <c r="L123" s="176">
        <v>130</v>
      </c>
      <c r="M123" s="177">
        <f t="shared" si="28"/>
        <v>0.3923076923076923</v>
      </c>
      <c r="N123" s="178">
        <v>79.001000000000005</v>
      </c>
      <c r="O123" s="176">
        <v>130</v>
      </c>
      <c r="P123" s="177">
        <f>N123/O123</f>
        <v>0.60770000000000002</v>
      </c>
      <c r="Q123" s="226">
        <v>3152</v>
      </c>
      <c r="R123" s="227">
        <v>130</v>
      </c>
      <c r="S123" s="228">
        <f>Q123/R123</f>
        <v>24.246153846153845</v>
      </c>
      <c r="T123" s="166"/>
    </row>
    <row r="124" spans="1:20" ht="16.5" customHeight="1" thickBot="1" x14ac:dyDescent="0.3">
      <c r="A124" s="34">
        <f>A15+A28+A46+A67+A82+A113+A123</f>
        <v>110</v>
      </c>
      <c r="B124" s="348" t="s">
        <v>87</v>
      </c>
      <c r="C124" s="349"/>
      <c r="D124" s="325"/>
      <c r="E124" s="326"/>
      <c r="F124" s="327">
        <f>$F$5</f>
        <v>0.86193179535277575</v>
      </c>
      <c r="G124" s="328"/>
      <c r="H124" s="325"/>
      <c r="I124" s="329"/>
      <c r="J124" s="330">
        <f>$J$5</f>
        <v>0.64299637748342164</v>
      </c>
      <c r="K124" s="331"/>
      <c r="L124" s="332"/>
      <c r="M124" s="330">
        <f>$M$5</f>
        <v>0.5867904763218873</v>
      </c>
      <c r="N124" s="331"/>
      <c r="O124" s="332"/>
      <c r="P124" s="330">
        <f>$P$5</f>
        <v>0.428043762142224</v>
      </c>
      <c r="Q124" s="327"/>
      <c r="R124" s="332"/>
      <c r="S124" s="333">
        <f>$S$5</f>
        <v>16.368842620969893</v>
      </c>
      <c r="T124" s="169"/>
    </row>
    <row r="125" spans="1:20" x14ac:dyDescent="0.25">
      <c r="A125" s="1"/>
      <c r="B125" s="1"/>
    </row>
    <row r="126" spans="1:20" x14ac:dyDescent="0.25">
      <c r="A126" s="1"/>
      <c r="B126" s="1"/>
    </row>
    <row r="127" spans="1:20" x14ac:dyDescent="0.25">
      <c r="A127" s="1"/>
      <c r="B127" s="1"/>
    </row>
  </sheetData>
  <mergeCells count="17">
    <mergeCell ref="Q3:S3"/>
    <mergeCell ref="T3:T4"/>
    <mergeCell ref="A3:A4"/>
    <mergeCell ref="G3:J3"/>
    <mergeCell ref="K3:M3"/>
    <mergeCell ref="N3:P3"/>
    <mergeCell ref="B124:C124"/>
    <mergeCell ref="B1:F1"/>
    <mergeCell ref="B114:C114"/>
    <mergeCell ref="B16:C16"/>
    <mergeCell ref="B29:C29"/>
    <mergeCell ref="B47:C47"/>
    <mergeCell ref="B68:C68"/>
    <mergeCell ref="B83:C83"/>
    <mergeCell ref="D3:F3"/>
    <mergeCell ref="C3:C4"/>
    <mergeCell ref="B3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2024-2025 свод</vt:lpstr>
      <vt:lpstr>2024 диаграммы</vt:lpstr>
      <vt:lpstr>2024 исходные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2024-10-21T06:38:14Z</dcterms:modified>
</cp:coreProperties>
</file>