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defaultThemeVersion="124226"/>
  <xr:revisionPtr revIDLastSave="0" documentId="13_ncr:1_{A7DF24F9-41DA-4BE5-8CC8-BC53266EFEDC}" xr6:coauthVersionLast="45" xr6:coauthVersionMax="45" xr10:uidLastSave="{00000000-0000-0000-0000-000000000000}"/>
  <bookViews>
    <workbookView xWindow="-120" yWindow="-120" windowWidth="20730" windowHeight="11310" tabRatio="517" xr2:uid="{00000000-000D-0000-FFFF-FFFF00000000}"/>
  </bookViews>
  <sheets>
    <sheet name="2019 свод" sheetId="12" r:id="rId1"/>
    <sheet name="2019 диаграммы" sheetId="11" r:id="rId2"/>
    <sheet name="2019 исходные" sheetId="13" r:id="rId3"/>
  </sheets>
  <definedNames>
    <definedName name="_xlnm._FilterDatabase" localSheetId="2" hidden="1">'2019 исходные'!#REF!</definedName>
    <definedName name="_xlnm._FilterDatabase" localSheetId="0" hidden="1">'2019 свод'!$B$5:$R$5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12" l="1"/>
  <c r="G84" i="12"/>
  <c r="J84" i="12"/>
  <c r="M84" i="12"/>
  <c r="P84" i="12"/>
  <c r="R73" i="13"/>
  <c r="Q73" i="13"/>
  <c r="N73" i="13"/>
  <c r="O73" i="13"/>
  <c r="L73" i="13"/>
  <c r="K73" i="13"/>
  <c r="I73" i="13"/>
  <c r="H73" i="13"/>
  <c r="G73" i="13"/>
  <c r="E73" i="13"/>
  <c r="D73" i="13"/>
  <c r="P125" i="13" l="1"/>
  <c r="L125" i="12" s="1"/>
  <c r="N125" i="12" s="1"/>
  <c r="V125" i="12" s="1"/>
  <c r="M125" i="13"/>
  <c r="I125" i="12" s="1"/>
  <c r="K125" i="12" s="1"/>
  <c r="U125" i="12" s="1"/>
  <c r="J125" i="13"/>
  <c r="F125" i="12" s="1"/>
  <c r="H125" i="12" s="1"/>
  <c r="T125" i="12" s="1"/>
  <c r="F125" i="13"/>
  <c r="C125" i="12" s="1"/>
  <c r="E125" i="12" s="1"/>
  <c r="S125" i="12" s="1"/>
  <c r="S125" i="13"/>
  <c r="O125" i="12" s="1"/>
  <c r="Q125" i="12" s="1"/>
  <c r="W125" i="12" s="1"/>
  <c r="F115" i="13"/>
  <c r="C115" i="12" s="1"/>
  <c r="E115" i="12" s="1"/>
  <c r="S115" i="12" s="1"/>
  <c r="J115" i="13"/>
  <c r="F115" i="12" s="1"/>
  <c r="H115" i="12" s="1"/>
  <c r="T115" i="12" s="1"/>
  <c r="M115" i="13"/>
  <c r="I115" i="12" s="1"/>
  <c r="K115" i="12" s="1"/>
  <c r="U115" i="12" s="1"/>
  <c r="P115" i="13"/>
  <c r="L115" i="12" s="1"/>
  <c r="N115" i="12" s="1"/>
  <c r="V115" i="12" s="1"/>
  <c r="S115" i="13"/>
  <c r="O115" i="12" s="1"/>
  <c r="Q115" i="12" s="1"/>
  <c r="W115" i="12" s="1"/>
  <c r="X115" i="12" l="1"/>
  <c r="R115" i="12" s="1"/>
  <c r="X125" i="12"/>
  <c r="R125" i="12" s="1"/>
  <c r="R86" i="13"/>
  <c r="Q86" i="13"/>
  <c r="O86" i="13"/>
  <c r="N86" i="13"/>
  <c r="L86" i="13"/>
  <c r="K86" i="13"/>
  <c r="I86" i="13"/>
  <c r="H86" i="13"/>
  <c r="G86" i="13"/>
  <c r="E86" i="13"/>
  <c r="D86" i="13"/>
  <c r="P116" i="13"/>
  <c r="L116" i="12" s="1"/>
  <c r="N116" i="12" s="1"/>
  <c r="V116" i="12" s="1"/>
  <c r="S116" i="13"/>
  <c r="O116" i="12" s="1"/>
  <c r="Q116" i="12" s="1"/>
  <c r="W116" i="12" s="1"/>
  <c r="A127" i="13"/>
  <c r="X116" i="12" l="1"/>
  <c r="R116" i="12" s="1"/>
  <c r="R70" i="13"/>
  <c r="Q70" i="13"/>
  <c r="O70" i="13"/>
  <c r="N70" i="13"/>
  <c r="L70" i="13"/>
  <c r="K70" i="13"/>
  <c r="I70" i="13"/>
  <c r="H70" i="13"/>
  <c r="G70" i="13"/>
  <c r="D70" i="13"/>
  <c r="E70" i="13"/>
  <c r="R50" i="13"/>
  <c r="Q50" i="13"/>
  <c r="O50" i="13"/>
  <c r="N50" i="13"/>
  <c r="L50" i="13"/>
  <c r="K50" i="13"/>
  <c r="I50" i="13"/>
  <c r="H50" i="13"/>
  <c r="G50" i="13"/>
  <c r="E50" i="13"/>
  <c r="D50" i="13"/>
  <c r="S12" i="13"/>
  <c r="O12" i="12" s="1"/>
  <c r="P12" i="13"/>
  <c r="L12" i="12" s="1"/>
  <c r="M12" i="13"/>
  <c r="I12" i="12" s="1"/>
  <c r="J12" i="13"/>
  <c r="F12" i="12" s="1"/>
  <c r="F12" i="13"/>
  <c r="C12" i="12" s="1"/>
  <c r="R117" i="13" l="1"/>
  <c r="Q117" i="13"/>
  <c r="O117" i="13"/>
  <c r="N117" i="13"/>
  <c r="L117" i="13"/>
  <c r="K117" i="13"/>
  <c r="I117" i="13"/>
  <c r="H117" i="13"/>
  <c r="G117" i="13"/>
  <c r="E117" i="13"/>
  <c r="D117" i="13"/>
  <c r="R31" i="13"/>
  <c r="Q31" i="13"/>
  <c r="O31" i="13"/>
  <c r="N31" i="13"/>
  <c r="L31" i="13"/>
  <c r="K31" i="13"/>
  <c r="I31" i="13"/>
  <c r="H31" i="13"/>
  <c r="G31" i="13"/>
  <c r="E31" i="13"/>
  <c r="D31" i="13"/>
  <c r="R17" i="13"/>
  <c r="Q17" i="13"/>
  <c r="O17" i="13"/>
  <c r="N17" i="13"/>
  <c r="L17" i="13"/>
  <c r="K17" i="13"/>
  <c r="I17" i="13"/>
  <c r="H17" i="13"/>
  <c r="G17" i="13"/>
  <c r="E17" i="13"/>
  <c r="D17" i="13"/>
  <c r="I7" i="13"/>
  <c r="H7" i="13"/>
  <c r="H5" i="13" s="1"/>
  <c r="G7" i="13"/>
  <c r="E7" i="13"/>
  <c r="D7" i="13"/>
  <c r="R7" i="13"/>
  <c r="Q7" i="13"/>
  <c r="Q5" i="13" s="1"/>
  <c r="O7" i="13"/>
  <c r="N7" i="13"/>
  <c r="N5" i="13" s="1"/>
  <c r="L7" i="13"/>
  <c r="L5" i="13" s="1"/>
  <c r="K7" i="13"/>
  <c r="K5" i="13" s="1"/>
  <c r="G5" i="13" l="1"/>
  <c r="I5" i="13"/>
  <c r="D5" i="13"/>
  <c r="O5" i="13"/>
  <c r="R5" i="13"/>
  <c r="E5" i="13"/>
  <c r="F120" i="13"/>
  <c r="C120" i="12" s="1"/>
  <c r="E120" i="12" s="1"/>
  <c r="S120" i="12" s="1"/>
  <c r="F121" i="13"/>
  <c r="C121" i="12" s="1"/>
  <c r="E121" i="12" s="1"/>
  <c r="S121" i="12" s="1"/>
  <c r="F122" i="13"/>
  <c r="C122" i="12" s="1"/>
  <c r="E122" i="12" s="1"/>
  <c r="S122" i="12" s="1"/>
  <c r="F119" i="13"/>
  <c r="C119" i="12" s="1"/>
  <c r="E119" i="12" s="1"/>
  <c r="S119" i="12" s="1"/>
  <c r="F123" i="13"/>
  <c r="C123" i="12" s="1"/>
  <c r="E123" i="12" s="1"/>
  <c r="S123" i="12" s="1"/>
  <c r="F124" i="13"/>
  <c r="C124" i="12" s="1"/>
  <c r="E124" i="12" s="1"/>
  <c r="S124" i="12" s="1"/>
  <c r="F118" i="13"/>
  <c r="F87" i="13"/>
  <c r="F88" i="13"/>
  <c r="C88" i="12" s="1"/>
  <c r="E88" i="12" s="1"/>
  <c r="S88" i="12" s="1"/>
  <c r="F89" i="13"/>
  <c r="C89" i="12" s="1"/>
  <c r="E89" i="12" s="1"/>
  <c r="S89" i="12" s="1"/>
  <c r="F90" i="13"/>
  <c r="C90" i="12" s="1"/>
  <c r="E90" i="12" s="1"/>
  <c r="S90" i="12" s="1"/>
  <c r="F91" i="13"/>
  <c r="C91" i="12" s="1"/>
  <c r="E91" i="12" s="1"/>
  <c r="S91" i="12" s="1"/>
  <c r="F92" i="13"/>
  <c r="C92" i="12" s="1"/>
  <c r="E92" i="12" s="1"/>
  <c r="S92" i="12" s="1"/>
  <c r="F93" i="13"/>
  <c r="C93" i="12" s="1"/>
  <c r="E93" i="12" s="1"/>
  <c r="S93" i="12" s="1"/>
  <c r="F94" i="13"/>
  <c r="C94" i="12" s="1"/>
  <c r="E94" i="12" s="1"/>
  <c r="S94" i="12" s="1"/>
  <c r="F96" i="13"/>
  <c r="C96" i="12" s="1"/>
  <c r="E96" i="12" s="1"/>
  <c r="S96" i="12" s="1"/>
  <c r="F97" i="13"/>
  <c r="C97" i="12" s="1"/>
  <c r="E97" i="12" s="1"/>
  <c r="S97" i="12" s="1"/>
  <c r="F98" i="13"/>
  <c r="C98" i="12" s="1"/>
  <c r="E98" i="12" s="1"/>
  <c r="S98" i="12" s="1"/>
  <c r="F99" i="13"/>
  <c r="C99" i="12" s="1"/>
  <c r="E99" i="12" s="1"/>
  <c r="S99" i="12" s="1"/>
  <c r="F100" i="13"/>
  <c r="C100" i="12" s="1"/>
  <c r="E100" i="12" s="1"/>
  <c r="S100" i="12" s="1"/>
  <c r="F101" i="13"/>
  <c r="C101" i="12" s="1"/>
  <c r="E101" i="12" s="1"/>
  <c r="S101" i="12" s="1"/>
  <c r="F102" i="13"/>
  <c r="C102" i="12" s="1"/>
  <c r="E102" i="12" s="1"/>
  <c r="S102" i="12" s="1"/>
  <c r="F103" i="13"/>
  <c r="C103" i="12" s="1"/>
  <c r="E103" i="12" s="1"/>
  <c r="S103" i="12" s="1"/>
  <c r="F104" i="13"/>
  <c r="C104" i="12" s="1"/>
  <c r="E104" i="12" s="1"/>
  <c r="S104" i="12" s="1"/>
  <c r="F105" i="13"/>
  <c r="C105" i="12" s="1"/>
  <c r="E105" i="12" s="1"/>
  <c r="S105" i="12" s="1"/>
  <c r="F106" i="13"/>
  <c r="C106" i="12" s="1"/>
  <c r="E106" i="12" s="1"/>
  <c r="S106" i="12" s="1"/>
  <c r="F107" i="13"/>
  <c r="C107" i="12" s="1"/>
  <c r="E107" i="12" s="1"/>
  <c r="S107" i="12" s="1"/>
  <c r="F108" i="13"/>
  <c r="C108" i="12" s="1"/>
  <c r="E108" i="12" s="1"/>
  <c r="S108" i="12" s="1"/>
  <c r="F109" i="13"/>
  <c r="C109" i="12" s="1"/>
  <c r="E109" i="12" s="1"/>
  <c r="S109" i="12" s="1"/>
  <c r="F110" i="13"/>
  <c r="C110" i="12" s="1"/>
  <c r="E110" i="12" s="1"/>
  <c r="S110" i="12" s="1"/>
  <c r="F111" i="13"/>
  <c r="C111" i="12" s="1"/>
  <c r="E111" i="12" s="1"/>
  <c r="S111" i="12" s="1"/>
  <c r="F112" i="13"/>
  <c r="C112" i="12" s="1"/>
  <c r="E112" i="12" s="1"/>
  <c r="S112" i="12" s="1"/>
  <c r="F113" i="13"/>
  <c r="C113" i="12" s="1"/>
  <c r="E113" i="12" s="1"/>
  <c r="S113" i="12" s="1"/>
  <c r="F114" i="13"/>
  <c r="C114" i="12" s="1"/>
  <c r="E114" i="12" s="1"/>
  <c r="S114" i="12" s="1"/>
  <c r="F95" i="13"/>
  <c r="F72" i="13"/>
  <c r="C72" i="12" s="1"/>
  <c r="E72" i="12" s="1"/>
  <c r="S72" i="12" s="1"/>
  <c r="F71" i="13"/>
  <c r="F73" i="13"/>
  <c r="C73" i="12" s="1"/>
  <c r="E73" i="12" s="1"/>
  <c r="S73" i="12" s="1"/>
  <c r="F74" i="13"/>
  <c r="C74" i="12" s="1"/>
  <c r="E74" i="12" s="1"/>
  <c r="S74" i="12" s="1"/>
  <c r="F75" i="13"/>
  <c r="C75" i="12" s="1"/>
  <c r="E75" i="12" s="1"/>
  <c r="S75" i="12" s="1"/>
  <c r="F76" i="13"/>
  <c r="C76" i="12" s="1"/>
  <c r="E76" i="12" s="1"/>
  <c r="S76" i="12" s="1"/>
  <c r="F77" i="13"/>
  <c r="C77" i="12" s="1"/>
  <c r="E77" i="12" s="1"/>
  <c r="S77" i="12" s="1"/>
  <c r="F78" i="13"/>
  <c r="C78" i="12" s="1"/>
  <c r="E78" i="12" s="1"/>
  <c r="S78" i="12" s="1"/>
  <c r="F79" i="13"/>
  <c r="C79" i="12" s="1"/>
  <c r="E79" i="12" s="1"/>
  <c r="S79" i="12" s="1"/>
  <c r="F80" i="13"/>
  <c r="C80" i="12" s="1"/>
  <c r="E80" i="12" s="1"/>
  <c r="S80" i="12" s="1"/>
  <c r="F81" i="13"/>
  <c r="C81" i="12" s="1"/>
  <c r="E81" i="12" s="1"/>
  <c r="S81" i="12" s="1"/>
  <c r="F83" i="13"/>
  <c r="C83" i="12" s="1"/>
  <c r="E83" i="12" s="1"/>
  <c r="S83" i="12" s="1"/>
  <c r="S84" i="12"/>
  <c r="F85" i="13"/>
  <c r="C85" i="12" s="1"/>
  <c r="E85" i="12" s="1"/>
  <c r="S85" i="12" s="1"/>
  <c r="F82" i="13"/>
  <c r="F54" i="13"/>
  <c r="C54" i="12" s="1"/>
  <c r="E54" i="12" s="1"/>
  <c r="S54" i="12" s="1"/>
  <c r="F57" i="13"/>
  <c r="C57" i="12" s="1"/>
  <c r="E57" i="12" s="1"/>
  <c r="S57" i="12" s="1"/>
  <c r="F52" i="13"/>
  <c r="C52" i="12" s="1"/>
  <c r="E52" i="12" s="1"/>
  <c r="S52" i="12" s="1"/>
  <c r="F58" i="13"/>
  <c r="C58" i="12" s="1"/>
  <c r="E58" i="12" s="1"/>
  <c r="S58" i="12" s="1"/>
  <c r="F55" i="13"/>
  <c r="C55" i="12" s="1"/>
  <c r="E55" i="12" s="1"/>
  <c r="S55" i="12" s="1"/>
  <c r="F56" i="13"/>
  <c r="C56" i="12" s="1"/>
  <c r="E56" i="12" s="1"/>
  <c r="S56" i="12" s="1"/>
  <c r="F69" i="13"/>
  <c r="C69" i="12" s="1"/>
  <c r="E69" i="12" s="1"/>
  <c r="S69" i="12" s="1"/>
  <c r="F59" i="13"/>
  <c r="C59" i="12" s="1"/>
  <c r="E59" i="12" s="1"/>
  <c r="S59" i="12" s="1"/>
  <c r="F60" i="13"/>
  <c r="C60" i="12" s="1"/>
  <c r="E60" i="12" s="1"/>
  <c r="S60" i="12" s="1"/>
  <c r="F61" i="13"/>
  <c r="C61" i="12" s="1"/>
  <c r="E61" i="12" s="1"/>
  <c r="S61" i="12" s="1"/>
  <c r="F62" i="13"/>
  <c r="C62" i="12" s="1"/>
  <c r="E62" i="12" s="1"/>
  <c r="S62" i="12" s="1"/>
  <c r="F53" i="13"/>
  <c r="C53" i="12" s="1"/>
  <c r="E53" i="12" s="1"/>
  <c r="S53" i="12" s="1"/>
  <c r="F63" i="13"/>
  <c r="C63" i="12" s="1"/>
  <c r="E63" i="12" s="1"/>
  <c r="S63" i="12" s="1"/>
  <c r="F64" i="13"/>
  <c r="C64" i="12" s="1"/>
  <c r="E64" i="12" s="1"/>
  <c r="S64" i="12" s="1"/>
  <c r="F65" i="13"/>
  <c r="C65" i="12" s="1"/>
  <c r="E65" i="12" s="1"/>
  <c r="S65" i="12" s="1"/>
  <c r="F66" i="13"/>
  <c r="C66" i="12" s="1"/>
  <c r="E66" i="12" s="1"/>
  <c r="S66" i="12" s="1"/>
  <c r="F67" i="13"/>
  <c r="C67" i="12" s="1"/>
  <c r="E67" i="12" s="1"/>
  <c r="S67" i="12" s="1"/>
  <c r="F68" i="13"/>
  <c r="C68" i="12" s="1"/>
  <c r="E68" i="12" s="1"/>
  <c r="S68" i="12" s="1"/>
  <c r="F51" i="13"/>
  <c r="F50" i="13" s="1"/>
  <c r="F32" i="13"/>
  <c r="C32" i="12" s="1"/>
  <c r="E32" i="12" s="1"/>
  <c r="S32" i="12" s="1"/>
  <c r="F37" i="13"/>
  <c r="C37" i="12" s="1"/>
  <c r="E37" i="12" s="1"/>
  <c r="S37" i="12" s="1"/>
  <c r="F38" i="13"/>
  <c r="C38" i="12" s="1"/>
  <c r="E38" i="12" s="1"/>
  <c r="S38" i="12" s="1"/>
  <c r="F39" i="13"/>
  <c r="C39" i="12" s="1"/>
  <c r="E39" i="12" s="1"/>
  <c r="S39" i="12" s="1"/>
  <c r="F40" i="13"/>
  <c r="C40" i="12" s="1"/>
  <c r="E40" i="12" s="1"/>
  <c r="S40" i="12" s="1"/>
  <c r="F34" i="13"/>
  <c r="C34" i="12" s="1"/>
  <c r="E34" i="12" s="1"/>
  <c r="S34" i="12" s="1"/>
  <c r="F41" i="13"/>
  <c r="C41" i="12" s="1"/>
  <c r="E41" i="12" s="1"/>
  <c r="S41" i="12" s="1"/>
  <c r="F33" i="13"/>
  <c r="C33" i="12" s="1"/>
  <c r="E33" i="12" s="1"/>
  <c r="S33" i="12" s="1"/>
  <c r="F42" i="13"/>
  <c r="C42" i="12" s="1"/>
  <c r="E42" i="12" s="1"/>
  <c r="S42" i="12" s="1"/>
  <c r="F43" i="13"/>
  <c r="C43" i="12" s="1"/>
  <c r="E43" i="12" s="1"/>
  <c r="S43" i="12" s="1"/>
  <c r="F44" i="13"/>
  <c r="C44" i="12" s="1"/>
  <c r="E44" i="12" s="1"/>
  <c r="S44" i="12" s="1"/>
  <c r="F45" i="13"/>
  <c r="C45" i="12" s="1"/>
  <c r="E45" i="12" s="1"/>
  <c r="S45" i="12" s="1"/>
  <c r="F46" i="13"/>
  <c r="C46" i="12" s="1"/>
  <c r="E46" i="12" s="1"/>
  <c r="S46" i="12" s="1"/>
  <c r="F47" i="13"/>
  <c r="C47" i="12" s="1"/>
  <c r="E47" i="12" s="1"/>
  <c r="S47" i="12" s="1"/>
  <c r="F48" i="13"/>
  <c r="C48" i="12" s="1"/>
  <c r="E48" i="12" s="1"/>
  <c r="S48" i="12" s="1"/>
  <c r="F36" i="13"/>
  <c r="C36" i="12" s="1"/>
  <c r="E36" i="12" s="1"/>
  <c r="S36" i="12" s="1"/>
  <c r="F49" i="13"/>
  <c r="C49" i="12" s="1"/>
  <c r="E49" i="12" s="1"/>
  <c r="S49" i="12" s="1"/>
  <c r="F35" i="13"/>
  <c r="C35" i="12" s="1"/>
  <c r="E35" i="12" s="1"/>
  <c r="S35" i="12" s="1"/>
  <c r="F21" i="13"/>
  <c r="C21" i="12" s="1"/>
  <c r="E21" i="12" s="1"/>
  <c r="S21" i="12" s="1"/>
  <c r="F19" i="13"/>
  <c r="C19" i="12" s="1"/>
  <c r="E19" i="12" s="1"/>
  <c r="S19" i="12" s="1"/>
  <c r="F23" i="13"/>
  <c r="C23" i="12" s="1"/>
  <c r="E23" i="12" s="1"/>
  <c r="S23" i="12" s="1"/>
  <c r="F22" i="13"/>
  <c r="C22" i="12" s="1"/>
  <c r="E22" i="12" s="1"/>
  <c r="S22" i="12" s="1"/>
  <c r="F24" i="13"/>
  <c r="C24" i="12" s="1"/>
  <c r="E24" i="12" s="1"/>
  <c r="S24" i="12" s="1"/>
  <c r="F25" i="13"/>
  <c r="C25" i="12" s="1"/>
  <c r="E25" i="12" s="1"/>
  <c r="S25" i="12" s="1"/>
  <c r="F26" i="13"/>
  <c r="C26" i="12" s="1"/>
  <c r="E26" i="12" s="1"/>
  <c r="S26" i="12" s="1"/>
  <c r="F27" i="13"/>
  <c r="C27" i="12" s="1"/>
  <c r="E27" i="12" s="1"/>
  <c r="S27" i="12" s="1"/>
  <c r="F28" i="13"/>
  <c r="C28" i="12" s="1"/>
  <c r="E28" i="12" s="1"/>
  <c r="S28" i="12" s="1"/>
  <c r="F29" i="13"/>
  <c r="C29" i="12" s="1"/>
  <c r="E29" i="12" s="1"/>
  <c r="S29" i="12" s="1"/>
  <c r="F20" i="13"/>
  <c r="C20" i="12" s="1"/>
  <c r="E20" i="12" s="1"/>
  <c r="S20" i="12" s="1"/>
  <c r="F30" i="13"/>
  <c r="C30" i="12" s="1"/>
  <c r="E30" i="12" s="1"/>
  <c r="S30" i="12" s="1"/>
  <c r="F18" i="13"/>
  <c r="C18" i="12" s="1"/>
  <c r="E18" i="12" s="1"/>
  <c r="S18" i="12" s="1"/>
  <c r="F9" i="13"/>
  <c r="C9" i="12" s="1"/>
  <c r="E9" i="12" s="1"/>
  <c r="S9" i="12" s="1"/>
  <c r="F8" i="13"/>
  <c r="F11" i="13"/>
  <c r="C11" i="12" s="1"/>
  <c r="E11" i="12" s="1"/>
  <c r="S11" i="12" s="1"/>
  <c r="F10" i="13"/>
  <c r="C10" i="12" s="1"/>
  <c r="E10" i="12" s="1"/>
  <c r="S10" i="12" s="1"/>
  <c r="F13" i="13"/>
  <c r="C13" i="12" s="1"/>
  <c r="E13" i="12" s="1"/>
  <c r="S13" i="12" s="1"/>
  <c r="F14" i="13"/>
  <c r="C14" i="12" s="1"/>
  <c r="E14" i="12" s="1"/>
  <c r="S14" i="12" s="1"/>
  <c r="F15" i="13"/>
  <c r="C15" i="12" s="1"/>
  <c r="E15" i="12" s="1"/>
  <c r="S15" i="12" s="1"/>
  <c r="F16" i="13"/>
  <c r="C16" i="12" s="1"/>
  <c r="E16" i="12" s="1"/>
  <c r="S16" i="12" s="1"/>
  <c r="E12" i="12"/>
  <c r="S12" i="12" s="1"/>
  <c r="F6" i="13"/>
  <c r="F5" i="13" l="1"/>
  <c r="F127" i="13" s="1"/>
  <c r="C127" i="12" s="1"/>
  <c r="C87" i="12"/>
  <c r="F86" i="13"/>
  <c r="C71" i="12"/>
  <c r="E71" i="12" s="1"/>
  <c r="S71" i="12" s="1"/>
  <c r="F70" i="13"/>
  <c r="C8" i="12"/>
  <c r="E8" i="12" s="1"/>
  <c r="S8" i="12" s="1"/>
  <c r="C7" i="12"/>
  <c r="C6" i="12"/>
  <c r="E6" i="12" s="1"/>
  <c r="S6" i="12" s="1"/>
  <c r="C118" i="12"/>
  <c r="F117" i="13"/>
  <c r="C95" i="12"/>
  <c r="C82" i="12"/>
  <c r="C51" i="12"/>
  <c r="C31" i="12"/>
  <c r="E31" i="12" s="1"/>
  <c r="S31" i="12" s="1"/>
  <c r="F31" i="13"/>
  <c r="C17" i="12"/>
  <c r="E17" i="12" s="1"/>
  <c r="S17" i="12" s="1"/>
  <c r="F17" i="13"/>
  <c r="F7" i="13"/>
  <c r="D116" i="12" l="1"/>
  <c r="D115" i="12"/>
  <c r="D126" i="12"/>
  <c r="D125" i="12"/>
  <c r="E87" i="12"/>
  <c r="S87" i="12" s="1"/>
  <c r="C86" i="12"/>
  <c r="C50" i="12"/>
  <c r="E51" i="12"/>
  <c r="S51" i="12" s="1"/>
  <c r="C70" i="12"/>
  <c r="E70" i="12" s="1"/>
  <c r="S70" i="12" s="1"/>
  <c r="E82" i="12"/>
  <c r="S82" i="12" s="1"/>
  <c r="E86" i="12"/>
  <c r="S86" i="12" s="1"/>
  <c r="E95" i="12"/>
  <c r="S95" i="12" s="1"/>
  <c r="C117" i="12"/>
  <c r="E117" i="12" s="1"/>
  <c r="S117" i="12" s="1"/>
  <c r="E118" i="12"/>
  <c r="S118" i="12" s="1"/>
  <c r="D117" i="12"/>
  <c r="D86" i="12"/>
  <c r="D70" i="12"/>
  <c r="D50" i="12"/>
  <c r="D31" i="12"/>
  <c r="D17" i="12"/>
  <c r="D7" i="12"/>
  <c r="D124" i="12"/>
  <c r="D123" i="12"/>
  <c r="D119" i="12"/>
  <c r="D122" i="12"/>
  <c r="D121" i="12"/>
  <c r="D120" i="12"/>
  <c r="D118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4" i="12"/>
  <c r="D93" i="12"/>
  <c r="D92" i="12"/>
  <c r="D91" i="12"/>
  <c r="D90" i="12"/>
  <c r="D89" i="12"/>
  <c r="D88" i="12"/>
  <c r="D87" i="12"/>
  <c r="D95" i="12"/>
  <c r="D85" i="12"/>
  <c r="D83" i="12"/>
  <c r="D81" i="12"/>
  <c r="D80" i="12"/>
  <c r="D79" i="12"/>
  <c r="D78" i="12"/>
  <c r="D77" i="12"/>
  <c r="D76" i="12"/>
  <c r="D75" i="12"/>
  <c r="D74" i="12"/>
  <c r="D73" i="12"/>
  <c r="D71" i="12"/>
  <c r="D72" i="12"/>
  <c r="D82" i="12"/>
  <c r="D68" i="12"/>
  <c r="D67" i="12"/>
  <c r="D66" i="12"/>
  <c r="D65" i="12"/>
  <c r="D64" i="12"/>
  <c r="D63" i="12"/>
  <c r="D53" i="12"/>
  <c r="D62" i="12"/>
  <c r="D61" i="12"/>
  <c r="D60" i="12"/>
  <c r="D59" i="12"/>
  <c r="D69" i="12"/>
  <c r="D56" i="12"/>
  <c r="D55" i="12"/>
  <c r="D58" i="12"/>
  <c r="D52" i="12"/>
  <c r="D57" i="12"/>
  <c r="D54" i="12"/>
  <c r="D51" i="12"/>
  <c r="D49" i="12"/>
  <c r="D36" i="12"/>
  <c r="D48" i="12"/>
  <c r="D47" i="12"/>
  <c r="D46" i="12"/>
  <c r="D45" i="12"/>
  <c r="D44" i="12"/>
  <c r="D43" i="12"/>
  <c r="D42" i="12"/>
  <c r="D33" i="12"/>
  <c r="D41" i="12"/>
  <c r="D34" i="12"/>
  <c r="D40" i="12"/>
  <c r="D39" i="12"/>
  <c r="D38" i="12"/>
  <c r="D37" i="12"/>
  <c r="D32" i="12"/>
  <c r="D35" i="12"/>
  <c r="D30" i="12"/>
  <c r="D20" i="12"/>
  <c r="D29" i="12"/>
  <c r="D28" i="12"/>
  <c r="D27" i="12"/>
  <c r="D26" i="12"/>
  <c r="D25" i="12"/>
  <c r="D24" i="12"/>
  <c r="D22" i="12"/>
  <c r="D23" i="12"/>
  <c r="D19" i="12"/>
  <c r="D21" i="12"/>
  <c r="D18" i="12"/>
  <c r="D16" i="12"/>
  <c r="D15" i="12"/>
  <c r="D14" i="12"/>
  <c r="D13" i="12"/>
  <c r="D10" i="12"/>
  <c r="D11" i="12"/>
  <c r="D8" i="12"/>
  <c r="D9" i="12"/>
  <c r="D12" i="12"/>
  <c r="D6" i="12"/>
  <c r="E50" i="12" l="1"/>
  <c r="S50" i="12" s="1"/>
  <c r="E7" i="12"/>
  <c r="S7" i="12" s="1"/>
  <c r="S124" i="13"/>
  <c r="O124" i="12" s="1"/>
  <c r="Q124" i="12" s="1"/>
  <c r="W124" i="12" s="1"/>
  <c r="S123" i="13"/>
  <c r="O123" i="12" s="1"/>
  <c r="Q123" i="12" s="1"/>
  <c r="W123" i="12" s="1"/>
  <c r="S119" i="13"/>
  <c r="O119" i="12" s="1"/>
  <c r="Q119" i="12" s="1"/>
  <c r="W119" i="12" s="1"/>
  <c r="S122" i="13"/>
  <c r="O122" i="12" s="1"/>
  <c r="Q122" i="12" s="1"/>
  <c r="W122" i="12" s="1"/>
  <c r="S121" i="13"/>
  <c r="O121" i="12" s="1"/>
  <c r="Q121" i="12" s="1"/>
  <c r="W121" i="12" s="1"/>
  <c r="S120" i="13"/>
  <c r="O120" i="12" s="1"/>
  <c r="Q120" i="12" s="1"/>
  <c r="W120" i="12" s="1"/>
  <c r="S118" i="13"/>
  <c r="S114" i="13"/>
  <c r="O114" i="12" s="1"/>
  <c r="Q114" i="12" s="1"/>
  <c r="W114" i="12" s="1"/>
  <c r="S113" i="13"/>
  <c r="O113" i="12" s="1"/>
  <c r="Q113" i="12" s="1"/>
  <c r="W113" i="12" s="1"/>
  <c r="S112" i="13"/>
  <c r="O112" i="12" s="1"/>
  <c r="Q112" i="12" s="1"/>
  <c r="W112" i="12" s="1"/>
  <c r="S111" i="13"/>
  <c r="O111" i="12" s="1"/>
  <c r="Q111" i="12" s="1"/>
  <c r="W111" i="12" s="1"/>
  <c r="S110" i="13"/>
  <c r="O110" i="12" s="1"/>
  <c r="Q110" i="12" s="1"/>
  <c r="W110" i="12" s="1"/>
  <c r="S109" i="13"/>
  <c r="O109" i="12" s="1"/>
  <c r="Q109" i="12" s="1"/>
  <c r="W109" i="12" s="1"/>
  <c r="S108" i="13"/>
  <c r="O108" i="12" s="1"/>
  <c r="Q108" i="12" s="1"/>
  <c r="W108" i="12" s="1"/>
  <c r="S107" i="13"/>
  <c r="O107" i="12" s="1"/>
  <c r="Q107" i="12" s="1"/>
  <c r="W107" i="12" s="1"/>
  <c r="S106" i="13"/>
  <c r="O106" i="12" s="1"/>
  <c r="Q106" i="12" s="1"/>
  <c r="W106" i="12" s="1"/>
  <c r="S105" i="13"/>
  <c r="O105" i="12" s="1"/>
  <c r="Q105" i="12" s="1"/>
  <c r="W105" i="12" s="1"/>
  <c r="S104" i="13"/>
  <c r="O104" i="12" s="1"/>
  <c r="Q104" i="12" s="1"/>
  <c r="W104" i="12" s="1"/>
  <c r="S103" i="13"/>
  <c r="O103" i="12" s="1"/>
  <c r="Q103" i="12" s="1"/>
  <c r="W103" i="12" s="1"/>
  <c r="S102" i="13"/>
  <c r="O102" i="12" s="1"/>
  <c r="Q102" i="12" s="1"/>
  <c r="W102" i="12" s="1"/>
  <c r="S101" i="13"/>
  <c r="O101" i="12" s="1"/>
  <c r="Q101" i="12" s="1"/>
  <c r="W101" i="12" s="1"/>
  <c r="S100" i="13"/>
  <c r="O100" i="12" s="1"/>
  <c r="Q100" i="12" s="1"/>
  <c r="W100" i="12" s="1"/>
  <c r="S99" i="13"/>
  <c r="O99" i="12" s="1"/>
  <c r="Q99" i="12" s="1"/>
  <c r="W99" i="12" s="1"/>
  <c r="S98" i="13"/>
  <c r="O98" i="12" s="1"/>
  <c r="Q98" i="12" s="1"/>
  <c r="W98" i="12" s="1"/>
  <c r="S97" i="13"/>
  <c r="O97" i="12" s="1"/>
  <c r="Q97" i="12" s="1"/>
  <c r="W97" i="12" s="1"/>
  <c r="S96" i="13"/>
  <c r="O96" i="12" s="1"/>
  <c r="Q96" i="12" s="1"/>
  <c r="W96" i="12" s="1"/>
  <c r="S94" i="13"/>
  <c r="O94" i="12" s="1"/>
  <c r="Q94" i="12" s="1"/>
  <c r="W94" i="12" s="1"/>
  <c r="S93" i="13"/>
  <c r="O93" i="12" s="1"/>
  <c r="Q93" i="12" s="1"/>
  <c r="W93" i="12" s="1"/>
  <c r="S92" i="13"/>
  <c r="O92" i="12" s="1"/>
  <c r="Q92" i="12" s="1"/>
  <c r="W92" i="12" s="1"/>
  <c r="S91" i="13"/>
  <c r="O91" i="12" s="1"/>
  <c r="Q91" i="12" s="1"/>
  <c r="W91" i="12" s="1"/>
  <c r="S90" i="13"/>
  <c r="O90" i="12" s="1"/>
  <c r="Q90" i="12" s="1"/>
  <c r="W90" i="12" s="1"/>
  <c r="S89" i="13"/>
  <c r="O89" i="12" s="1"/>
  <c r="Q89" i="12" s="1"/>
  <c r="W89" i="12" s="1"/>
  <c r="S88" i="13"/>
  <c r="O88" i="12" s="1"/>
  <c r="Q88" i="12" s="1"/>
  <c r="W88" i="12" s="1"/>
  <c r="S87" i="13"/>
  <c r="S95" i="13"/>
  <c r="S85" i="13"/>
  <c r="O85" i="12" s="1"/>
  <c r="Q85" i="12" s="1"/>
  <c r="W85" i="12" s="1"/>
  <c r="W84" i="12"/>
  <c r="S83" i="13"/>
  <c r="O83" i="12" s="1"/>
  <c r="Q83" i="12" s="1"/>
  <c r="W83" i="12" s="1"/>
  <c r="S81" i="13"/>
  <c r="O81" i="12" s="1"/>
  <c r="Q81" i="12" s="1"/>
  <c r="W81" i="12" s="1"/>
  <c r="S80" i="13"/>
  <c r="O80" i="12" s="1"/>
  <c r="Q80" i="12" s="1"/>
  <c r="W80" i="12" s="1"/>
  <c r="S79" i="13"/>
  <c r="O79" i="12" s="1"/>
  <c r="Q79" i="12" s="1"/>
  <c r="W79" i="12" s="1"/>
  <c r="S78" i="13"/>
  <c r="O78" i="12" s="1"/>
  <c r="Q78" i="12" s="1"/>
  <c r="W78" i="12" s="1"/>
  <c r="S77" i="13"/>
  <c r="O77" i="12" s="1"/>
  <c r="Q77" i="12" s="1"/>
  <c r="W77" i="12" s="1"/>
  <c r="S76" i="13"/>
  <c r="O76" i="12" s="1"/>
  <c r="Q76" i="12" s="1"/>
  <c r="W76" i="12" s="1"/>
  <c r="S75" i="13"/>
  <c r="O75" i="12" s="1"/>
  <c r="Q75" i="12" s="1"/>
  <c r="W75" i="12" s="1"/>
  <c r="S74" i="13"/>
  <c r="O74" i="12" s="1"/>
  <c r="Q74" i="12" s="1"/>
  <c r="W74" i="12" s="1"/>
  <c r="S73" i="13"/>
  <c r="O73" i="12" s="1"/>
  <c r="Q73" i="12" s="1"/>
  <c r="W73" i="12" s="1"/>
  <c r="S71" i="13"/>
  <c r="O71" i="12" s="1"/>
  <c r="S72" i="13"/>
  <c r="S82" i="13"/>
  <c r="S68" i="13"/>
  <c r="O68" i="12" s="1"/>
  <c r="Q68" i="12" s="1"/>
  <c r="W68" i="12" s="1"/>
  <c r="S67" i="13"/>
  <c r="O67" i="12" s="1"/>
  <c r="Q67" i="12" s="1"/>
  <c r="W67" i="12" s="1"/>
  <c r="S66" i="13"/>
  <c r="O66" i="12" s="1"/>
  <c r="Q66" i="12" s="1"/>
  <c r="W66" i="12" s="1"/>
  <c r="S65" i="13"/>
  <c r="O65" i="12" s="1"/>
  <c r="Q65" i="12" s="1"/>
  <c r="W65" i="12" s="1"/>
  <c r="S64" i="13"/>
  <c r="O64" i="12" s="1"/>
  <c r="Q64" i="12" s="1"/>
  <c r="W64" i="12" s="1"/>
  <c r="S63" i="13"/>
  <c r="O63" i="12" s="1"/>
  <c r="Q63" i="12" s="1"/>
  <c r="W63" i="12" s="1"/>
  <c r="S53" i="13"/>
  <c r="O53" i="12" s="1"/>
  <c r="Q53" i="12" s="1"/>
  <c r="W53" i="12" s="1"/>
  <c r="S62" i="13"/>
  <c r="O62" i="12" s="1"/>
  <c r="Q62" i="12" s="1"/>
  <c r="W62" i="12" s="1"/>
  <c r="S61" i="13"/>
  <c r="O61" i="12" s="1"/>
  <c r="Q61" i="12" s="1"/>
  <c r="W61" i="12" s="1"/>
  <c r="S60" i="13"/>
  <c r="O60" i="12" s="1"/>
  <c r="Q60" i="12" s="1"/>
  <c r="W60" i="12" s="1"/>
  <c r="S59" i="13"/>
  <c r="O59" i="12" s="1"/>
  <c r="Q59" i="12" s="1"/>
  <c r="W59" i="12" s="1"/>
  <c r="S69" i="13"/>
  <c r="O69" i="12" s="1"/>
  <c r="Q69" i="12" s="1"/>
  <c r="W69" i="12" s="1"/>
  <c r="S56" i="13"/>
  <c r="O56" i="12" s="1"/>
  <c r="Q56" i="12" s="1"/>
  <c r="W56" i="12" s="1"/>
  <c r="S55" i="13"/>
  <c r="O55" i="12" s="1"/>
  <c r="Q55" i="12" s="1"/>
  <c r="W55" i="12" s="1"/>
  <c r="S58" i="13"/>
  <c r="O58" i="12" s="1"/>
  <c r="Q58" i="12" s="1"/>
  <c r="W58" i="12" s="1"/>
  <c r="S52" i="13"/>
  <c r="O52" i="12" s="1"/>
  <c r="Q52" i="12" s="1"/>
  <c r="W52" i="12" s="1"/>
  <c r="S57" i="13"/>
  <c r="O57" i="12" s="1"/>
  <c r="Q57" i="12" s="1"/>
  <c r="W57" i="12" s="1"/>
  <c r="S54" i="13"/>
  <c r="O54" i="12" s="1"/>
  <c r="Q54" i="12" s="1"/>
  <c r="W54" i="12" s="1"/>
  <c r="S51" i="13"/>
  <c r="S50" i="13" s="1"/>
  <c r="S49" i="13"/>
  <c r="O49" i="12" s="1"/>
  <c r="Q49" i="12" s="1"/>
  <c r="W49" i="12" s="1"/>
  <c r="S36" i="13"/>
  <c r="O36" i="12" s="1"/>
  <c r="Q36" i="12" s="1"/>
  <c r="W36" i="12" s="1"/>
  <c r="S48" i="13"/>
  <c r="O48" i="12" s="1"/>
  <c r="Q48" i="12" s="1"/>
  <c r="W48" i="12" s="1"/>
  <c r="S47" i="13"/>
  <c r="O47" i="12" s="1"/>
  <c r="Q47" i="12" s="1"/>
  <c r="W47" i="12" s="1"/>
  <c r="S46" i="13"/>
  <c r="O46" i="12" s="1"/>
  <c r="Q46" i="12" s="1"/>
  <c r="W46" i="12" s="1"/>
  <c r="S45" i="13"/>
  <c r="O45" i="12" s="1"/>
  <c r="Q45" i="12" s="1"/>
  <c r="W45" i="12" s="1"/>
  <c r="S44" i="13"/>
  <c r="O44" i="12" s="1"/>
  <c r="Q44" i="12" s="1"/>
  <c r="W44" i="12" s="1"/>
  <c r="S43" i="13"/>
  <c r="O43" i="12" s="1"/>
  <c r="Q43" i="12" s="1"/>
  <c r="W43" i="12" s="1"/>
  <c r="S42" i="13"/>
  <c r="O42" i="12" s="1"/>
  <c r="Q42" i="12" s="1"/>
  <c r="W42" i="12" s="1"/>
  <c r="S33" i="13"/>
  <c r="O33" i="12" s="1"/>
  <c r="Q33" i="12" s="1"/>
  <c r="W33" i="12" s="1"/>
  <c r="S41" i="13"/>
  <c r="O41" i="12" s="1"/>
  <c r="Q41" i="12" s="1"/>
  <c r="W41" i="12" s="1"/>
  <c r="S34" i="13"/>
  <c r="O34" i="12" s="1"/>
  <c r="Q34" i="12" s="1"/>
  <c r="W34" i="12" s="1"/>
  <c r="S40" i="13"/>
  <c r="O40" i="12" s="1"/>
  <c r="Q40" i="12" s="1"/>
  <c r="W40" i="12" s="1"/>
  <c r="S39" i="13"/>
  <c r="O39" i="12" s="1"/>
  <c r="Q39" i="12" s="1"/>
  <c r="W39" i="12" s="1"/>
  <c r="S38" i="13"/>
  <c r="O38" i="12" s="1"/>
  <c r="Q38" i="12" s="1"/>
  <c r="W38" i="12" s="1"/>
  <c r="S37" i="13"/>
  <c r="O37" i="12" s="1"/>
  <c r="Q37" i="12" s="1"/>
  <c r="W37" i="12" s="1"/>
  <c r="S32" i="13"/>
  <c r="O32" i="12" s="1"/>
  <c r="Q32" i="12" s="1"/>
  <c r="W32" i="12" s="1"/>
  <c r="S35" i="13"/>
  <c r="S30" i="13"/>
  <c r="O30" i="12" s="1"/>
  <c r="Q30" i="12" s="1"/>
  <c r="W30" i="12" s="1"/>
  <c r="S20" i="13"/>
  <c r="O20" i="12" s="1"/>
  <c r="Q20" i="12" s="1"/>
  <c r="W20" i="12" s="1"/>
  <c r="S29" i="13"/>
  <c r="O29" i="12" s="1"/>
  <c r="Q29" i="12" s="1"/>
  <c r="W29" i="12" s="1"/>
  <c r="S28" i="13"/>
  <c r="O28" i="12" s="1"/>
  <c r="Q28" i="12" s="1"/>
  <c r="W28" i="12" s="1"/>
  <c r="S27" i="13"/>
  <c r="O27" i="12" s="1"/>
  <c r="Q27" i="12" s="1"/>
  <c r="W27" i="12" s="1"/>
  <c r="S26" i="13"/>
  <c r="O26" i="12" s="1"/>
  <c r="Q26" i="12" s="1"/>
  <c r="W26" i="12" s="1"/>
  <c r="S25" i="13"/>
  <c r="O25" i="12" s="1"/>
  <c r="Q25" i="12" s="1"/>
  <c r="W25" i="12" s="1"/>
  <c r="S24" i="13"/>
  <c r="O24" i="12" s="1"/>
  <c r="Q24" i="12" s="1"/>
  <c r="W24" i="12" s="1"/>
  <c r="S22" i="13"/>
  <c r="O22" i="12" s="1"/>
  <c r="Q22" i="12" s="1"/>
  <c r="W22" i="12" s="1"/>
  <c r="S23" i="13"/>
  <c r="O23" i="12" s="1"/>
  <c r="Q23" i="12" s="1"/>
  <c r="W23" i="12" s="1"/>
  <c r="S19" i="13"/>
  <c r="O19" i="12" s="1"/>
  <c r="Q19" i="12" s="1"/>
  <c r="W19" i="12" s="1"/>
  <c r="S21" i="13"/>
  <c r="O21" i="12" s="1"/>
  <c r="Q21" i="12" s="1"/>
  <c r="W21" i="12" s="1"/>
  <c r="S18" i="13"/>
  <c r="S126" i="13"/>
  <c r="O126" i="12" s="1"/>
  <c r="Q126" i="12" s="1"/>
  <c r="W126" i="12" s="1"/>
  <c r="S16" i="13"/>
  <c r="O16" i="12" s="1"/>
  <c r="Q16" i="12" s="1"/>
  <c r="W16" i="12" s="1"/>
  <c r="S15" i="13"/>
  <c r="O15" i="12" s="1"/>
  <c r="Q15" i="12" s="1"/>
  <c r="W15" i="12" s="1"/>
  <c r="S14" i="13"/>
  <c r="O14" i="12" s="1"/>
  <c r="Q14" i="12" s="1"/>
  <c r="W14" i="12" s="1"/>
  <c r="S13" i="13"/>
  <c r="O13" i="12" s="1"/>
  <c r="Q13" i="12" s="1"/>
  <c r="W13" i="12" s="1"/>
  <c r="S10" i="13"/>
  <c r="O10" i="12" s="1"/>
  <c r="Q10" i="12" s="1"/>
  <c r="W10" i="12" s="1"/>
  <c r="S11" i="13"/>
  <c r="O11" i="12" s="1"/>
  <c r="Q11" i="12" s="1"/>
  <c r="W11" i="12" s="1"/>
  <c r="S8" i="13"/>
  <c r="O8" i="12" s="1"/>
  <c r="S9" i="13"/>
  <c r="S6" i="13"/>
  <c r="P124" i="13"/>
  <c r="L124" i="12" s="1"/>
  <c r="N124" i="12" s="1"/>
  <c r="V124" i="12" s="1"/>
  <c r="P123" i="13"/>
  <c r="L123" i="12" s="1"/>
  <c r="N123" i="12" s="1"/>
  <c r="V123" i="12" s="1"/>
  <c r="P119" i="13"/>
  <c r="L119" i="12" s="1"/>
  <c r="N119" i="12" s="1"/>
  <c r="V119" i="12" s="1"/>
  <c r="P122" i="13"/>
  <c r="L122" i="12" s="1"/>
  <c r="N122" i="12" s="1"/>
  <c r="V122" i="12" s="1"/>
  <c r="P121" i="13"/>
  <c r="L121" i="12" s="1"/>
  <c r="N121" i="12" s="1"/>
  <c r="V121" i="12" s="1"/>
  <c r="P120" i="13"/>
  <c r="L120" i="12" s="1"/>
  <c r="N120" i="12" s="1"/>
  <c r="V120" i="12" s="1"/>
  <c r="P118" i="13"/>
  <c r="P114" i="13"/>
  <c r="L114" i="12" s="1"/>
  <c r="N114" i="12" s="1"/>
  <c r="V114" i="12" s="1"/>
  <c r="P113" i="13"/>
  <c r="L113" i="12" s="1"/>
  <c r="N113" i="12" s="1"/>
  <c r="V113" i="12" s="1"/>
  <c r="P112" i="13"/>
  <c r="L112" i="12" s="1"/>
  <c r="N112" i="12" s="1"/>
  <c r="V112" i="12" s="1"/>
  <c r="P111" i="13"/>
  <c r="L111" i="12" s="1"/>
  <c r="N111" i="12" s="1"/>
  <c r="V111" i="12" s="1"/>
  <c r="P110" i="13"/>
  <c r="L110" i="12" s="1"/>
  <c r="N110" i="12" s="1"/>
  <c r="V110" i="12" s="1"/>
  <c r="P109" i="13"/>
  <c r="L109" i="12" s="1"/>
  <c r="N109" i="12" s="1"/>
  <c r="V109" i="12" s="1"/>
  <c r="P108" i="13"/>
  <c r="L108" i="12" s="1"/>
  <c r="N108" i="12" s="1"/>
  <c r="V108" i="12" s="1"/>
  <c r="P107" i="13"/>
  <c r="L107" i="12" s="1"/>
  <c r="N107" i="12" s="1"/>
  <c r="V107" i="12" s="1"/>
  <c r="P106" i="13"/>
  <c r="L106" i="12" s="1"/>
  <c r="N106" i="12" s="1"/>
  <c r="V106" i="12" s="1"/>
  <c r="P105" i="13"/>
  <c r="L105" i="12" s="1"/>
  <c r="N105" i="12" s="1"/>
  <c r="V105" i="12" s="1"/>
  <c r="P104" i="13"/>
  <c r="L104" i="12" s="1"/>
  <c r="N104" i="12" s="1"/>
  <c r="V104" i="12" s="1"/>
  <c r="P103" i="13"/>
  <c r="L103" i="12" s="1"/>
  <c r="N103" i="12" s="1"/>
  <c r="V103" i="12" s="1"/>
  <c r="P102" i="13"/>
  <c r="L102" i="12" s="1"/>
  <c r="N102" i="12" s="1"/>
  <c r="V102" i="12" s="1"/>
  <c r="P101" i="13"/>
  <c r="L101" i="12" s="1"/>
  <c r="N101" i="12" s="1"/>
  <c r="V101" i="12" s="1"/>
  <c r="P100" i="13"/>
  <c r="L100" i="12" s="1"/>
  <c r="N100" i="12" s="1"/>
  <c r="V100" i="12" s="1"/>
  <c r="P99" i="13"/>
  <c r="L99" i="12" s="1"/>
  <c r="N99" i="12" s="1"/>
  <c r="V99" i="12" s="1"/>
  <c r="P98" i="13"/>
  <c r="L98" i="12" s="1"/>
  <c r="N98" i="12" s="1"/>
  <c r="V98" i="12" s="1"/>
  <c r="P97" i="13"/>
  <c r="L97" i="12" s="1"/>
  <c r="N97" i="12" s="1"/>
  <c r="V97" i="12" s="1"/>
  <c r="P96" i="13"/>
  <c r="L96" i="12" s="1"/>
  <c r="N96" i="12" s="1"/>
  <c r="V96" i="12" s="1"/>
  <c r="P94" i="13"/>
  <c r="L94" i="12" s="1"/>
  <c r="N94" i="12" s="1"/>
  <c r="V94" i="12" s="1"/>
  <c r="P93" i="13"/>
  <c r="L93" i="12" s="1"/>
  <c r="N93" i="12" s="1"/>
  <c r="V93" i="12" s="1"/>
  <c r="P92" i="13"/>
  <c r="L92" i="12" s="1"/>
  <c r="N92" i="12" s="1"/>
  <c r="V92" i="12" s="1"/>
  <c r="P91" i="13"/>
  <c r="L91" i="12" s="1"/>
  <c r="N91" i="12" s="1"/>
  <c r="V91" i="12" s="1"/>
  <c r="P90" i="13"/>
  <c r="L90" i="12" s="1"/>
  <c r="N90" i="12" s="1"/>
  <c r="V90" i="12" s="1"/>
  <c r="P89" i="13"/>
  <c r="L89" i="12" s="1"/>
  <c r="N89" i="12" s="1"/>
  <c r="V89" i="12" s="1"/>
  <c r="P88" i="13"/>
  <c r="L88" i="12" s="1"/>
  <c r="N88" i="12" s="1"/>
  <c r="V88" i="12" s="1"/>
  <c r="P87" i="13"/>
  <c r="P95" i="13"/>
  <c r="P85" i="13"/>
  <c r="L85" i="12" s="1"/>
  <c r="N85" i="12" s="1"/>
  <c r="V85" i="12" s="1"/>
  <c r="V84" i="12"/>
  <c r="P83" i="13"/>
  <c r="L83" i="12" s="1"/>
  <c r="N83" i="12" s="1"/>
  <c r="V83" i="12" s="1"/>
  <c r="P81" i="13"/>
  <c r="L81" i="12" s="1"/>
  <c r="N81" i="12" s="1"/>
  <c r="V81" i="12" s="1"/>
  <c r="P80" i="13"/>
  <c r="L80" i="12" s="1"/>
  <c r="N80" i="12" s="1"/>
  <c r="V80" i="12" s="1"/>
  <c r="P79" i="13"/>
  <c r="L79" i="12" s="1"/>
  <c r="N79" i="12" s="1"/>
  <c r="V79" i="12" s="1"/>
  <c r="P78" i="13"/>
  <c r="L78" i="12" s="1"/>
  <c r="N78" i="12" s="1"/>
  <c r="V78" i="12" s="1"/>
  <c r="P77" i="13"/>
  <c r="L77" i="12" s="1"/>
  <c r="N77" i="12" s="1"/>
  <c r="V77" i="12" s="1"/>
  <c r="P76" i="13"/>
  <c r="L76" i="12" s="1"/>
  <c r="N76" i="12" s="1"/>
  <c r="V76" i="12" s="1"/>
  <c r="P75" i="13"/>
  <c r="L75" i="12" s="1"/>
  <c r="N75" i="12" s="1"/>
  <c r="V75" i="12" s="1"/>
  <c r="P74" i="13"/>
  <c r="L74" i="12" s="1"/>
  <c r="N74" i="12" s="1"/>
  <c r="V74" i="12" s="1"/>
  <c r="P73" i="13"/>
  <c r="L73" i="12" s="1"/>
  <c r="N73" i="12" s="1"/>
  <c r="V73" i="12" s="1"/>
  <c r="P71" i="13"/>
  <c r="L71" i="12" s="1"/>
  <c r="P72" i="13"/>
  <c r="P82" i="13"/>
  <c r="P68" i="13"/>
  <c r="L68" i="12" s="1"/>
  <c r="N68" i="12" s="1"/>
  <c r="V68" i="12" s="1"/>
  <c r="P67" i="13"/>
  <c r="L67" i="12" s="1"/>
  <c r="N67" i="12" s="1"/>
  <c r="V67" i="12" s="1"/>
  <c r="P66" i="13"/>
  <c r="L66" i="12" s="1"/>
  <c r="N66" i="12" s="1"/>
  <c r="V66" i="12" s="1"/>
  <c r="P65" i="13"/>
  <c r="L65" i="12" s="1"/>
  <c r="N65" i="12" s="1"/>
  <c r="V65" i="12" s="1"/>
  <c r="P64" i="13"/>
  <c r="L64" i="12" s="1"/>
  <c r="N64" i="12" s="1"/>
  <c r="V64" i="12" s="1"/>
  <c r="P63" i="13"/>
  <c r="L63" i="12" s="1"/>
  <c r="N63" i="12" s="1"/>
  <c r="V63" i="12" s="1"/>
  <c r="P53" i="13"/>
  <c r="L53" i="12" s="1"/>
  <c r="N53" i="12" s="1"/>
  <c r="V53" i="12" s="1"/>
  <c r="P62" i="13"/>
  <c r="L62" i="12" s="1"/>
  <c r="N62" i="12" s="1"/>
  <c r="V62" i="12" s="1"/>
  <c r="P61" i="13"/>
  <c r="L61" i="12" s="1"/>
  <c r="N61" i="12" s="1"/>
  <c r="V61" i="12" s="1"/>
  <c r="P60" i="13"/>
  <c r="L60" i="12" s="1"/>
  <c r="N60" i="12" s="1"/>
  <c r="V60" i="12" s="1"/>
  <c r="P59" i="13"/>
  <c r="L59" i="12" s="1"/>
  <c r="N59" i="12" s="1"/>
  <c r="V59" i="12" s="1"/>
  <c r="P69" i="13"/>
  <c r="L69" i="12" s="1"/>
  <c r="N69" i="12" s="1"/>
  <c r="V69" i="12" s="1"/>
  <c r="P56" i="13"/>
  <c r="L56" i="12" s="1"/>
  <c r="N56" i="12" s="1"/>
  <c r="V56" i="12" s="1"/>
  <c r="P55" i="13"/>
  <c r="L55" i="12" s="1"/>
  <c r="N55" i="12" s="1"/>
  <c r="V55" i="12" s="1"/>
  <c r="P58" i="13"/>
  <c r="L58" i="12" s="1"/>
  <c r="N58" i="12" s="1"/>
  <c r="V58" i="12" s="1"/>
  <c r="P52" i="13"/>
  <c r="L52" i="12" s="1"/>
  <c r="N52" i="12" s="1"/>
  <c r="V52" i="12" s="1"/>
  <c r="P57" i="13"/>
  <c r="L57" i="12" s="1"/>
  <c r="N57" i="12" s="1"/>
  <c r="V57" i="12" s="1"/>
  <c r="P54" i="13"/>
  <c r="L54" i="12" s="1"/>
  <c r="N54" i="12" s="1"/>
  <c r="V54" i="12" s="1"/>
  <c r="P51" i="13"/>
  <c r="P49" i="13"/>
  <c r="L49" i="12" s="1"/>
  <c r="N49" i="12" s="1"/>
  <c r="V49" i="12" s="1"/>
  <c r="P36" i="13"/>
  <c r="L36" i="12" s="1"/>
  <c r="N36" i="12" s="1"/>
  <c r="V36" i="12" s="1"/>
  <c r="P48" i="13"/>
  <c r="L48" i="12" s="1"/>
  <c r="N48" i="12" s="1"/>
  <c r="V48" i="12" s="1"/>
  <c r="P47" i="13"/>
  <c r="L47" i="12" s="1"/>
  <c r="N47" i="12" s="1"/>
  <c r="V47" i="12" s="1"/>
  <c r="P46" i="13"/>
  <c r="L46" i="12" s="1"/>
  <c r="N46" i="12" s="1"/>
  <c r="V46" i="12" s="1"/>
  <c r="P45" i="13"/>
  <c r="L45" i="12" s="1"/>
  <c r="N45" i="12" s="1"/>
  <c r="V45" i="12" s="1"/>
  <c r="P44" i="13"/>
  <c r="L44" i="12" s="1"/>
  <c r="N44" i="12" s="1"/>
  <c r="V44" i="12" s="1"/>
  <c r="P43" i="13"/>
  <c r="L43" i="12" s="1"/>
  <c r="N43" i="12" s="1"/>
  <c r="V43" i="12" s="1"/>
  <c r="P42" i="13"/>
  <c r="L42" i="12" s="1"/>
  <c r="N42" i="12" s="1"/>
  <c r="V42" i="12" s="1"/>
  <c r="P33" i="13"/>
  <c r="L33" i="12" s="1"/>
  <c r="N33" i="12" s="1"/>
  <c r="V33" i="12" s="1"/>
  <c r="P41" i="13"/>
  <c r="L41" i="12" s="1"/>
  <c r="N41" i="12" s="1"/>
  <c r="V41" i="12" s="1"/>
  <c r="P34" i="13"/>
  <c r="L34" i="12" s="1"/>
  <c r="N34" i="12" s="1"/>
  <c r="V34" i="12" s="1"/>
  <c r="P40" i="13"/>
  <c r="L40" i="12" s="1"/>
  <c r="N40" i="12" s="1"/>
  <c r="V40" i="12" s="1"/>
  <c r="P39" i="13"/>
  <c r="L39" i="12" s="1"/>
  <c r="N39" i="12" s="1"/>
  <c r="V39" i="12" s="1"/>
  <c r="P38" i="13"/>
  <c r="L38" i="12" s="1"/>
  <c r="N38" i="12" s="1"/>
  <c r="V38" i="12" s="1"/>
  <c r="P37" i="13"/>
  <c r="L37" i="12" s="1"/>
  <c r="N37" i="12" s="1"/>
  <c r="V37" i="12" s="1"/>
  <c r="P32" i="13"/>
  <c r="L32" i="12" s="1"/>
  <c r="N32" i="12" s="1"/>
  <c r="V32" i="12" s="1"/>
  <c r="P35" i="13"/>
  <c r="P30" i="13"/>
  <c r="L30" i="12" s="1"/>
  <c r="N30" i="12" s="1"/>
  <c r="V30" i="12" s="1"/>
  <c r="P20" i="13"/>
  <c r="L20" i="12" s="1"/>
  <c r="N20" i="12" s="1"/>
  <c r="V20" i="12" s="1"/>
  <c r="P29" i="13"/>
  <c r="L29" i="12" s="1"/>
  <c r="N29" i="12" s="1"/>
  <c r="V29" i="12" s="1"/>
  <c r="P28" i="13"/>
  <c r="L28" i="12" s="1"/>
  <c r="N28" i="12" s="1"/>
  <c r="V28" i="12" s="1"/>
  <c r="P27" i="13"/>
  <c r="L27" i="12" s="1"/>
  <c r="N27" i="12" s="1"/>
  <c r="V27" i="12" s="1"/>
  <c r="P26" i="13"/>
  <c r="L26" i="12" s="1"/>
  <c r="N26" i="12" s="1"/>
  <c r="V26" i="12" s="1"/>
  <c r="P25" i="13"/>
  <c r="L25" i="12" s="1"/>
  <c r="N25" i="12" s="1"/>
  <c r="V25" i="12" s="1"/>
  <c r="P24" i="13"/>
  <c r="L24" i="12" s="1"/>
  <c r="N24" i="12" s="1"/>
  <c r="V24" i="12" s="1"/>
  <c r="P22" i="13"/>
  <c r="L22" i="12" s="1"/>
  <c r="N22" i="12" s="1"/>
  <c r="V22" i="12" s="1"/>
  <c r="P23" i="13"/>
  <c r="L23" i="12" s="1"/>
  <c r="N23" i="12" s="1"/>
  <c r="V23" i="12" s="1"/>
  <c r="P19" i="13"/>
  <c r="L19" i="12" s="1"/>
  <c r="N19" i="12" s="1"/>
  <c r="V19" i="12" s="1"/>
  <c r="P21" i="13"/>
  <c r="L21" i="12" s="1"/>
  <c r="N21" i="12" s="1"/>
  <c r="V21" i="12" s="1"/>
  <c r="P18" i="13"/>
  <c r="P126" i="13"/>
  <c r="L126" i="12" s="1"/>
  <c r="N126" i="12" s="1"/>
  <c r="V126" i="12" s="1"/>
  <c r="P16" i="13"/>
  <c r="L16" i="12" s="1"/>
  <c r="N16" i="12" s="1"/>
  <c r="V16" i="12" s="1"/>
  <c r="P15" i="13"/>
  <c r="L15" i="12" s="1"/>
  <c r="N15" i="12" s="1"/>
  <c r="V15" i="12" s="1"/>
  <c r="P14" i="13"/>
  <c r="L14" i="12" s="1"/>
  <c r="N14" i="12" s="1"/>
  <c r="V14" i="12" s="1"/>
  <c r="P13" i="13"/>
  <c r="L13" i="12" s="1"/>
  <c r="N13" i="12" s="1"/>
  <c r="V13" i="12" s="1"/>
  <c r="P10" i="13"/>
  <c r="L10" i="12" s="1"/>
  <c r="N10" i="12" s="1"/>
  <c r="V10" i="12" s="1"/>
  <c r="P11" i="13"/>
  <c r="L11" i="12" s="1"/>
  <c r="N11" i="12" s="1"/>
  <c r="V11" i="12" s="1"/>
  <c r="P8" i="13"/>
  <c r="L8" i="12" s="1"/>
  <c r="P9" i="13"/>
  <c r="P6" i="13"/>
  <c r="J124" i="13"/>
  <c r="F124" i="12" s="1"/>
  <c r="H124" i="12" s="1"/>
  <c r="T124" i="12" s="1"/>
  <c r="J123" i="13"/>
  <c r="F123" i="12" s="1"/>
  <c r="H123" i="12" s="1"/>
  <c r="T123" i="12" s="1"/>
  <c r="J119" i="13"/>
  <c r="F119" i="12" s="1"/>
  <c r="H119" i="12" s="1"/>
  <c r="T119" i="12" s="1"/>
  <c r="J122" i="13"/>
  <c r="F122" i="12" s="1"/>
  <c r="H122" i="12" s="1"/>
  <c r="T122" i="12" s="1"/>
  <c r="J121" i="13"/>
  <c r="F121" i="12" s="1"/>
  <c r="H121" i="12" s="1"/>
  <c r="T121" i="12" s="1"/>
  <c r="J120" i="13"/>
  <c r="F120" i="12" s="1"/>
  <c r="H120" i="12" s="1"/>
  <c r="T120" i="12" s="1"/>
  <c r="J118" i="13"/>
  <c r="J114" i="13"/>
  <c r="F114" i="12" s="1"/>
  <c r="H114" i="12" s="1"/>
  <c r="T114" i="12" s="1"/>
  <c r="J113" i="13"/>
  <c r="F113" i="12" s="1"/>
  <c r="H113" i="12" s="1"/>
  <c r="T113" i="12" s="1"/>
  <c r="J112" i="13"/>
  <c r="F112" i="12" s="1"/>
  <c r="H112" i="12" s="1"/>
  <c r="T112" i="12" s="1"/>
  <c r="J111" i="13"/>
  <c r="F111" i="12" s="1"/>
  <c r="H111" i="12" s="1"/>
  <c r="T111" i="12" s="1"/>
  <c r="J110" i="13"/>
  <c r="F110" i="12" s="1"/>
  <c r="H110" i="12" s="1"/>
  <c r="T110" i="12" s="1"/>
  <c r="J109" i="13"/>
  <c r="F109" i="12" s="1"/>
  <c r="H109" i="12" s="1"/>
  <c r="T109" i="12" s="1"/>
  <c r="J108" i="13"/>
  <c r="F108" i="12" s="1"/>
  <c r="H108" i="12" s="1"/>
  <c r="T108" i="12" s="1"/>
  <c r="J107" i="13"/>
  <c r="F107" i="12" s="1"/>
  <c r="H107" i="12" s="1"/>
  <c r="T107" i="12" s="1"/>
  <c r="J106" i="13"/>
  <c r="F106" i="12" s="1"/>
  <c r="H106" i="12" s="1"/>
  <c r="T106" i="12" s="1"/>
  <c r="J105" i="13"/>
  <c r="F105" i="12" s="1"/>
  <c r="H105" i="12" s="1"/>
  <c r="T105" i="12" s="1"/>
  <c r="J104" i="13"/>
  <c r="F104" i="12" s="1"/>
  <c r="H104" i="12" s="1"/>
  <c r="T104" i="12" s="1"/>
  <c r="J103" i="13"/>
  <c r="F103" i="12" s="1"/>
  <c r="H103" i="12" s="1"/>
  <c r="T103" i="12" s="1"/>
  <c r="J102" i="13"/>
  <c r="F102" i="12" s="1"/>
  <c r="H102" i="12" s="1"/>
  <c r="T102" i="12" s="1"/>
  <c r="J101" i="13"/>
  <c r="F101" i="12" s="1"/>
  <c r="H101" i="12" s="1"/>
  <c r="T101" i="12" s="1"/>
  <c r="J100" i="13"/>
  <c r="F100" i="12" s="1"/>
  <c r="H100" i="12" s="1"/>
  <c r="T100" i="12" s="1"/>
  <c r="J99" i="13"/>
  <c r="F99" i="12" s="1"/>
  <c r="H99" i="12" s="1"/>
  <c r="T99" i="12" s="1"/>
  <c r="J98" i="13"/>
  <c r="F98" i="12" s="1"/>
  <c r="H98" i="12" s="1"/>
  <c r="T98" i="12" s="1"/>
  <c r="J97" i="13"/>
  <c r="F97" i="12" s="1"/>
  <c r="H97" i="12" s="1"/>
  <c r="T97" i="12" s="1"/>
  <c r="J96" i="13"/>
  <c r="F96" i="12" s="1"/>
  <c r="H96" i="12" s="1"/>
  <c r="T96" i="12" s="1"/>
  <c r="J94" i="13"/>
  <c r="F94" i="12" s="1"/>
  <c r="H94" i="12" s="1"/>
  <c r="T94" i="12" s="1"/>
  <c r="J93" i="13"/>
  <c r="F93" i="12" s="1"/>
  <c r="H93" i="12" s="1"/>
  <c r="T93" i="12" s="1"/>
  <c r="J92" i="13"/>
  <c r="F92" i="12" s="1"/>
  <c r="H92" i="12" s="1"/>
  <c r="T92" i="12" s="1"/>
  <c r="J91" i="13"/>
  <c r="F91" i="12" s="1"/>
  <c r="H91" i="12" s="1"/>
  <c r="T91" i="12" s="1"/>
  <c r="J90" i="13"/>
  <c r="F90" i="12" s="1"/>
  <c r="H90" i="12" s="1"/>
  <c r="T90" i="12" s="1"/>
  <c r="J89" i="13"/>
  <c r="F89" i="12" s="1"/>
  <c r="H89" i="12" s="1"/>
  <c r="T89" i="12" s="1"/>
  <c r="J88" i="13"/>
  <c r="F88" i="12" s="1"/>
  <c r="H88" i="12" s="1"/>
  <c r="T88" i="12" s="1"/>
  <c r="J87" i="13"/>
  <c r="J95" i="13"/>
  <c r="J85" i="13"/>
  <c r="F85" i="12" s="1"/>
  <c r="H85" i="12" s="1"/>
  <c r="T85" i="12" s="1"/>
  <c r="T84" i="12"/>
  <c r="J83" i="13"/>
  <c r="F83" i="12" s="1"/>
  <c r="H83" i="12" s="1"/>
  <c r="T83" i="12" s="1"/>
  <c r="J81" i="13"/>
  <c r="F81" i="12" s="1"/>
  <c r="H81" i="12" s="1"/>
  <c r="T81" i="12" s="1"/>
  <c r="J80" i="13"/>
  <c r="F80" i="12" s="1"/>
  <c r="H80" i="12" s="1"/>
  <c r="T80" i="12" s="1"/>
  <c r="J79" i="13"/>
  <c r="F79" i="12" s="1"/>
  <c r="H79" i="12" s="1"/>
  <c r="T79" i="12" s="1"/>
  <c r="J78" i="13"/>
  <c r="F78" i="12" s="1"/>
  <c r="H78" i="12" s="1"/>
  <c r="T78" i="12" s="1"/>
  <c r="J77" i="13"/>
  <c r="F77" i="12" s="1"/>
  <c r="H77" i="12" s="1"/>
  <c r="T77" i="12" s="1"/>
  <c r="J76" i="13"/>
  <c r="F76" i="12" s="1"/>
  <c r="H76" i="12" s="1"/>
  <c r="T76" i="12" s="1"/>
  <c r="J75" i="13"/>
  <c r="F75" i="12" s="1"/>
  <c r="H75" i="12" s="1"/>
  <c r="T75" i="12" s="1"/>
  <c r="J74" i="13"/>
  <c r="F74" i="12" s="1"/>
  <c r="H74" i="12" s="1"/>
  <c r="T74" i="12" s="1"/>
  <c r="J73" i="13"/>
  <c r="F73" i="12" s="1"/>
  <c r="H73" i="12" s="1"/>
  <c r="T73" i="12" s="1"/>
  <c r="J71" i="13"/>
  <c r="J72" i="13"/>
  <c r="F72" i="12" s="1"/>
  <c r="H72" i="12" s="1"/>
  <c r="T72" i="12" s="1"/>
  <c r="J82" i="13"/>
  <c r="J68" i="13"/>
  <c r="F68" i="12" s="1"/>
  <c r="H68" i="12" s="1"/>
  <c r="T68" i="12" s="1"/>
  <c r="J67" i="13"/>
  <c r="F67" i="12" s="1"/>
  <c r="H67" i="12" s="1"/>
  <c r="T67" i="12" s="1"/>
  <c r="J66" i="13"/>
  <c r="F66" i="12" s="1"/>
  <c r="H66" i="12" s="1"/>
  <c r="T66" i="12" s="1"/>
  <c r="J65" i="13"/>
  <c r="F65" i="12" s="1"/>
  <c r="H65" i="12" s="1"/>
  <c r="T65" i="12" s="1"/>
  <c r="J64" i="13"/>
  <c r="F64" i="12" s="1"/>
  <c r="H64" i="12" s="1"/>
  <c r="T64" i="12" s="1"/>
  <c r="J63" i="13"/>
  <c r="F63" i="12" s="1"/>
  <c r="H63" i="12" s="1"/>
  <c r="T63" i="12" s="1"/>
  <c r="J53" i="13"/>
  <c r="F53" i="12" s="1"/>
  <c r="H53" i="12" s="1"/>
  <c r="T53" i="12" s="1"/>
  <c r="J62" i="13"/>
  <c r="F62" i="12" s="1"/>
  <c r="H62" i="12" s="1"/>
  <c r="T62" i="12" s="1"/>
  <c r="J61" i="13"/>
  <c r="F61" i="12" s="1"/>
  <c r="H61" i="12" s="1"/>
  <c r="T61" i="12" s="1"/>
  <c r="J60" i="13"/>
  <c r="F60" i="12" s="1"/>
  <c r="H60" i="12" s="1"/>
  <c r="T60" i="12" s="1"/>
  <c r="J59" i="13"/>
  <c r="F59" i="12" s="1"/>
  <c r="H59" i="12" s="1"/>
  <c r="T59" i="12" s="1"/>
  <c r="J69" i="13"/>
  <c r="F69" i="12" s="1"/>
  <c r="H69" i="12" s="1"/>
  <c r="T69" i="12" s="1"/>
  <c r="J56" i="13"/>
  <c r="F56" i="12" s="1"/>
  <c r="H56" i="12" s="1"/>
  <c r="T56" i="12" s="1"/>
  <c r="J55" i="13"/>
  <c r="F55" i="12" s="1"/>
  <c r="H55" i="12" s="1"/>
  <c r="T55" i="12" s="1"/>
  <c r="J58" i="13"/>
  <c r="F58" i="12" s="1"/>
  <c r="H58" i="12" s="1"/>
  <c r="T58" i="12" s="1"/>
  <c r="J52" i="13"/>
  <c r="F52" i="12" s="1"/>
  <c r="H52" i="12" s="1"/>
  <c r="T52" i="12" s="1"/>
  <c r="J57" i="13"/>
  <c r="F57" i="12" s="1"/>
  <c r="H57" i="12" s="1"/>
  <c r="T57" i="12" s="1"/>
  <c r="J54" i="13"/>
  <c r="F54" i="12" s="1"/>
  <c r="H54" i="12" s="1"/>
  <c r="T54" i="12" s="1"/>
  <c r="J51" i="13"/>
  <c r="J50" i="13" s="1"/>
  <c r="J49" i="13"/>
  <c r="F49" i="12" s="1"/>
  <c r="H49" i="12" s="1"/>
  <c r="T49" i="12" s="1"/>
  <c r="J36" i="13"/>
  <c r="F36" i="12" s="1"/>
  <c r="H36" i="12" s="1"/>
  <c r="T36" i="12" s="1"/>
  <c r="J48" i="13"/>
  <c r="F48" i="12" s="1"/>
  <c r="H48" i="12" s="1"/>
  <c r="T48" i="12" s="1"/>
  <c r="J47" i="13"/>
  <c r="F47" i="12" s="1"/>
  <c r="H47" i="12" s="1"/>
  <c r="T47" i="12" s="1"/>
  <c r="J46" i="13"/>
  <c r="F46" i="12" s="1"/>
  <c r="H46" i="12" s="1"/>
  <c r="T46" i="12" s="1"/>
  <c r="J45" i="13"/>
  <c r="F45" i="12" s="1"/>
  <c r="H45" i="12" s="1"/>
  <c r="T45" i="12" s="1"/>
  <c r="J44" i="13"/>
  <c r="F44" i="12" s="1"/>
  <c r="H44" i="12" s="1"/>
  <c r="T44" i="12" s="1"/>
  <c r="J43" i="13"/>
  <c r="F43" i="12" s="1"/>
  <c r="H43" i="12" s="1"/>
  <c r="T43" i="12" s="1"/>
  <c r="J42" i="13"/>
  <c r="F42" i="12" s="1"/>
  <c r="H42" i="12" s="1"/>
  <c r="T42" i="12" s="1"/>
  <c r="J33" i="13"/>
  <c r="F33" i="12" s="1"/>
  <c r="H33" i="12" s="1"/>
  <c r="T33" i="12" s="1"/>
  <c r="J41" i="13"/>
  <c r="F41" i="12" s="1"/>
  <c r="H41" i="12" s="1"/>
  <c r="T41" i="12" s="1"/>
  <c r="J34" i="13"/>
  <c r="F34" i="12" s="1"/>
  <c r="H34" i="12" s="1"/>
  <c r="T34" i="12" s="1"/>
  <c r="J40" i="13"/>
  <c r="F40" i="12" s="1"/>
  <c r="H40" i="12" s="1"/>
  <c r="T40" i="12" s="1"/>
  <c r="J39" i="13"/>
  <c r="F39" i="12" s="1"/>
  <c r="H39" i="12" s="1"/>
  <c r="T39" i="12" s="1"/>
  <c r="J38" i="13"/>
  <c r="F38" i="12" s="1"/>
  <c r="H38" i="12" s="1"/>
  <c r="T38" i="12" s="1"/>
  <c r="J37" i="13"/>
  <c r="F37" i="12" s="1"/>
  <c r="H37" i="12" s="1"/>
  <c r="T37" i="12" s="1"/>
  <c r="J32" i="13"/>
  <c r="F32" i="12" s="1"/>
  <c r="H32" i="12" s="1"/>
  <c r="T32" i="12" s="1"/>
  <c r="J35" i="13"/>
  <c r="J30" i="13"/>
  <c r="F30" i="12" s="1"/>
  <c r="H30" i="12" s="1"/>
  <c r="T30" i="12" s="1"/>
  <c r="J20" i="13"/>
  <c r="F20" i="12" s="1"/>
  <c r="H20" i="12" s="1"/>
  <c r="T20" i="12" s="1"/>
  <c r="J29" i="13"/>
  <c r="F29" i="12" s="1"/>
  <c r="H29" i="12" s="1"/>
  <c r="T29" i="12" s="1"/>
  <c r="J28" i="13"/>
  <c r="F28" i="12" s="1"/>
  <c r="H28" i="12" s="1"/>
  <c r="T28" i="12" s="1"/>
  <c r="J27" i="13"/>
  <c r="F27" i="12" s="1"/>
  <c r="H27" i="12" s="1"/>
  <c r="T27" i="12" s="1"/>
  <c r="J26" i="13"/>
  <c r="F26" i="12" s="1"/>
  <c r="H26" i="12" s="1"/>
  <c r="T26" i="12" s="1"/>
  <c r="J25" i="13"/>
  <c r="F25" i="12" s="1"/>
  <c r="H25" i="12" s="1"/>
  <c r="T25" i="12" s="1"/>
  <c r="J24" i="13"/>
  <c r="F24" i="12" s="1"/>
  <c r="H24" i="12" s="1"/>
  <c r="T24" i="12" s="1"/>
  <c r="J22" i="13"/>
  <c r="F22" i="12" s="1"/>
  <c r="H22" i="12" s="1"/>
  <c r="T22" i="12" s="1"/>
  <c r="J23" i="13"/>
  <c r="F23" i="12" s="1"/>
  <c r="H23" i="12" s="1"/>
  <c r="T23" i="12" s="1"/>
  <c r="J19" i="13"/>
  <c r="F19" i="12" s="1"/>
  <c r="H19" i="12" s="1"/>
  <c r="T19" i="12" s="1"/>
  <c r="J21" i="13"/>
  <c r="F21" i="12" s="1"/>
  <c r="H21" i="12" s="1"/>
  <c r="T21" i="12" s="1"/>
  <c r="J18" i="13"/>
  <c r="J16" i="13"/>
  <c r="F16" i="12" s="1"/>
  <c r="H16" i="12" s="1"/>
  <c r="T16" i="12" s="1"/>
  <c r="J15" i="13"/>
  <c r="F15" i="12" s="1"/>
  <c r="H15" i="12" s="1"/>
  <c r="T15" i="12" s="1"/>
  <c r="J14" i="13"/>
  <c r="F14" i="12" s="1"/>
  <c r="H14" i="12" s="1"/>
  <c r="T14" i="12" s="1"/>
  <c r="J13" i="13"/>
  <c r="F13" i="12" s="1"/>
  <c r="H13" i="12" s="1"/>
  <c r="T13" i="12" s="1"/>
  <c r="J10" i="13"/>
  <c r="F10" i="12" s="1"/>
  <c r="H10" i="12" s="1"/>
  <c r="T10" i="12" s="1"/>
  <c r="J11" i="13"/>
  <c r="F11" i="12" s="1"/>
  <c r="H11" i="12" s="1"/>
  <c r="T11" i="12" s="1"/>
  <c r="J8" i="13"/>
  <c r="F8" i="12" s="1"/>
  <c r="J9" i="13"/>
  <c r="F9" i="12" s="1"/>
  <c r="H9" i="12" s="1"/>
  <c r="T9" i="12" s="1"/>
  <c r="H12" i="12"/>
  <c r="T12" i="12" s="1"/>
  <c r="J6" i="13"/>
  <c r="J5" i="13" l="1"/>
  <c r="J127" i="13" s="1"/>
  <c r="F127" i="12" s="1"/>
  <c r="G16" i="12" s="1"/>
  <c r="S5" i="13"/>
  <c r="S127" i="13" s="1"/>
  <c r="O127" i="12" s="1"/>
  <c r="P86" i="12" s="1"/>
  <c r="P5" i="13"/>
  <c r="P127" i="13" s="1"/>
  <c r="L127" i="12" s="1"/>
  <c r="P50" i="13"/>
  <c r="O87" i="12"/>
  <c r="S86" i="13"/>
  <c r="L87" i="12"/>
  <c r="P86" i="13"/>
  <c r="F87" i="12"/>
  <c r="J86" i="13"/>
  <c r="L9" i="12"/>
  <c r="N9" i="12" s="1"/>
  <c r="V9" i="12" s="1"/>
  <c r="L72" i="12"/>
  <c r="N72" i="12" s="1"/>
  <c r="V72" i="12" s="1"/>
  <c r="P70" i="13"/>
  <c r="O9" i="12"/>
  <c r="Q9" i="12" s="1"/>
  <c r="W9" i="12" s="1"/>
  <c r="O72" i="12"/>
  <c r="Q72" i="12" s="1"/>
  <c r="W72" i="12" s="1"/>
  <c r="S70" i="13"/>
  <c r="F71" i="12"/>
  <c r="J70" i="13"/>
  <c r="H71" i="12"/>
  <c r="T71" i="12" s="1"/>
  <c r="N71" i="12"/>
  <c r="V71" i="12" s="1"/>
  <c r="Q71" i="12"/>
  <c r="W71" i="12" s="1"/>
  <c r="H8" i="12"/>
  <c r="T8" i="12" s="1"/>
  <c r="F7" i="12"/>
  <c r="N8" i="12"/>
  <c r="V8" i="12" s="1"/>
  <c r="L7" i="12"/>
  <c r="Q8" i="12"/>
  <c r="W8" i="12" s="1"/>
  <c r="O7" i="12"/>
  <c r="S117" i="13"/>
  <c r="O118" i="12"/>
  <c r="P117" i="13"/>
  <c r="L118" i="12"/>
  <c r="L95" i="12"/>
  <c r="O95" i="12"/>
  <c r="O82" i="12"/>
  <c r="L82" i="12"/>
  <c r="L70" i="12" s="1"/>
  <c r="L51" i="12"/>
  <c r="L50" i="12" s="1"/>
  <c r="O51" i="12"/>
  <c r="O50" i="12" s="1"/>
  <c r="S31" i="13"/>
  <c r="O35" i="12"/>
  <c r="P31" i="13"/>
  <c r="L35" i="12"/>
  <c r="S17" i="13"/>
  <c r="O18" i="12"/>
  <c r="P17" i="13"/>
  <c r="L18" i="12"/>
  <c r="S7" i="13"/>
  <c r="P7" i="13"/>
  <c r="O6" i="12"/>
  <c r="Q6" i="12" s="1"/>
  <c r="W6" i="12" s="1"/>
  <c r="L6" i="12"/>
  <c r="N6" i="12" s="1"/>
  <c r="V6" i="12" s="1"/>
  <c r="F6" i="12"/>
  <c r="H6" i="12" s="1"/>
  <c r="T6" i="12" s="1"/>
  <c r="F118" i="12"/>
  <c r="J117" i="13"/>
  <c r="F95" i="12"/>
  <c r="F82" i="12"/>
  <c r="F70" i="12" s="1"/>
  <c r="F51" i="12"/>
  <c r="F50" i="12" s="1"/>
  <c r="F35" i="12"/>
  <c r="J31" i="13"/>
  <c r="F18" i="12"/>
  <c r="J17" i="13"/>
  <c r="J7" i="13"/>
  <c r="M124" i="13"/>
  <c r="I124" i="12" s="1"/>
  <c r="K124" i="12" s="1"/>
  <c r="U124" i="12" s="1"/>
  <c r="X124" i="12" s="1"/>
  <c r="R124" i="12" s="1"/>
  <c r="M123" i="13"/>
  <c r="I123" i="12" s="1"/>
  <c r="K123" i="12" s="1"/>
  <c r="U123" i="12" s="1"/>
  <c r="X123" i="12" s="1"/>
  <c r="R123" i="12" s="1"/>
  <c r="M119" i="13"/>
  <c r="I119" i="12" s="1"/>
  <c r="K119" i="12" s="1"/>
  <c r="U119" i="12" s="1"/>
  <c r="X119" i="12" s="1"/>
  <c r="R119" i="12" s="1"/>
  <c r="M122" i="13"/>
  <c r="I122" i="12" s="1"/>
  <c r="K122" i="12" s="1"/>
  <c r="U122" i="12" s="1"/>
  <c r="X122" i="12" s="1"/>
  <c r="R122" i="12" s="1"/>
  <c r="M121" i="13"/>
  <c r="I121" i="12" s="1"/>
  <c r="K121" i="12" s="1"/>
  <c r="U121" i="12" s="1"/>
  <c r="X121" i="12" s="1"/>
  <c r="R121" i="12" s="1"/>
  <c r="M120" i="13"/>
  <c r="I120" i="12" s="1"/>
  <c r="K120" i="12" s="1"/>
  <c r="U120" i="12" s="1"/>
  <c r="X120" i="12" s="1"/>
  <c r="R120" i="12" s="1"/>
  <c r="M118" i="13"/>
  <c r="M114" i="13"/>
  <c r="I114" i="12" s="1"/>
  <c r="K114" i="12" s="1"/>
  <c r="U114" i="12" s="1"/>
  <c r="X114" i="12" s="1"/>
  <c r="R114" i="12" s="1"/>
  <c r="M113" i="13"/>
  <c r="I113" i="12" s="1"/>
  <c r="K113" i="12" s="1"/>
  <c r="U113" i="12" s="1"/>
  <c r="X113" i="12" s="1"/>
  <c r="R113" i="12" s="1"/>
  <c r="M112" i="13"/>
  <c r="I112" i="12" s="1"/>
  <c r="K112" i="12" s="1"/>
  <c r="U112" i="12" s="1"/>
  <c r="X112" i="12" s="1"/>
  <c r="R112" i="12" s="1"/>
  <c r="M111" i="13"/>
  <c r="I111" i="12" s="1"/>
  <c r="K111" i="12" s="1"/>
  <c r="U111" i="12" s="1"/>
  <c r="X111" i="12" s="1"/>
  <c r="R111" i="12" s="1"/>
  <c r="M110" i="13"/>
  <c r="I110" i="12" s="1"/>
  <c r="K110" i="12" s="1"/>
  <c r="U110" i="12" s="1"/>
  <c r="X110" i="12" s="1"/>
  <c r="R110" i="12" s="1"/>
  <c r="M109" i="13"/>
  <c r="I109" i="12" s="1"/>
  <c r="K109" i="12" s="1"/>
  <c r="U109" i="12" s="1"/>
  <c r="X109" i="12" s="1"/>
  <c r="R109" i="12" s="1"/>
  <c r="M108" i="13"/>
  <c r="I108" i="12" s="1"/>
  <c r="K108" i="12" s="1"/>
  <c r="U108" i="12" s="1"/>
  <c r="X108" i="12" s="1"/>
  <c r="R108" i="12" s="1"/>
  <c r="M107" i="13"/>
  <c r="I107" i="12" s="1"/>
  <c r="K107" i="12" s="1"/>
  <c r="U107" i="12" s="1"/>
  <c r="X107" i="12" s="1"/>
  <c r="R107" i="12" s="1"/>
  <c r="M106" i="13"/>
  <c r="I106" i="12" s="1"/>
  <c r="K106" i="12" s="1"/>
  <c r="U106" i="12" s="1"/>
  <c r="X106" i="12" s="1"/>
  <c r="R106" i="12" s="1"/>
  <c r="M105" i="13"/>
  <c r="I105" i="12" s="1"/>
  <c r="K105" i="12" s="1"/>
  <c r="U105" i="12" s="1"/>
  <c r="X105" i="12" s="1"/>
  <c r="R105" i="12" s="1"/>
  <c r="M104" i="13"/>
  <c r="I104" i="12" s="1"/>
  <c r="K104" i="12" s="1"/>
  <c r="U104" i="12" s="1"/>
  <c r="X104" i="12" s="1"/>
  <c r="R104" i="12" s="1"/>
  <c r="M103" i="13"/>
  <c r="I103" i="12" s="1"/>
  <c r="K103" i="12" s="1"/>
  <c r="U103" i="12" s="1"/>
  <c r="X103" i="12" s="1"/>
  <c r="R103" i="12" s="1"/>
  <c r="M102" i="13"/>
  <c r="I102" i="12" s="1"/>
  <c r="K102" i="12" s="1"/>
  <c r="U102" i="12" s="1"/>
  <c r="X102" i="12" s="1"/>
  <c r="R102" i="12" s="1"/>
  <c r="M101" i="13"/>
  <c r="I101" i="12" s="1"/>
  <c r="K101" i="12" s="1"/>
  <c r="U101" i="12" s="1"/>
  <c r="X101" i="12" s="1"/>
  <c r="R101" i="12" s="1"/>
  <c r="M100" i="13"/>
  <c r="I100" i="12" s="1"/>
  <c r="K100" i="12" s="1"/>
  <c r="U100" i="12" s="1"/>
  <c r="X100" i="12" s="1"/>
  <c r="R100" i="12" s="1"/>
  <c r="M99" i="13"/>
  <c r="I99" i="12" s="1"/>
  <c r="K99" i="12" s="1"/>
  <c r="U99" i="12" s="1"/>
  <c r="X99" i="12" s="1"/>
  <c r="R99" i="12" s="1"/>
  <c r="M98" i="13"/>
  <c r="I98" i="12" s="1"/>
  <c r="K98" i="12" s="1"/>
  <c r="U98" i="12" s="1"/>
  <c r="X98" i="12" s="1"/>
  <c r="R98" i="12" s="1"/>
  <c r="M97" i="13"/>
  <c r="I97" i="12" s="1"/>
  <c r="K97" i="12" s="1"/>
  <c r="U97" i="12" s="1"/>
  <c r="X97" i="12" s="1"/>
  <c r="R97" i="12" s="1"/>
  <c r="M96" i="13"/>
  <c r="I96" i="12" s="1"/>
  <c r="K96" i="12" s="1"/>
  <c r="U96" i="12" s="1"/>
  <c r="X96" i="12" s="1"/>
  <c r="R96" i="12" s="1"/>
  <c r="M94" i="13"/>
  <c r="I94" i="12" s="1"/>
  <c r="K94" i="12" s="1"/>
  <c r="U94" i="12" s="1"/>
  <c r="X94" i="12" s="1"/>
  <c r="R94" i="12" s="1"/>
  <c r="M93" i="13"/>
  <c r="I93" i="12" s="1"/>
  <c r="K93" i="12" s="1"/>
  <c r="U93" i="12" s="1"/>
  <c r="X93" i="12" s="1"/>
  <c r="R93" i="12" s="1"/>
  <c r="M92" i="13"/>
  <c r="I92" i="12" s="1"/>
  <c r="K92" i="12" s="1"/>
  <c r="U92" i="12" s="1"/>
  <c r="X92" i="12" s="1"/>
  <c r="R92" i="12" s="1"/>
  <c r="M91" i="13"/>
  <c r="I91" i="12" s="1"/>
  <c r="K91" i="12" s="1"/>
  <c r="U91" i="12" s="1"/>
  <c r="X91" i="12" s="1"/>
  <c r="R91" i="12" s="1"/>
  <c r="M90" i="13"/>
  <c r="I90" i="12" s="1"/>
  <c r="K90" i="12" s="1"/>
  <c r="U90" i="12" s="1"/>
  <c r="X90" i="12" s="1"/>
  <c r="R90" i="12" s="1"/>
  <c r="M89" i="13"/>
  <c r="I89" i="12" s="1"/>
  <c r="K89" i="12" s="1"/>
  <c r="U89" i="12" s="1"/>
  <c r="X89" i="12" s="1"/>
  <c r="R89" i="12" s="1"/>
  <c r="M88" i="13"/>
  <c r="I88" i="12" s="1"/>
  <c r="K88" i="12" s="1"/>
  <c r="U88" i="12" s="1"/>
  <c r="X88" i="12" s="1"/>
  <c r="R88" i="12" s="1"/>
  <c r="M87" i="13"/>
  <c r="M95" i="13"/>
  <c r="M85" i="13"/>
  <c r="I85" i="12" s="1"/>
  <c r="K85" i="12" s="1"/>
  <c r="U85" i="12" s="1"/>
  <c r="X85" i="12" s="1"/>
  <c r="R85" i="12" s="1"/>
  <c r="U84" i="12"/>
  <c r="X84" i="12" s="1"/>
  <c r="M83" i="13"/>
  <c r="I83" i="12" s="1"/>
  <c r="K83" i="12" s="1"/>
  <c r="U83" i="12" s="1"/>
  <c r="X83" i="12" s="1"/>
  <c r="R83" i="12" s="1"/>
  <c r="M81" i="13"/>
  <c r="I81" i="12" s="1"/>
  <c r="K81" i="12" s="1"/>
  <c r="U81" i="12" s="1"/>
  <c r="X81" i="12" s="1"/>
  <c r="R81" i="12" s="1"/>
  <c r="M80" i="13"/>
  <c r="I80" i="12" s="1"/>
  <c r="K80" i="12" s="1"/>
  <c r="U80" i="12" s="1"/>
  <c r="X80" i="12" s="1"/>
  <c r="R80" i="12" s="1"/>
  <c r="M79" i="13"/>
  <c r="I79" i="12" s="1"/>
  <c r="K79" i="12" s="1"/>
  <c r="U79" i="12" s="1"/>
  <c r="X79" i="12" s="1"/>
  <c r="R79" i="12" s="1"/>
  <c r="M78" i="13"/>
  <c r="I78" i="12" s="1"/>
  <c r="K78" i="12" s="1"/>
  <c r="U78" i="12" s="1"/>
  <c r="X78" i="12" s="1"/>
  <c r="R78" i="12" s="1"/>
  <c r="M77" i="13"/>
  <c r="I77" i="12" s="1"/>
  <c r="K77" i="12" s="1"/>
  <c r="U77" i="12" s="1"/>
  <c r="X77" i="12" s="1"/>
  <c r="R77" i="12" s="1"/>
  <c r="M76" i="13"/>
  <c r="I76" i="12" s="1"/>
  <c r="K76" i="12" s="1"/>
  <c r="U76" i="12" s="1"/>
  <c r="X76" i="12" s="1"/>
  <c r="R76" i="12" s="1"/>
  <c r="M75" i="13"/>
  <c r="I75" i="12" s="1"/>
  <c r="K75" i="12" s="1"/>
  <c r="U75" i="12" s="1"/>
  <c r="X75" i="12" s="1"/>
  <c r="R75" i="12" s="1"/>
  <c r="M74" i="13"/>
  <c r="I74" i="12" s="1"/>
  <c r="K74" i="12" s="1"/>
  <c r="U74" i="12" s="1"/>
  <c r="X74" i="12" s="1"/>
  <c r="R74" i="12" s="1"/>
  <c r="M73" i="13"/>
  <c r="I73" i="12" s="1"/>
  <c r="K73" i="12" s="1"/>
  <c r="U73" i="12" s="1"/>
  <c r="X73" i="12" s="1"/>
  <c r="R73" i="12" s="1"/>
  <c r="M71" i="13"/>
  <c r="I71" i="12" s="1"/>
  <c r="M72" i="13"/>
  <c r="M82" i="13"/>
  <c r="M68" i="13"/>
  <c r="I68" i="12" s="1"/>
  <c r="K68" i="12" s="1"/>
  <c r="U68" i="12" s="1"/>
  <c r="X68" i="12" s="1"/>
  <c r="R68" i="12" s="1"/>
  <c r="M67" i="13"/>
  <c r="I67" i="12" s="1"/>
  <c r="K67" i="12" s="1"/>
  <c r="U67" i="12" s="1"/>
  <c r="X67" i="12" s="1"/>
  <c r="R67" i="12" s="1"/>
  <c r="M66" i="13"/>
  <c r="I66" i="12" s="1"/>
  <c r="K66" i="12" s="1"/>
  <c r="U66" i="12" s="1"/>
  <c r="X66" i="12" s="1"/>
  <c r="R66" i="12" s="1"/>
  <c r="M65" i="13"/>
  <c r="I65" i="12" s="1"/>
  <c r="K65" i="12" s="1"/>
  <c r="U65" i="12" s="1"/>
  <c r="X65" i="12" s="1"/>
  <c r="R65" i="12" s="1"/>
  <c r="M64" i="13"/>
  <c r="I64" i="12" s="1"/>
  <c r="K64" i="12" s="1"/>
  <c r="U64" i="12" s="1"/>
  <c r="X64" i="12" s="1"/>
  <c r="R64" i="12" s="1"/>
  <c r="M63" i="13"/>
  <c r="I63" i="12" s="1"/>
  <c r="K63" i="12" s="1"/>
  <c r="U63" i="12" s="1"/>
  <c r="X63" i="12" s="1"/>
  <c r="R63" i="12" s="1"/>
  <c r="M53" i="13"/>
  <c r="I53" i="12" s="1"/>
  <c r="K53" i="12" s="1"/>
  <c r="U53" i="12" s="1"/>
  <c r="X53" i="12" s="1"/>
  <c r="R53" i="12" s="1"/>
  <c r="M62" i="13"/>
  <c r="I62" i="12" s="1"/>
  <c r="K62" i="12" s="1"/>
  <c r="U62" i="12" s="1"/>
  <c r="X62" i="12" s="1"/>
  <c r="R62" i="12" s="1"/>
  <c r="M61" i="13"/>
  <c r="I61" i="12" s="1"/>
  <c r="K61" i="12" s="1"/>
  <c r="U61" i="12" s="1"/>
  <c r="X61" i="12" s="1"/>
  <c r="R61" i="12" s="1"/>
  <c r="M60" i="13"/>
  <c r="I60" i="12" s="1"/>
  <c r="K60" i="12" s="1"/>
  <c r="U60" i="12" s="1"/>
  <c r="X60" i="12" s="1"/>
  <c r="R60" i="12" s="1"/>
  <c r="M59" i="13"/>
  <c r="I59" i="12" s="1"/>
  <c r="K59" i="12" s="1"/>
  <c r="U59" i="12" s="1"/>
  <c r="X59" i="12" s="1"/>
  <c r="R59" i="12" s="1"/>
  <c r="M69" i="13"/>
  <c r="I69" i="12" s="1"/>
  <c r="K69" i="12" s="1"/>
  <c r="U69" i="12" s="1"/>
  <c r="X69" i="12" s="1"/>
  <c r="R69" i="12" s="1"/>
  <c r="M56" i="13"/>
  <c r="I56" i="12" s="1"/>
  <c r="K56" i="12" s="1"/>
  <c r="U56" i="12" s="1"/>
  <c r="X56" i="12" s="1"/>
  <c r="R56" i="12" s="1"/>
  <c r="M55" i="13"/>
  <c r="I55" i="12" s="1"/>
  <c r="K55" i="12" s="1"/>
  <c r="U55" i="12" s="1"/>
  <c r="X55" i="12" s="1"/>
  <c r="R55" i="12" s="1"/>
  <c r="M58" i="13"/>
  <c r="I58" i="12" s="1"/>
  <c r="K58" i="12" s="1"/>
  <c r="U58" i="12" s="1"/>
  <c r="X58" i="12" s="1"/>
  <c r="R58" i="12" s="1"/>
  <c r="M52" i="13"/>
  <c r="I52" i="12" s="1"/>
  <c r="K52" i="12" s="1"/>
  <c r="U52" i="12" s="1"/>
  <c r="X52" i="12" s="1"/>
  <c r="R52" i="12" s="1"/>
  <c r="M57" i="13"/>
  <c r="I57" i="12" s="1"/>
  <c r="K57" i="12" s="1"/>
  <c r="U57" i="12" s="1"/>
  <c r="X57" i="12" s="1"/>
  <c r="R57" i="12" s="1"/>
  <c r="M54" i="13"/>
  <c r="I54" i="12" s="1"/>
  <c r="K54" i="12" s="1"/>
  <c r="U54" i="12" s="1"/>
  <c r="X54" i="12" s="1"/>
  <c r="R54" i="12" s="1"/>
  <c r="M51" i="13"/>
  <c r="M49" i="13"/>
  <c r="I49" i="12" s="1"/>
  <c r="K49" i="12" s="1"/>
  <c r="U49" i="12" s="1"/>
  <c r="X49" i="12" s="1"/>
  <c r="R49" i="12" s="1"/>
  <c r="M36" i="13"/>
  <c r="I36" i="12" s="1"/>
  <c r="K36" i="12" s="1"/>
  <c r="U36" i="12" s="1"/>
  <c r="X36" i="12" s="1"/>
  <c r="R36" i="12" s="1"/>
  <c r="M48" i="13"/>
  <c r="I48" i="12" s="1"/>
  <c r="K48" i="12" s="1"/>
  <c r="U48" i="12" s="1"/>
  <c r="X48" i="12" s="1"/>
  <c r="R48" i="12" s="1"/>
  <c r="M47" i="13"/>
  <c r="I47" i="12" s="1"/>
  <c r="K47" i="12" s="1"/>
  <c r="U47" i="12" s="1"/>
  <c r="X47" i="12" s="1"/>
  <c r="R47" i="12" s="1"/>
  <c r="M46" i="13"/>
  <c r="I46" i="12" s="1"/>
  <c r="K46" i="12" s="1"/>
  <c r="U46" i="12" s="1"/>
  <c r="X46" i="12" s="1"/>
  <c r="R46" i="12" s="1"/>
  <c r="M45" i="13"/>
  <c r="I45" i="12" s="1"/>
  <c r="K45" i="12" s="1"/>
  <c r="U45" i="12" s="1"/>
  <c r="X45" i="12" s="1"/>
  <c r="R45" i="12" s="1"/>
  <c r="M44" i="13"/>
  <c r="I44" i="12" s="1"/>
  <c r="K44" i="12" s="1"/>
  <c r="U44" i="12" s="1"/>
  <c r="X44" i="12" s="1"/>
  <c r="R44" i="12" s="1"/>
  <c r="M43" i="13"/>
  <c r="I43" i="12" s="1"/>
  <c r="K43" i="12" s="1"/>
  <c r="U43" i="12" s="1"/>
  <c r="X43" i="12" s="1"/>
  <c r="R43" i="12" s="1"/>
  <c r="M42" i="13"/>
  <c r="I42" i="12" s="1"/>
  <c r="K42" i="12" s="1"/>
  <c r="U42" i="12" s="1"/>
  <c r="X42" i="12" s="1"/>
  <c r="R42" i="12" s="1"/>
  <c r="M33" i="13"/>
  <c r="I33" i="12" s="1"/>
  <c r="K33" i="12" s="1"/>
  <c r="U33" i="12" s="1"/>
  <c r="X33" i="12" s="1"/>
  <c r="R33" i="12" s="1"/>
  <c r="M41" i="13"/>
  <c r="I41" i="12" s="1"/>
  <c r="K41" i="12" s="1"/>
  <c r="U41" i="12" s="1"/>
  <c r="X41" i="12" s="1"/>
  <c r="R41" i="12" s="1"/>
  <c r="M34" i="13"/>
  <c r="I34" i="12" s="1"/>
  <c r="K34" i="12" s="1"/>
  <c r="U34" i="12" s="1"/>
  <c r="X34" i="12" s="1"/>
  <c r="R34" i="12" s="1"/>
  <c r="M40" i="13"/>
  <c r="I40" i="12" s="1"/>
  <c r="K40" i="12" s="1"/>
  <c r="U40" i="12" s="1"/>
  <c r="X40" i="12" s="1"/>
  <c r="R40" i="12" s="1"/>
  <c r="M39" i="13"/>
  <c r="I39" i="12" s="1"/>
  <c r="K39" i="12" s="1"/>
  <c r="U39" i="12" s="1"/>
  <c r="X39" i="12" s="1"/>
  <c r="R39" i="12" s="1"/>
  <c r="M38" i="13"/>
  <c r="I38" i="12" s="1"/>
  <c r="K38" i="12" s="1"/>
  <c r="U38" i="12" s="1"/>
  <c r="X38" i="12" s="1"/>
  <c r="R38" i="12" s="1"/>
  <c r="M37" i="13"/>
  <c r="I37" i="12" s="1"/>
  <c r="K37" i="12" s="1"/>
  <c r="U37" i="12" s="1"/>
  <c r="X37" i="12" s="1"/>
  <c r="R37" i="12" s="1"/>
  <c r="M32" i="13"/>
  <c r="I32" i="12" s="1"/>
  <c r="K32" i="12" s="1"/>
  <c r="U32" i="12" s="1"/>
  <c r="X32" i="12" s="1"/>
  <c r="R32" i="12" s="1"/>
  <c r="M35" i="13"/>
  <c r="M30" i="13"/>
  <c r="I30" i="12" s="1"/>
  <c r="K30" i="12" s="1"/>
  <c r="U30" i="12" s="1"/>
  <c r="X30" i="12" s="1"/>
  <c r="R30" i="12" s="1"/>
  <c r="M20" i="13"/>
  <c r="I20" i="12" s="1"/>
  <c r="K20" i="12" s="1"/>
  <c r="U20" i="12" s="1"/>
  <c r="X20" i="12" s="1"/>
  <c r="R20" i="12" s="1"/>
  <c r="M29" i="13"/>
  <c r="I29" i="12" s="1"/>
  <c r="K29" i="12" s="1"/>
  <c r="U29" i="12" s="1"/>
  <c r="X29" i="12" s="1"/>
  <c r="R29" i="12" s="1"/>
  <c r="M28" i="13"/>
  <c r="I28" i="12" s="1"/>
  <c r="K28" i="12" s="1"/>
  <c r="U28" i="12" s="1"/>
  <c r="X28" i="12" s="1"/>
  <c r="R28" i="12" s="1"/>
  <c r="M27" i="13"/>
  <c r="I27" i="12" s="1"/>
  <c r="K27" i="12" s="1"/>
  <c r="U27" i="12" s="1"/>
  <c r="X27" i="12" s="1"/>
  <c r="R27" i="12" s="1"/>
  <c r="M26" i="13"/>
  <c r="I26" i="12" s="1"/>
  <c r="K26" i="12" s="1"/>
  <c r="U26" i="12" s="1"/>
  <c r="X26" i="12" s="1"/>
  <c r="R26" i="12" s="1"/>
  <c r="M25" i="13"/>
  <c r="I25" i="12" s="1"/>
  <c r="K25" i="12" s="1"/>
  <c r="U25" i="12" s="1"/>
  <c r="X25" i="12" s="1"/>
  <c r="R25" i="12" s="1"/>
  <c r="M24" i="13"/>
  <c r="I24" i="12" s="1"/>
  <c r="K24" i="12" s="1"/>
  <c r="U24" i="12" s="1"/>
  <c r="X24" i="12" s="1"/>
  <c r="R24" i="12" s="1"/>
  <c r="M22" i="13"/>
  <c r="I22" i="12" s="1"/>
  <c r="K22" i="12" s="1"/>
  <c r="U22" i="12" s="1"/>
  <c r="X22" i="12" s="1"/>
  <c r="R22" i="12" s="1"/>
  <c r="M23" i="13"/>
  <c r="I23" i="12" s="1"/>
  <c r="K23" i="12" s="1"/>
  <c r="U23" i="12" s="1"/>
  <c r="X23" i="12" s="1"/>
  <c r="R23" i="12" s="1"/>
  <c r="M19" i="13"/>
  <c r="I19" i="12" s="1"/>
  <c r="K19" i="12" s="1"/>
  <c r="U19" i="12" s="1"/>
  <c r="X19" i="12" s="1"/>
  <c r="R19" i="12" s="1"/>
  <c r="M21" i="13"/>
  <c r="I21" i="12" s="1"/>
  <c r="K21" i="12" s="1"/>
  <c r="U21" i="12" s="1"/>
  <c r="X21" i="12" s="1"/>
  <c r="R21" i="12" s="1"/>
  <c r="M18" i="13"/>
  <c r="X126" i="12"/>
  <c r="R126" i="12" s="1"/>
  <c r="M16" i="13"/>
  <c r="I16" i="12" s="1"/>
  <c r="K16" i="12" s="1"/>
  <c r="U16" i="12" s="1"/>
  <c r="X16" i="12" s="1"/>
  <c r="R16" i="12" s="1"/>
  <c r="M15" i="13"/>
  <c r="I15" i="12" s="1"/>
  <c r="K15" i="12" s="1"/>
  <c r="U15" i="12" s="1"/>
  <c r="X15" i="12" s="1"/>
  <c r="R15" i="12" s="1"/>
  <c r="M14" i="13"/>
  <c r="I14" i="12" s="1"/>
  <c r="K14" i="12" s="1"/>
  <c r="U14" i="12" s="1"/>
  <c r="X14" i="12" s="1"/>
  <c r="R14" i="12" s="1"/>
  <c r="M13" i="13"/>
  <c r="I13" i="12" s="1"/>
  <c r="K13" i="12" s="1"/>
  <c r="U13" i="12" s="1"/>
  <c r="X13" i="12" s="1"/>
  <c r="R13" i="12" s="1"/>
  <c r="M10" i="13"/>
  <c r="I10" i="12" s="1"/>
  <c r="K10" i="12" s="1"/>
  <c r="U10" i="12" s="1"/>
  <c r="X10" i="12" s="1"/>
  <c r="R10" i="12" s="1"/>
  <c r="M11" i="13"/>
  <c r="I11" i="12" s="1"/>
  <c r="K11" i="12" s="1"/>
  <c r="U11" i="12" s="1"/>
  <c r="X11" i="12" s="1"/>
  <c r="R11" i="12" s="1"/>
  <c r="M8" i="13"/>
  <c r="I8" i="12" s="1"/>
  <c r="M9" i="13"/>
  <c r="M6" i="13"/>
  <c r="G53" i="12" l="1"/>
  <c r="G81" i="12"/>
  <c r="G126" i="12"/>
  <c r="G92" i="12"/>
  <c r="G42" i="12"/>
  <c r="G109" i="12"/>
  <c r="G26" i="12"/>
  <c r="G120" i="12"/>
  <c r="G97" i="12"/>
  <c r="G113" i="12"/>
  <c r="G51" i="12"/>
  <c r="G66" i="12"/>
  <c r="G46" i="12"/>
  <c r="G20" i="12"/>
  <c r="G123" i="12"/>
  <c r="G101" i="12"/>
  <c r="G73" i="12"/>
  <c r="G58" i="12"/>
  <c r="G32" i="12"/>
  <c r="G49" i="12"/>
  <c r="G9" i="12"/>
  <c r="G88" i="12"/>
  <c r="G105" i="12"/>
  <c r="G77" i="12"/>
  <c r="G59" i="12"/>
  <c r="G40" i="12"/>
  <c r="G23" i="12"/>
  <c r="G13" i="12"/>
  <c r="G121" i="12"/>
  <c r="G124" i="12"/>
  <c r="G89" i="12"/>
  <c r="G93" i="12"/>
  <c r="G98" i="12"/>
  <c r="G102" i="12"/>
  <c r="G106" i="12"/>
  <c r="G110" i="12"/>
  <c r="G82" i="12"/>
  <c r="G74" i="12"/>
  <c r="G78" i="12"/>
  <c r="G83" i="12"/>
  <c r="G54" i="12"/>
  <c r="G55" i="12"/>
  <c r="G60" i="12"/>
  <c r="G63" i="12"/>
  <c r="G67" i="12"/>
  <c r="G37" i="12"/>
  <c r="G34" i="12"/>
  <c r="G43" i="12"/>
  <c r="G47" i="12"/>
  <c r="G18" i="12"/>
  <c r="G22" i="12"/>
  <c r="G27" i="12"/>
  <c r="G30" i="12"/>
  <c r="G8" i="12"/>
  <c r="G14" i="12"/>
  <c r="G122" i="12"/>
  <c r="G95" i="12"/>
  <c r="G90" i="12"/>
  <c r="G94" i="12"/>
  <c r="G99" i="12"/>
  <c r="G103" i="12"/>
  <c r="G107" i="12"/>
  <c r="G111" i="12"/>
  <c r="G72" i="12"/>
  <c r="G75" i="12"/>
  <c r="G79" i="12"/>
  <c r="G57" i="12"/>
  <c r="G56" i="12"/>
  <c r="G61" i="12"/>
  <c r="G64" i="12"/>
  <c r="G68" i="12"/>
  <c r="G38" i="12"/>
  <c r="G41" i="12"/>
  <c r="G44" i="12"/>
  <c r="G48" i="12"/>
  <c r="G21" i="12"/>
  <c r="G24" i="12"/>
  <c r="G28" i="12"/>
  <c r="G6" i="12"/>
  <c r="G11" i="12"/>
  <c r="G15" i="12"/>
  <c r="G118" i="12"/>
  <c r="G119" i="12"/>
  <c r="G87" i="12"/>
  <c r="G91" i="12"/>
  <c r="G96" i="12"/>
  <c r="G100" i="12"/>
  <c r="G104" i="12"/>
  <c r="G108" i="12"/>
  <c r="G112" i="12"/>
  <c r="G71" i="12"/>
  <c r="G76" i="12"/>
  <c r="G80" i="12"/>
  <c r="G85" i="12"/>
  <c r="G52" i="12"/>
  <c r="G69" i="12"/>
  <c r="G62" i="12"/>
  <c r="G65" i="12"/>
  <c r="G35" i="12"/>
  <c r="G39" i="12"/>
  <c r="G33" i="12"/>
  <c r="G45" i="12"/>
  <c r="G36" i="12"/>
  <c r="G19" i="12"/>
  <c r="G25" i="12"/>
  <c r="G29" i="12"/>
  <c r="G12" i="12"/>
  <c r="G10" i="12"/>
  <c r="M50" i="13"/>
  <c r="O70" i="12"/>
  <c r="Q70" i="12" s="1"/>
  <c r="W70" i="12" s="1"/>
  <c r="G125" i="12"/>
  <c r="G116" i="12"/>
  <c r="G115" i="12"/>
  <c r="M116" i="12"/>
  <c r="M115" i="12"/>
  <c r="P125" i="12"/>
  <c r="P116" i="12"/>
  <c r="P115" i="12"/>
  <c r="M125" i="12"/>
  <c r="Q87" i="12"/>
  <c r="W87" i="12" s="1"/>
  <c r="O86" i="12"/>
  <c r="N87" i="12"/>
  <c r="V87" i="12" s="1"/>
  <c r="L86" i="12"/>
  <c r="P70" i="12"/>
  <c r="I87" i="12"/>
  <c r="M86" i="13"/>
  <c r="M5" i="13"/>
  <c r="M127" i="13" s="1"/>
  <c r="I127" i="12" s="1"/>
  <c r="H87" i="12"/>
  <c r="T87" i="12" s="1"/>
  <c r="F86" i="12"/>
  <c r="G114" i="12"/>
  <c r="I9" i="12"/>
  <c r="K9" i="12" s="1"/>
  <c r="U9" i="12" s="1"/>
  <c r="X9" i="12" s="1"/>
  <c r="R9" i="12" s="1"/>
  <c r="I72" i="12"/>
  <c r="K72" i="12" s="1"/>
  <c r="U72" i="12" s="1"/>
  <c r="X72" i="12" s="1"/>
  <c r="R72" i="12" s="1"/>
  <c r="M70" i="13"/>
  <c r="K71" i="12"/>
  <c r="U71" i="12" s="1"/>
  <c r="X71" i="12" s="1"/>
  <c r="R71" i="12" s="1"/>
  <c r="K8" i="12"/>
  <c r="U8" i="12" s="1"/>
  <c r="X8" i="12" s="1"/>
  <c r="R8" i="12" s="1"/>
  <c r="F17" i="12"/>
  <c r="H18" i="12"/>
  <c r="T18" i="12" s="1"/>
  <c r="F31" i="12"/>
  <c r="H31" i="12" s="1"/>
  <c r="T31" i="12" s="1"/>
  <c r="H35" i="12"/>
  <c r="T35" i="12" s="1"/>
  <c r="H50" i="12"/>
  <c r="T50" i="12" s="1"/>
  <c r="H51" i="12"/>
  <c r="T51" i="12" s="1"/>
  <c r="H70" i="12"/>
  <c r="T70" i="12" s="1"/>
  <c r="H82" i="12"/>
  <c r="T82" i="12" s="1"/>
  <c r="H86" i="12"/>
  <c r="T86" i="12" s="1"/>
  <c r="H95" i="12"/>
  <c r="T95" i="12" s="1"/>
  <c r="F117" i="12"/>
  <c r="H117" i="12" s="1"/>
  <c r="T117" i="12" s="1"/>
  <c r="H118" i="12"/>
  <c r="T118" i="12" s="1"/>
  <c r="Q118" i="12"/>
  <c r="W118" i="12" s="1"/>
  <c r="O117" i="12"/>
  <c r="Q117" i="12" s="1"/>
  <c r="W117" i="12" s="1"/>
  <c r="N118" i="12"/>
  <c r="V118" i="12" s="1"/>
  <c r="L117" i="12"/>
  <c r="N117" i="12" s="1"/>
  <c r="V117" i="12" s="1"/>
  <c r="M117" i="13"/>
  <c r="I118" i="12"/>
  <c r="I95" i="12"/>
  <c r="N95" i="12"/>
  <c r="V95" i="12" s="1"/>
  <c r="N86" i="12"/>
  <c r="V86" i="12" s="1"/>
  <c r="Q95" i="12"/>
  <c r="W95" i="12" s="1"/>
  <c r="Q86" i="12"/>
  <c r="W86" i="12" s="1"/>
  <c r="Q82" i="12"/>
  <c r="W82" i="12" s="1"/>
  <c r="N82" i="12"/>
  <c r="V82" i="12" s="1"/>
  <c r="N70" i="12"/>
  <c r="V70" i="12" s="1"/>
  <c r="I51" i="12"/>
  <c r="I50" i="12" s="1"/>
  <c r="I82" i="12"/>
  <c r="I70" i="12" s="1"/>
  <c r="N51" i="12"/>
  <c r="V51" i="12" s="1"/>
  <c r="N50" i="12"/>
  <c r="V50" i="12" s="1"/>
  <c r="Q51" i="12"/>
  <c r="W51" i="12" s="1"/>
  <c r="Q50" i="12"/>
  <c r="W50" i="12" s="1"/>
  <c r="Q35" i="12"/>
  <c r="W35" i="12" s="1"/>
  <c r="O31" i="12"/>
  <c r="Q31" i="12" s="1"/>
  <c r="W31" i="12" s="1"/>
  <c r="N35" i="12"/>
  <c r="V35" i="12" s="1"/>
  <c r="L31" i="12"/>
  <c r="N31" i="12" s="1"/>
  <c r="V31" i="12" s="1"/>
  <c r="M31" i="13"/>
  <c r="I35" i="12"/>
  <c r="Q18" i="12"/>
  <c r="W18" i="12" s="1"/>
  <c r="O17" i="12"/>
  <c r="Q17" i="12" s="1"/>
  <c r="W17" i="12" s="1"/>
  <c r="N18" i="12"/>
  <c r="V18" i="12" s="1"/>
  <c r="L17" i="12"/>
  <c r="N17" i="12" s="1"/>
  <c r="V17" i="12" s="1"/>
  <c r="M17" i="13"/>
  <c r="I18" i="12"/>
  <c r="Q12" i="12"/>
  <c r="W12" i="12" s="1"/>
  <c r="Q7" i="12"/>
  <c r="W7" i="12" s="1"/>
  <c r="N12" i="12"/>
  <c r="V12" i="12" s="1"/>
  <c r="N7" i="12"/>
  <c r="V7" i="12" s="1"/>
  <c r="M7" i="13"/>
  <c r="P117" i="12"/>
  <c r="P50" i="12"/>
  <c r="P31" i="12"/>
  <c r="P17" i="12"/>
  <c r="P7" i="12"/>
  <c r="P124" i="12"/>
  <c r="P123" i="12"/>
  <c r="P119" i="12"/>
  <c r="P122" i="12"/>
  <c r="P121" i="12"/>
  <c r="P120" i="12"/>
  <c r="P118" i="12"/>
  <c r="P114" i="12"/>
  <c r="P113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4" i="12"/>
  <c r="P93" i="12"/>
  <c r="P92" i="12"/>
  <c r="P91" i="12"/>
  <c r="P90" i="12"/>
  <c r="P89" i="12"/>
  <c r="P88" i="12"/>
  <c r="P87" i="12"/>
  <c r="P95" i="12"/>
  <c r="P85" i="12"/>
  <c r="P83" i="12"/>
  <c r="P81" i="12"/>
  <c r="P80" i="12"/>
  <c r="P79" i="12"/>
  <c r="P78" i="12"/>
  <c r="P77" i="12"/>
  <c r="P76" i="12"/>
  <c r="P75" i="12"/>
  <c r="P74" i="12"/>
  <c r="P73" i="12"/>
  <c r="P71" i="12"/>
  <c r="P72" i="12"/>
  <c r="P82" i="12"/>
  <c r="P68" i="12"/>
  <c r="P67" i="12"/>
  <c r="P66" i="12"/>
  <c r="P65" i="12"/>
  <c r="P64" i="12"/>
  <c r="P63" i="12"/>
  <c r="P53" i="12"/>
  <c r="P62" i="12"/>
  <c r="P61" i="12"/>
  <c r="P60" i="12"/>
  <c r="P59" i="12"/>
  <c r="P69" i="12"/>
  <c r="P56" i="12"/>
  <c r="P55" i="12"/>
  <c r="P58" i="12"/>
  <c r="P52" i="12"/>
  <c r="P57" i="12"/>
  <c r="P54" i="12"/>
  <c r="P51" i="12"/>
  <c r="P49" i="12"/>
  <c r="P36" i="12"/>
  <c r="P48" i="12"/>
  <c r="P47" i="12"/>
  <c r="P46" i="12"/>
  <c r="P45" i="12"/>
  <c r="P44" i="12"/>
  <c r="P43" i="12"/>
  <c r="P42" i="12"/>
  <c r="P33" i="12"/>
  <c r="P41" i="12"/>
  <c r="P34" i="12"/>
  <c r="P40" i="12"/>
  <c r="P39" i="12"/>
  <c r="P38" i="12"/>
  <c r="P37" i="12"/>
  <c r="P32" i="12"/>
  <c r="P35" i="12"/>
  <c r="P30" i="12"/>
  <c r="P20" i="12"/>
  <c r="P29" i="12"/>
  <c r="P28" i="12"/>
  <c r="P27" i="12"/>
  <c r="P26" i="12"/>
  <c r="P25" i="12"/>
  <c r="P24" i="12"/>
  <c r="P22" i="12"/>
  <c r="P23" i="12"/>
  <c r="P19" i="12"/>
  <c r="P21" i="12"/>
  <c r="P18" i="12"/>
  <c r="P126" i="12"/>
  <c r="P16" i="12"/>
  <c r="P15" i="12"/>
  <c r="P14" i="12"/>
  <c r="P13" i="12"/>
  <c r="P10" i="12"/>
  <c r="P11" i="12"/>
  <c r="P8" i="12"/>
  <c r="P9" i="12"/>
  <c r="P12" i="12"/>
  <c r="P6" i="12"/>
  <c r="M7" i="12"/>
  <c r="M17" i="12"/>
  <c r="M31" i="12"/>
  <c r="M50" i="12"/>
  <c r="M70" i="12"/>
  <c r="M86" i="12"/>
  <c r="M117" i="12"/>
  <c r="M124" i="12"/>
  <c r="M123" i="12"/>
  <c r="M119" i="12"/>
  <c r="M122" i="12"/>
  <c r="M121" i="12"/>
  <c r="M120" i="12"/>
  <c r="M118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4" i="12"/>
  <c r="M93" i="12"/>
  <c r="M92" i="12"/>
  <c r="M91" i="12"/>
  <c r="M90" i="12"/>
  <c r="M89" i="12"/>
  <c r="M88" i="12"/>
  <c r="M87" i="12"/>
  <c r="M95" i="12"/>
  <c r="M85" i="12"/>
  <c r="M83" i="12"/>
  <c r="M81" i="12"/>
  <c r="M80" i="12"/>
  <c r="M79" i="12"/>
  <c r="M78" i="12"/>
  <c r="M77" i="12"/>
  <c r="M76" i="12"/>
  <c r="M75" i="12"/>
  <c r="M74" i="12"/>
  <c r="M73" i="12"/>
  <c r="M71" i="12"/>
  <c r="M72" i="12"/>
  <c r="M82" i="12"/>
  <c r="M68" i="12"/>
  <c r="M67" i="12"/>
  <c r="M66" i="12"/>
  <c r="M65" i="12"/>
  <c r="M64" i="12"/>
  <c r="M63" i="12"/>
  <c r="M53" i="12"/>
  <c r="M62" i="12"/>
  <c r="M61" i="12"/>
  <c r="M60" i="12"/>
  <c r="M59" i="12"/>
  <c r="M69" i="12"/>
  <c r="M56" i="12"/>
  <c r="M55" i="12"/>
  <c r="M58" i="12"/>
  <c r="M52" i="12"/>
  <c r="M57" i="12"/>
  <c r="M54" i="12"/>
  <c r="M51" i="12"/>
  <c r="M49" i="12"/>
  <c r="M36" i="12"/>
  <c r="M48" i="12"/>
  <c r="M47" i="12"/>
  <c r="M46" i="12"/>
  <c r="M45" i="12"/>
  <c r="M44" i="12"/>
  <c r="M43" i="12"/>
  <c r="M42" i="12"/>
  <c r="M33" i="12"/>
  <c r="M41" i="12"/>
  <c r="M34" i="12"/>
  <c r="M40" i="12"/>
  <c r="M39" i="12"/>
  <c r="M38" i="12"/>
  <c r="M37" i="12"/>
  <c r="M32" i="12"/>
  <c r="M35" i="12"/>
  <c r="M30" i="12"/>
  <c r="M20" i="12"/>
  <c r="M29" i="12"/>
  <c r="M28" i="12"/>
  <c r="M27" i="12"/>
  <c r="M26" i="12"/>
  <c r="M25" i="12"/>
  <c r="M24" i="12"/>
  <c r="M22" i="12"/>
  <c r="M23" i="12"/>
  <c r="M19" i="12"/>
  <c r="M21" i="12"/>
  <c r="M18" i="12"/>
  <c r="M126" i="12"/>
  <c r="M16" i="12"/>
  <c r="M15" i="12"/>
  <c r="M14" i="12"/>
  <c r="M13" i="12"/>
  <c r="M10" i="12"/>
  <c r="M11" i="12"/>
  <c r="M8" i="12"/>
  <c r="M9" i="12"/>
  <c r="M12" i="12"/>
  <c r="M6" i="12"/>
  <c r="I6" i="12"/>
  <c r="K6" i="12" s="1"/>
  <c r="U6" i="12" s="1"/>
  <c r="X6" i="12" s="1"/>
  <c r="R6" i="12" s="1"/>
  <c r="G117" i="12"/>
  <c r="G86" i="12"/>
  <c r="G70" i="12"/>
  <c r="G50" i="12"/>
  <c r="G31" i="12"/>
  <c r="G17" i="12"/>
  <c r="G7" i="12"/>
  <c r="I7" i="12" l="1"/>
  <c r="J116" i="12"/>
  <c r="J115" i="12"/>
  <c r="J125" i="12"/>
  <c r="K87" i="12"/>
  <c r="U87" i="12" s="1"/>
  <c r="X87" i="12" s="1"/>
  <c r="R87" i="12" s="1"/>
  <c r="I86" i="12"/>
  <c r="H17" i="12"/>
  <c r="T17" i="12" s="1"/>
  <c r="H7" i="12"/>
  <c r="T7" i="12" s="1"/>
  <c r="K118" i="12"/>
  <c r="U118" i="12" s="1"/>
  <c r="X118" i="12" s="1"/>
  <c r="R118" i="12" s="1"/>
  <c r="I117" i="12"/>
  <c r="K117" i="12" s="1"/>
  <c r="U117" i="12" s="1"/>
  <c r="X117" i="12" s="1"/>
  <c r="R117" i="12" s="1"/>
  <c r="K95" i="12"/>
  <c r="U95" i="12" s="1"/>
  <c r="X95" i="12" s="1"/>
  <c r="R95" i="12" s="1"/>
  <c r="K86" i="12"/>
  <c r="U86" i="12" s="1"/>
  <c r="X86" i="12" s="1"/>
  <c r="R86" i="12" s="1"/>
  <c r="K51" i="12"/>
  <c r="U51" i="12" s="1"/>
  <c r="X51" i="12" s="1"/>
  <c r="R51" i="12" s="1"/>
  <c r="K50" i="12"/>
  <c r="U50" i="12" s="1"/>
  <c r="X50" i="12" s="1"/>
  <c r="R50" i="12" s="1"/>
  <c r="K82" i="12"/>
  <c r="U82" i="12" s="1"/>
  <c r="X82" i="12" s="1"/>
  <c r="R82" i="12" s="1"/>
  <c r="K70" i="12"/>
  <c r="U70" i="12" s="1"/>
  <c r="X70" i="12" s="1"/>
  <c r="R70" i="12" s="1"/>
  <c r="K35" i="12"/>
  <c r="U35" i="12" s="1"/>
  <c r="X35" i="12" s="1"/>
  <c r="R35" i="12" s="1"/>
  <c r="I31" i="12"/>
  <c r="K31" i="12" s="1"/>
  <c r="U31" i="12" s="1"/>
  <c r="X31" i="12" s="1"/>
  <c r="R31" i="12" s="1"/>
  <c r="K18" i="12"/>
  <c r="U18" i="12" s="1"/>
  <c r="X18" i="12" s="1"/>
  <c r="R18" i="12" s="1"/>
  <c r="I17" i="12"/>
  <c r="K17" i="12" s="1"/>
  <c r="U17" i="12" s="1"/>
  <c r="X17" i="12" s="1"/>
  <c r="R17" i="12" s="1"/>
  <c r="K12" i="12"/>
  <c r="U12" i="12" s="1"/>
  <c r="X12" i="12" s="1"/>
  <c r="R12" i="12" s="1"/>
  <c r="K7" i="12"/>
  <c r="U7" i="12" s="1"/>
  <c r="X7" i="12" s="1"/>
  <c r="R7" i="12" s="1"/>
  <c r="J117" i="12"/>
  <c r="J86" i="12"/>
  <c r="J70" i="12"/>
  <c r="J50" i="12"/>
  <c r="J31" i="12"/>
  <c r="J17" i="12"/>
  <c r="J7" i="12"/>
  <c r="J123" i="12"/>
  <c r="J119" i="12"/>
  <c r="J122" i="12"/>
  <c r="J121" i="12"/>
  <c r="J120" i="12"/>
  <c r="J118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4" i="12"/>
  <c r="J93" i="12"/>
  <c r="J92" i="12"/>
  <c r="J91" i="12"/>
  <c r="J90" i="12"/>
  <c r="J89" i="12"/>
  <c r="J88" i="12"/>
  <c r="J87" i="12"/>
  <c r="J95" i="12"/>
  <c r="J85" i="12"/>
  <c r="J83" i="12"/>
  <c r="J81" i="12"/>
  <c r="J80" i="12"/>
  <c r="J79" i="12"/>
  <c r="J78" i="12"/>
  <c r="J77" i="12"/>
  <c r="J76" i="12"/>
  <c r="J75" i="12"/>
  <c r="J74" i="12"/>
  <c r="J73" i="12"/>
  <c r="J71" i="12"/>
  <c r="J72" i="12"/>
  <c r="J82" i="12"/>
  <c r="J68" i="12"/>
  <c r="J67" i="12"/>
  <c r="J66" i="12"/>
  <c r="J65" i="12"/>
  <c r="J64" i="12"/>
  <c r="J63" i="12"/>
  <c r="J53" i="12"/>
  <c r="J62" i="12"/>
  <c r="J61" i="12"/>
  <c r="J60" i="12"/>
  <c r="J59" i="12"/>
  <c r="J69" i="12"/>
  <c r="J56" i="12"/>
  <c r="J55" i="12"/>
  <c r="J58" i="12"/>
  <c r="J52" i="12"/>
  <c r="J57" i="12"/>
  <c r="J54" i="12"/>
  <c r="J51" i="12"/>
  <c r="J49" i="12"/>
  <c r="J36" i="12"/>
  <c r="J48" i="12"/>
  <c r="J47" i="12"/>
  <c r="J46" i="12"/>
  <c r="J45" i="12"/>
  <c r="J44" i="12"/>
  <c r="J43" i="12"/>
  <c r="J42" i="12"/>
  <c r="J33" i="12"/>
  <c r="J41" i="12"/>
  <c r="J34" i="12"/>
  <c r="J124" i="12"/>
  <c r="J6" i="12"/>
  <c r="J12" i="12"/>
  <c r="J9" i="12"/>
  <c r="J8" i="12"/>
  <c r="J11" i="12"/>
  <c r="J10" i="12"/>
  <c r="J13" i="12"/>
  <c r="J14" i="12"/>
  <c r="J15" i="12"/>
  <c r="J16" i="12"/>
  <c r="J126" i="12"/>
  <c r="J18" i="12"/>
  <c r="J21" i="12"/>
  <c r="J19" i="12"/>
  <c r="J23" i="12"/>
  <c r="J22" i="12"/>
  <c r="J24" i="12"/>
  <c r="J25" i="12"/>
  <c r="J26" i="12"/>
  <c r="J27" i="12"/>
  <c r="J28" i="12"/>
  <c r="J29" i="12"/>
  <c r="J20" i="12"/>
  <c r="J30" i="12"/>
  <c r="J35" i="12"/>
  <c r="J32" i="12"/>
  <c r="J37" i="12"/>
  <c r="J38" i="12"/>
  <c r="J39" i="12"/>
  <c r="J40" i="12"/>
</calcChain>
</file>

<file path=xl/sharedStrings.xml><?xml version="1.0" encoding="utf-8"?>
<sst xmlns="http://schemas.openxmlformats.org/spreadsheetml/2006/main" count="319" uniqueCount="185">
  <si>
    <t>МБОУ СШ № 13</t>
  </si>
  <si>
    <t>МБОУ СШ № 16</t>
  </si>
  <si>
    <t>МБОУ СШ № 17</t>
  </si>
  <si>
    <t>МБОУ СШ № 18</t>
  </si>
  <si>
    <t>МБОУ СШ № 19</t>
  </si>
  <si>
    <t>МБОУ СШ № 89</t>
  </si>
  <si>
    <t>МБОУ СШ № 91</t>
  </si>
  <si>
    <t>МБОУ СШ № 92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</si>
  <si>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</si>
  <si>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</si>
  <si>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</si>
  <si>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</si>
  <si>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</si>
  <si>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</si>
  <si>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</si>
  <si>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</si>
  <si>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</si>
  <si>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</si>
  <si>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</si>
  <si>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</si>
  <si>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</si>
  <si>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</si>
  <si>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</si>
  <si>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</si>
  <si>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</si>
  <si>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</si>
  <si>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</si>
  <si>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</si>
  <si>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</si>
  <si>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</si>
  <si>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</si>
  <si>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</si>
  <si>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</si>
  <si>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</si>
  <si>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</si>
  <si>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</si>
  <si>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</si>
  <si>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</si>
  <si>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</si>
  <si>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</si>
  <si>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</si>
  <si>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</si>
  <si>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</si>
  <si>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</si>
  <si>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</si>
  <si>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</si>
  <si>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</si>
  <si>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</si>
  <si>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</si>
  <si>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</si>
  <si>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</si>
  <si>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</si>
  <si>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</si>
  <si>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</si>
  <si>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</si>
  <si>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</si>
  <si>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</si>
  <si>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</si>
  <si>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</si>
  <si>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</si>
  <si>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</si>
  <si>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</si>
  <si>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</si>
  <si>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</si>
  <si>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</si>
  <si>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</si>
  <si>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</si>
  <si>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</si>
  <si>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</si>
  <si>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</si>
  <si>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</si>
  <si>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</si>
  <si>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</si>
  <si>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</si>
  <si>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</si>
  <si>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</si>
  <si>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</si>
  <si>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</si>
  <si>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</si>
  <si>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</si>
  <si>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</si>
  <si>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</si>
  <si>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</si>
  <si>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</si>
  <si>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</si>
  <si>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</si>
  <si>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</si>
  <si>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</si>
  <si>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</si>
  <si>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</si>
  <si>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</si>
  <si>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</si>
  <si>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</si>
  <si>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</si>
  <si>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</si>
  <si>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</si>
  <si>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</si>
  <si>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</si>
  <si>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</si>
  <si>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</si>
  <si>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</si>
  <si>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</si>
  <si>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</si>
  <si>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</si>
  <si>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A</t>
  </si>
  <si>
    <t>C</t>
  </si>
  <si>
    <t>B</t>
  </si>
  <si>
    <t>D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</si>
  <si>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</si>
  <si>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</si>
  <si>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</si>
  <si>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</si>
  <si>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</si>
  <si>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</si>
  <si>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Среднее значение по городу</t>
  </si>
  <si>
    <t>КАДРОВОЕ ОБЕСПЕЧЕНИЕ ОБРАЗОВАТЕЛЬНЫХ УЧРЕЖДЕНИЙ</t>
  </si>
  <si>
    <t>Качественность обучения</t>
  </si>
  <si>
    <t>Общее  число педагогических кадров</t>
  </si>
  <si>
    <t>Зрелость коллектива и возможность инновационных преобразований</t>
  </si>
  <si>
    <t>Число педагогов в возрасте от 25 до 45 лет</t>
  </si>
  <si>
    <t>Общее  число обучающихся</t>
  </si>
  <si>
    <t>КАДРОВОЕ ОБЕСПЕЧЕНИЕ ОБЩЕОБРАЗОВАТЕЛЬНЫХ УЧРЕЖДЕНИЙ</t>
  </si>
  <si>
    <t>- отлично</t>
  </si>
  <si>
    <t>- хорошо</t>
  </si>
  <si>
    <t xml:space="preserve">- нормально </t>
  </si>
  <si>
    <t>- критично</t>
  </si>
  <si>
    <t>Примечание</t>
  </si>
  <si>
    <t>Стабильность педагогического коллектива</t>
  </si>
  <si>
    <t xml:space="preserve">Качество педагогического коллектива </t>
  </si>
  <si>
    <t>Обеспечение педагогами: число обучающихся на 1 педагога</t>
  </si>
  <si>
    <t>ЖЕЛЕЗНОДОРОЖНЫЙ РАЙОН</t>
  </si>
  <si>
    <t xml:space="preserve">МБОУ СШ № 86 </t>
  </si>
  <si>
    <t>КИРОВСКИЙ РАЙОН</t>
  </si>
  <si>
    <t>ЛЕНИНСКИЙ РАЙОН</t>
  </si>
  <si>
    <t>ОКТЯБРЬСКИЙ РАЙОН</t>
  </si>
  <si>
    <t xml:space="preserve">МАОУ Гимназия № 11 </t>
  </si>
  <si>
    <t xml:space="preserve">МБОУ СШ № 72 </t>
  </si>
  <si>
    <t>СВЕРДЛОВСКИЙ РАЙОН</t>
  </si>
  <si>
    <t>СОВЕТСКИЙ РАЙОН</t>
  </si>
  <si>
    <t>ЦЕНТРАЛЬНЫЙ РАЙОН</t>
  </si>
  <si>
    <t xml:space="preserve">МБОУ СШ № 10 </t>
  </si>
  <si>
    <t>по городу Красноярску</t>
  </si>
  <si>
    <t>МАОУ Гимназия № 3</t>
  </si>
  <si>
    <t xml:space="preserve">МАОУ СШ № 152 </t>
  </si>
  <si>
    <t>Расчетное среднее значение</t>
  </si>
  <si>
    <r>
      <t>Коэффициент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Квпк</t>
    </r>
  </si>
  <si>
    <r>
      <t>Индекс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Iвпк</t>
    </r>
  </si>
  <si>
    <r>
      <t xml:space="preserve">Коэффициент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Кс</t>
    </r>
  </si>
  <si>
    <r>
      <t xml:space="preserve">Индекс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 Iс</t>
    </r>
  </si>
  <si>
    <r>
      <t xml:space="preserve">Коэффициент качества коллектива </t>
    </r>
    <r>
      <rPr>
        <b/>
        <sz val="11"/>
        <color rgb="FF000000"/>
        <rFont val="Calibri"/>
        <family val="2"/>
        <charset val="204"/>
        <scheme val="minor"/>
      </rPr>
      <t>Кк</t>
    </r>
  </si>
  <si>
    <r>
      <t xml:space="preserve">Индекс качества коллектива </t>
    </r>
    <r>
      <rPr>
        <b/>
        <sz val="11"/>
        <color rgb="FF000000"/>
        <rFont val="Calibri"/>
        <family val="2"/>
        <charset val="204"/>
        <scheme val="minor"/>
      </rPr>
      <t xml:space="preserve"> Iк</t>
    </r>
  </si>
  <si>
    <r>
      <t xml:space="preserve">Коэффициент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>К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</si>
  <si>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 xml:space="preserve">     I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</si>
  <si>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обеспечения педагогами   </t>
    </r>
    <r>
      <rPr>
        <b/>
        <sz val="11"/>
        <color rgb="FF000000"/>
        <rFont val="Calibri"/>
        <family val="2"/>
        <charset val="204"/>
        <scheme val="minor"/>
      </rPr>
      <t>Iоп</t>
    </r>
  </si>
  <si>
    <r>
      <t xml:space="preserve">Показатель обеспечения педагогами </t>
    </r>
    <r>
      <rPr>
        <b/>
        <sz val="11"/>
        <color theme="1"/>
        <rFont val="Calibri"/>
        <family val="2"/>
        <charset val="204"/>
        <scheme val="minor"/>
      </rPr>
      <t>Поп</t>
    </r>
  </si>
  <si>
    <r>
      <t>Коэффициент потенциала инноваций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9"/>
        <color theme="1"/>
        <rFont val="Calibri"/>
        <family val="2"/>
        <charset val="204"/>
        <scheme val="minor"/>
      </rPr>
      <t>25-45</t>
    </r>
  </si>
  <si>
    <r>
      <t xml:space="preserve">Коэффициент квалификации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Квпк</t>
    </r>
  </si>
  <si>
    <r>
      <t xml:space="preserve">Коэффициент качества коллектива  </t>
    </r>
    <r>
      <rPr>
        <b/>
        <sz val="11"/>
        <color theme="1"/>
        <rFont val="Calibri"/>
        <family val="2"/>
        <charset val="204"/>
        <scheme val="minor"/>
      </rPr>
      <t xml:space="preserve"> Кк</t>
    </r>
  </si>
  <si>
    <r>
      <t xml:space="preserve">Коэффициент стабильности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с</t>
    </r>
  </si>
  <si>
    <t>МАОУ СШ № 152</t>
  </si>
  <si>
    <t>Высокий уровень</t>
  </si>
  <si>
    <t>Средний уровень</t>
  </si>
  <si>
    <t>Нижний уровень</t>
  </si>
  <si>
    <t xml:space="preserve"> - высокий уровень и выше</t>
  </si>
  <si>
    <t xml:space="preserve"> - от нижнего уровня до среднего уровня</t>
  </si>
  <si>
    <t xml:space="preserve"> - ниже нижнего уровня</t>
  </si>
  <si>
    <t>Цифра 1</t>
  </si>
  <si>
    <t>Цифра 2</t>
  </si>
  <si>
    <t>Цифра 3</t>
  </si>
  <si>
    <t>Цифра 4</t>
  </si>
  <si>
    <t>Цифра 5</t>
  </si>
  <si>
    <t>Среднее значение</t>
  </si>
  <si>
    <t>Вспомогательныe значения</t>
  </si>
  <si>
    <t>МБОУ СШ № 154</t>
  </si>
  <si>
    <t>на 01 октября 2019 г.</t>
  </si>
  <si>
    <t>Общее число педагогических и управленческих кадров на 01 октября 2018 г.</t>
  </si>
  <si>
    <t>Число педагогических и управленческих кадров, ушедших из школы до 01 октября 2019 г.</t>
  </si>
  <si>
    <t>МАОУ СШ "Комплекс "Покровский"</t>
  </si>
  <si>
    <t>Число педагогических и управленческих кадров с высшей и первой категорией</t>
  </si>
  <si>
    <t>МБОУ СШ № 156</t>
  </si>
  <si>
    <t>МБОУ СШ № 155</t>
  </si>
  <si>
    <t>МАОУ СШ № 93</t>
  </si>
  <si>
    <t>МАОУ СШ № 90</t>
  </si>
  <si>
    <t xml:space="preserve"> - от среднего уровня до высокого уровня</t>
  </si>
  <si>
    <t>МБОУ СШ № 6 (+СШ № 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</si>
</sst>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₽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397">
    <xf numFmtId="0" fontId="0" fillId="0" borderId="0" xfId="0"/>
    <xf numFmtId="0" fontId="0" fillId="0" borderId="0" xfId="0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/>
    </xf>
    <xf numFmtId="0" fontId="10" fillId="0" borderId="26" xfId="0" applyFont="1" applyBorder="1" applyAlignment="1">
      <alignment wrapText="1"/>
    </xf>
    <xf numFmtId="0" fontId="12" fillId="4" borderId="0" xfId="0" applyFont="1" applyFill="1" applyAlignment="1">
      <alignment horizontal="center"/>
    </xf>
    <xf numFmtId="4" fontId="6" fillId="0" borderId="13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left"/>
    </xf>
    <xf numFmtId="0" fontId="8" fillId="3" borderId="50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8" fillId="3" borderId="53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4" fontId="6" fillId="0" borderId="0" xfId="0" applyNumberFormat="1" applyFont="1" applyBorder="1" applyAlignment="1">
      <alignment horizontal="right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/>
    <xf numFmtId="0" fontId="5" fillId="0" borderId="12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2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5" fillId="0" borderId="40" xfId="0" applyFont="1" applyBorder="1" applyAlignment="1">
      <alignment horizontal="right"/>
    </xf>
    <xf numFmtId="0" fontId="5" fillId="0" borderId="0" xfId="0" applyFont="1" applyBorder="1"/>
    <xf numFmtId="4" fontId="5" fillId="0" borderId="43" xfId="0" applyNumberFormat="1" applyFont="1" applyBorder="1"/>
    <xf numFmtId="4" fontId="5" fillId="0" borderId="17" xfId="0" applyNumberFormat="1" applyFont="1" applyBorder="1"/>
    <xf numFmtId="4" fontId="5" fillId="0" borderId="1" xfId="0" applyNumberFormat="1" applyFont="1" applyBorder="1"/>
    <xf numFmtId="4" fontId="5" fillId="0" borderId="23" xfId="0" applyNumberFormat="1" applyFont="1" applyBorder="1"/>
    <xf numFmtId="4" fontId="5" fillId="0" borderId="14" xfId="0" applyNumberFormat="1" applyFont="1" applyBorder="1"/>
    <xf numFmtId="0" fontId="0" fillId="0" borderId="0" xfId="0" applyFont="1"/>
    <xf numFmtId="0" fontId="0" fillId="0" borderId="11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0" fontId="16" fillId="0" borderId="26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15" fillId="0" borderId="16" xfId="0" applyFont="1" applyBorder="1" applyAlignment="1"/>
    <xf numFmtId="0" fontId="15" fillId="0" borderId="21" xfId="0" applyFont="1" applyBorder="1" applyAlignment="1">
      <alignment horizontal="center"/>
    </xf>
    <xf numFmtId="0" fontId="17" fillId="0" borderId="21" xfId="0" applyFont="1" applyBorder="1"/>
    <xf numFmtId="0" fontId="0" fillId="0" borderId="12" xfId="0" applyFont="1" applyBorder="1" applyAlignment="1">
      <alignment horizontal="right"/>
    </xf>
    <xf numFmtId="0" fontId="9" fillId="2" borderId="8" xfId="0" applyFont="1" applyFill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9" fillId="2" borderId="23" xfId="0" applyFont="1" applyFill="1" applyBorder="1" applyAlignment="1">
      <alignment horizontal="center" wrapText="1"/>
    </xf>
    <xf numFmtId="0" fontId="16" fillId="0" borderId="26" xfId="0" applyFont="1" applyBorder="1" applyAlignment="1">
      <alignment vertical="top" wrapText="1"/>
    </xf>
    <xf numFmtId="0" fontId="0" fillId="0" borderId="13" xfId="0" applyFont="1" applyBorder="1"/>
    <xf numFmtId="0" fontId="9" fillId="2" borderId="1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16" fillId="0" borderId="26" xfId="0" applyFont="1" applyBorder="1" applyAlignment="1">
      <alignment vertical="center" wrapText="1"/>
    </xf>
    <xf numFmtId="0" fontId="16" fillId="0" borderId="22" xfId="0" applyFont="1" applyBorder="1" applyAlignment="1">
      <alignment wrapText="1"/>
    </xf>
    <xf numFmtId="0" fontId="8" fillId="0" borderId="22" xfId="0" applyFont="1" applyBorder="1" applyAlignment="1">
      <alignment vertical="center" wrapText="1"/>
    </xf>
    <xf numFmtId="0" fontId="15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7" fillId="0" borderId="22" xfId="0" applyFont="1" applyBorder="1"/>
    <xf numFmtId="0" fontId="17" fillId="0" borderId="25" xfId="0" applyFont="1" applyBorder="1"/>
    <xf numFmtId="2" fontId="0" fillId="0" borderId="35" xfId="0" applyNumberFormat="1" applyFont="1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2" fontId="0" fillId="0" borderId="54" xfId="0" applyNumberFormat="1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1" fontId="0" fillId="0" borderId="4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4" fontId="5" fillId="0" borderId="8" xfId="0" applyNumberFormat="1" applyFont="1" applyBorder="1"/>
    <xf numFmtId="0" fontId="7" fillId="0" borderId="0" xfId="0" applyFont="1" applyAlignment="1">
      <alignment vertical="top"/>
    </xf>
    <xf numFmtId="1" fontId="5" fillId="0" borderId="43" xfId="0" applyNumberFormat="1" applyFont="1" applyBorder="1"/>
    <xf numFmtId="1" fontId="6" fillId="0" borderId="13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6" fillId="0" borderId="47" xfId="0" applyNumberFormat="1" applyFont="1" applyBorder="1" applyAlignment="1">
      <alignment horizontal="left"/>
    </xf>
    <xf numFmtId="1" fontId="5" fillId="0" borderId="8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55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2" fontId="19" fillId="0" borderId="32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2" borderId="29" xfId="0" applyNumberFormat="1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1" fontId="5" fillId="0" borderId="65" xfId="0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9" borderId="52" xfId="0" applyNumberFormat="1" applyFont="1" applyFill="1" applyBorder="1" applyAlignment="1">
      <alignment horizontal="center"/>
    </xf>
    <xf numFmtId="4" fontId="19" fillId="0" borderId="29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5" fillId="2" borderId="1" xfId="0" applyNumberFormat="1" applyFont="1" applyFill="1" applyBorder="1"/>
    <xf numFmtId="4" fontId="5" fillId="2" borderId="23" xfId="0" applyNumberFormat="1" applyFont="1" applyFill="1" applyBorder="1"/>
    <xf numFmtId="2" fontId="2" fillId="0" borderId="4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left"/>
    </xf>
    <xf numFmtId="2" fontId="8" fillId="3" borderId="28" xfId="0" applyNumberFormat="1" applyFont="1" applyFill="1" applyBorder="1" applyAlignment="1">
      <alignment horizontal="center" wrapText="1"/>
    </xf>
    <xf numFmtId="2" fontId="8" fillId="3" borderId="4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left"/>
    </xf>
    <xf numFmtId="2" fontId="8" fillId="3" borderId="29" xfId="0" applyNumberFormat="1" applyFont="1" applyFill="1" applyBorder="1" applyAlignment="1">
      <alignment horizontal="center" wrapText="1"/>
    </xf>
    <xf numFmtId="2" fontId="8" fillId="3" borderId="55" xfId="0" applyNumberFormat="1" applyFont="1" applyFill="1" applyBorder="1" applyAlignment="1">
      <alignment horizontal="center" wrapText="1"/>
    </xf>
    <xf numFmtId="4" fontId="5" fillId="2" borderId="17" xfId="0" applyNumberFormat="1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27" xfId="0" applyFont="1" applyBorder="1" applyAlignment="1"/>
    <xf numFmtId="2" fontId="0" fillId="0" borderId="45" xfId="0" applyNumberFormat="1" applyFont="1" applyBorder="1" applyAlignment="1">
      <alignment horizontal="right"/>
    </xf>
    <xf numFmtId="0" fontId="16" fillId="0" borderId="46" xfId="0" applyFont="1" applyBorder="1" applyAlignment="1">
      <alignment wrapText="1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right"/>
    </xf>
    <xf numFmtId="0" fontId="0" fillId="2" borderId="43" xfId="0" applyFont="1" applyFill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4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left" vertical="center"/>
    </xf>
    <xf numFmtId="164" fontId="0" fillId="0" borderId="60" xfId="0" applyNumberFormat="1" applyFont="1" applyBorder="1" applyAlignment="1">
      <alignment horizontal="right"/>
    </xf>
    <xf numFmtId="164" fontId="0" fillId="0" borderId="63" xfId="0" applyNumberFormat="1" applyFont="1" applyBorder="1" applyAlignment="1">
      <alignment horizontal="right"/>
    </xf>
    <xf numFmtId="164" fontId="0" fillId="2" borderId="61" xfId="0" applyNumberFormat="1" applyFont="1" applyFill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64" fontId="18" fillId="0" borderId="9" xfId="0" applyNumberFormat="1" applyFont="1" applyBorder="1" applyAlignment="1">
      <alignment horizontal="right"/>
    </xf>
    <xf numFmtId="164" fontId="18" fillId="0" borderId="31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164" fontId="18" fillId="0" borderId="37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8" fillId="0" borderId="36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38" xfId="0" applyNumberFormat="1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3" fontId="6" fillId="0" borderId="61" xfId="0" applyNumberFormat="1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left" vertical="center"/>
    </xf>
    <xf numFmtId="164" fontId="26" fillId="0" borderId="3" xfId="0" applyNumberFormat="1" applyFont="1" applyBorder="1" applyAlignment="1">
      <alignment horizontal="left" vertical="center"/>
    </xf>
    <xf numFmtId="164" fontId="26" fillId="0" borderId="38" xfId="0" applyNumberFormat="1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left" vertical="center"/>
    </xf>
    <xf numFmtId="2" fontId="6" fillId="0" borderId="62" xfId="0" applyNumberFormat="1" applyFont="1" applyBorder="1" applyAlignment="1">
      <alignment horizontal="left" vertical="center"/>
    </xf>
    <xf numFmtId="0" fontId="9" fillId="3" borderId="67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4" fontId="28" fillId="0" borderId="3" xfId="0" applyNumberFormat="1" applyFont="1" applyBorder="1" applyAlignment="1">
      <alignment horizontal="right"/>
    </xf>
    <xf numFmtId="4" fontId="28" fillId="0" borderId="19" xfId="0" applyNumberFormat="1" applyFont="1" applyBorder="1" applyAlignment="1">
      <alignment horizontal="right"/>
    </xf>
    <xf numFmtId="4" fontId="28" fillId="0" borderId="38" xfId="0" applyNumberFormat="1" applyFont="1" applyBorder="1" applyAlignment="1">
      <alignment horizontal="right"/>
    </xf>
    <xf numFmtId="3" fontId="28" fillId="0" borderId="19" xfId="0" applyNumberFormat="1" applyFont="1" applyBorder="1" applyAlignment="1">
      <alignment horizontal="right"/>
    </xf>
    <xf numFmtId="2" fontId="28" fillId="0" borderId="3" xfId="0" applyNumberFormat="1" applyFont="1" applyBorder="1" applyAlignment="1">
      <alignment horizontal="right"/>
    </xf>
    <xf numFmtId="2" fontId="28" fillId="0" borderId="19" xfId="0" applyNumberFormat="1" applyFont="1" applyBorder="1" applyAlignment="1">
      <alignment horizontal="right"/>
    </xf>
    <xf numFmtId="2" fontId="28" fillId="0" borderId="6" xfId="0" applyNumberFormat="1" applyFont="1" applyBorder="1" applyAlignment="1">
      <alignment horizontal="right"/>
    </xf>
    <xf numFmtId="0" fontId="0" fillId="0" borderId="0" xfId="0" applyAlignment="1"/>
    <xf numFmtId="0" fontId="6" fillId="0" borderId="0" xfId="0" applyFont="1" applyAlignment="1"/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2" fontId="8" fillId="3" borderId="30" xfId="0" applyNumberFormat="1" applyFont="1" applyFill="1" applyBorder="1" applyAlignment="1">
      <alignment horizontal="center" wrapText="1"/>
    </xf>
    <xf numFmtId="4" fontId="3" fillId="0" borderId="30" xfId="0" applyNumberFormat="1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4" fontId="3" fillId="7" borderId="5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26" fillId="0" borderId="0" xfId="0" applyFont="1" applyAlignment="1"/>
    <xf numFmtId="0" fontId="19" fillId="0" borderId="0" xfId="0" applyFont="1"/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right"/>
    </xf>
    <xf numFmtId="2" fontId="25" fillId="0" borderId="0" xfId="0" applyNumberFormat="1" applyFont="1" applyBorder="1"/>
    <xf numFmtId="4" fontId="25" fillId="0" borderId="58" xfId="0" applyNumberFormat="1" applyFont="1" applyBorder="1" applyAlignment="1">
      <alignment horizontal="center"/>
    </xf>
    <xf numFmtId="4" fontId="25" fillId="0" borderId="0" xfId="0" applyNumberFormat="1" applyFont="1" applyBorder="1"/>
    <xf numFmtId="3" fontId="25" fillId="0" borderId="58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2" fontId="12" fillId="10" borderId="26" xfId="0" applyNumberFormat="1" applyFont="1" applyFill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left"/>
    </xf>
    <xf numFmtId="4" fontId="6" fillId="0" borderId="6" xfId="0" applyNumberFormat="1" applyFont="1" applyBorder="1" applyAlignment="1">
      <alignment horizontal="left"/>
    </xf>
    <xf numFmtId="4" fontId="6" fillId="2" borderId="19" xfId="0" applyNumberFormat="1" applyFont="1" applyFill="1" applyBorder="1" applyAlignment="1">
      <alignment horizontal="left"/>
    </xf>
    <xf numFmtId="1" fontId="6" fillId="0" borderId="48" xfId="0" applyNumberFormat="1" applyFont="1" applyBorder="1" applyAlignment="1">
      <alignment horizontal="left"/>
    </xf>
    <xf numFmtId="4" fontId="25" fillId="0" borderId="20" xfId="0" applyNumberFormat="1" applyFont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58" xfId="0" applyNumberFormat="1" applyFont="1" applyBorder="1" applyAlignment="1">
      <alignment horizontal="center"/>
    </xf>
    <xf numFmtId="0" fontId="0" fillId="2" borderId="0" xfId="0" applyFill="1"/>
    <xf numFmtId="0" fontId="0" fillId="0" borderId="51" xfId="0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2" fontId="12" fillId="11" borderId="21" xfId="0" applyNumberFormat="1" applyFont="1" applyFill="1" applyBorder="1" applyAlignment="1">
      <alignment horizontal="left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12" fillId="11" borderId="10" xfId="0" applyNumberFormat="1" applyFont="1" applyFill="1" applyBorder="1" applyAlignment="1">
      <alignment horizontal="center" vertical="center"/>
    </xf>
    <xf numFmtId="2" fontId="12" fillId="11" borderId="20" xfId="0" applyNumberFormat="1" applyFont="1" applyFill="1" applyBorder="1" applyAlignment="1">
      <alignment horizontal="left" vertical="center"/>
    </xf>
    <xf numFmtId="2" fontId="12" fillId="11" borderId="44" xfId="0" applyNumberFormat="1" applyFont="1" applyFill="1" applyBorder="1" applyAlignment="1">
      <alignment horizontal="center" vertical="center"/>
    </xf>
    <xf numFmtId="2" fontId="12" fillId="11" borderId="18" xfId="0" applyNumberFormat="1" applyFont="1" applyFill="1" applyBorder="1" applyAlignment="1">
      <alignment horizontal="center" vertical="center"/>
    </xf>
    <xf numFmtId="2" fontId="12" fillId="11" borderId="24" xfId="0" applyNumberFormat="1" applyFont="1" applyFill="1" applyBorder="1" applyAlignment="1">
      <alignment horizontal="center" vertical="center"/>
    </xf>
    <xf numFmtId="2" fontId="12" fillId="11" borderId="35" xfId="0" applyNumberFormat="1" applyFont="1" applyFill="1" applyBorder="1" applyAlignment="1">
      <alignment horizontal="center" vertical="center"/>
    </xf>
    <xf numFmtId="2" fontId="12" fillId="11" borderId="25" xfId="0" applyNumberFormat="1" applyFont="1" applyFill="1" applyBorder="1" applyAlignment="1">
      <alignment horizontal="center" vertical="center"/>
    </xf>
    <xf numFmtId="2" fontId="12" fillId="11" borderId="71" xfId="0" applyNumberFormat="1" applyFont="1" applyFill="1" applyBorder="1" applyAlignment="1">
      <alignment horizontal="center" vertical="center"/>
    </xf>
    <xf numFmtId="2" fontId="12" fillId="11" borderId="16" xfId="0" applyNumberFormat="1" applyFont="1" applyFill="1" applyBorder="1" applyAlignment="1">
      <alignment horizontal="left" vertical="center"/>
    </xf>
    <xf numFmtId="2" fontId="12" fillId="11" borderId="4" xfId="0" applyNumberFormat="1" applyFont="1" applyFill="1" applyBorder="1" applyAlignment="1">
      <alignment horizontal="center" vertical="center"/>
    </xf>
    <xf numFmtId="2" fontId="12" fillId="11" borderId="45" xfId="0" applyNumberFormat="1" applyFont="1" applyFill="1" applyBorder="1" applyAlignment="1">
      <alignment horizontal="center" vertical="center"/>
    </xf>
    <xf numFmtId="2" fontId="12" fillId="11" borderId="52" xfId="0" applyNumberFormat="1" applyFont="1" applyFill="1" applyBorder="1" applyAlignment="1">
      <alignment horizontal="center" vertical="center"/>
    </xf>
    <xf numFmtId="2" fontId="12" fillId="11" borderId="26" xfId="0" applyNumberFormat="1" applyFont="1" applyFill="1" applyBorder="1" applyAlignment="1">
      <alignment horizontal="center" vertical="center"/>
    </xf>
    <xf numFmtId="2" fontId="12" fillId="11" borderId="15" xfId="0" applyNumberFormat="1" applyFont="1" applyFill="1" applyBorder="1" applyAlignment="1">
      <alignment horizontal="center" vertical="center"/>
    </xf>
    <xf numFmtId="2" fontId="12" fillId="11" borderId="51" xfId="0" applyNumberFormat="1" applyFont="1" applyFill="1" applyBorder="1" applyAlignment="1">
      <alignment horizontal="center" vertical="center"/>
    </xf>
    <xf numFmtId="2" fontId="12" fillId="11" borderId="7" xfId="0" applyNumberFormat="1" applyFont="1" applyFill="1" applyBorder="1" applyAlignment="1">
      <alignment horizontal="center" vertical="center"/>
    </xf>
    <xf numFmtId="2" fontId="12" fillId="11" borderId="5" xfId="0" applyNumberFormat="1" applyFont="1" applyFill="1" applyBorder="1" applyAlignment="1">
      <alignment horizontal="center" vertical="center"/>
    </xf>
    <xf numFmtId="2" fontId="12" fillId="11" borderId="33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left"/>
    </xf>
    <xf numFmtId="4" fontId="5" fillId="2" borderId="29" xfId="0" applyNumberFormat="1" applyFont="1" applyFill="1" applyBorder="1" applyAlignment="1">
      <alignment horizontal="center"/>
    </xf>
    <xf numFmtId="2" fontId="12" fillId="11" borderId="46" xfId="0" applyNumberFormat="1" applyFont="1" applyFill="1" applyBorder="1" applyAlignment="1">
      <alignment horizontal="center" vertical="center"/>
    </xf>
    <xf numFmtId="2" fontId="12" fillId="11" borderId="49" xfId="0" applyNumberFormat="1" applyFont="1" applyFill="1" applyBorder="1" applyAlignment="1">
      <alignment horizontal="left" vertical="center"/>
    </xf>
    <xf numFmtId="2" fontId="12" fillId="11" borderId="50" xfId="0" applyNumberFormat="1" applyFont="1" applyFill="1" applyBorder="1" applyAlignment="1">
      <alignment horizontal="center" vertical="center"/>
    </xf>
    <xf numFmtId="2" fontId="12" fillId="11" borderId="0" xfId="0" applyNumberFormat="1" applyFont="1" applyFill="1" applyBorder="1" applyAlignment="1">
      <alignment horizontal="center" vertical="center"/>
    </xf>
    <xf numFmtId="0" fontId="0" fillId="0" borderId="31" xfId="0" applyBorder="1"/>
    <xf numFmtId="0" fontId="21" fillId="0" borderId="2" xfId="0" applyFont="1" applyBorder="1" applyAlignment="1">
      <alignment horizontal="center" vertical="center" wrapText="1"/>
    </xf>
    <xf numFmtId="2" fontId="6" fillId="0" borderId="72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textRotation="90"/>
    </xf>
    <xf numFmtId="0" fontId="33" fillId="0" borderId="1" xfId="0" applyFont="1" applyBorder="1" applyAlignment="1">
      <alignment textRotation="90"/>
    </xf>
    <xf numFmtId="0" fontId="33" fillId="0" borderId="1" xfId="0" applyFont="1" applyBorder="1" applyAlignment="1">
      <alignment textRotation="90" wrapText="1"/>
    </xf>
    <xf numFmtId="165" fontId="32" fillId="0" borderId="31" xfId="0" applyNumberFormat="1" applyFont="1" applyBorder="1"/>
    <xf numFmtId="165" fontId="32" fillId="0" borderId="1" xfId="0" applyNumberFormat="1" applyFont="1" applyBorder="1"/>
    <xf numFmtId="165" fontId="32" fillId="0" borderId="37" xfId="0" applyNumberFormat="1" applyFont="1" applyBorder="1"/>
    <xf numFmtId="165" fontId="32" fillId="0" borderId="23" xfId="0" applyNumberFormat="1" applyFont="1" applyBorder="1"/>
    <xf numFmtId="165" fontId="32" fillId="0" borderId="36" xfId="0" applyNumberFormat="1" applyFont="1" applyBorder="1"/>
    <xf numFmtId="165" fontId="32" fillId="0" borderId="17" xfId="0" applyNumberFormat="1" applyFont="1" applyBorder="1"/>
    <xf numFmtId="165" fontId="32" fillId="0" borderId="3" xfId="0" applyNumberFormat="1" applyFont="1" applyBorder="1"/>
    <xf numFmtId="165" fontId="32" fillId="0" borderId="19" xfId="0" applyNumberFormat="1" applyFont="1" applyBorder="1"/>
    <xf numFmtId="2" fontId="12" fillId="11" borderId="2" xfId="0" applyNumberFormat="1" applyFont="1" applyFill="1" applyBorder="1" applyAlignment="1">
      <alignment horizontal="left" vertical="center"/>
    </xf>
    <xf numFmtId="2" fontId="6" fillId="2" borderId="70" xfId="0" applyNumberFormat="1" applyFont="1" applyFill="1" applyBorder="1" applyAlignment="1">
      <alignment horizontal="center" vertical="center"/>
    </xf>
    <xf numFmtId="2" fontId="12" fillId="11" borderId="72" xfId="0" applyNumberFormat="1" applyFont="1" applyFill="1" applyBorder="1" applyAlignment="1">
      <alignment horizontal="center" vertical="center"/>
    </xf>
    <xf numFmtId="2" fontId="6" fillId="2" borderId="59" xfId="0" applyNumberFormat="1" applyFont="1" applyFill="1" applyBorder="1" applyAlignment="1">
      <alignment horizontal="center" vertical="center"/>
    </xf>
    <xf numFmtId="2" fontId="12" fillId="11" borderId="59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left" vertical="center"/>
    </xf>
    <xf numFmtId="2" fontId="6" fillId="2" borderId="72" xfId="0" applyNumberFormat="1" applyFont="1" applyFill="1" applyBorder="1" applyAlignment="1">
      <alignment horizontal="center" vertical="center"/>
    </xf>
    <xf numFmtId="2" fontId="12" fillId="11" borderId="70" xfId="0" applyNumberFormat="1" applyFont="1" applyFill="1" applyBorder="1" applyAlignment="1">
      <alignment horizontal="center" vertical="center"/>
    </xf>
    <xf numFmtId="2" fontId="6" fillId="2" borderId="64" xfId="0" applyNumberFormat="1" applyFont="1" applyFill="1" applyBorder="1" applyAlignment="1">
      <alignment horizontal="center" vertical="center"/>
    </xf>
    <xf numFmtId="2" fontId="12" fillId="11" borderId="73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/>
    <xf numFmtId="2" fontId="28" fillId="0" borderId="20" xfId="0" applyNumberFormat="1" applyFont="1" applyBorder="1" applyAlignment="1">
      <alignment horizontal="right"/>
    </xf>
    <xf numFmtId="1" fontId="28" fillId="0" borderId="20" xfId="0" applyNumberFormat="1" applyFont="1" applyBorder="1" applyAlignment="1">
      <alignment horizontal="right"/>
    </xf>
    <xf numFmtId="0" fontId="1" fillId="0" borderId="21" xfId="0" applyFont="1" applyBorder="1"/>
    <xf numFmtId="165" fontId="32" fillId="0" borderId="20" xfId="0" applyNumberFormat="1" applyFont="1" applyBorder="1"/>
    <xf numFmtId="0" fontId="16" fillId="0" borderId="22" xfId="0" applyFont="1" applyBorder="1" applyAlignment="1">
      <alignment vertical="center" wrapText="1"/>
    </xf>
    <xf numFmtId="0" fontId="0" fillId="0" borderId="40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3" fontId="18" fillId="0" borderId="17" xfId="0" applyNumberFormat="1" applyFont="1" applyBorder="1" applyAlignment="1">
      <alignment horizontal="right"/>
    </xf>
    <xf numFmtId="164" fontId="0" fillId="0" borderId="17" xfId="0" applyNumberFormat="1" applyFont="1" applyBorder="1" applyAlignment="1"/>
    <xf numFmtId="0" fontId="0" fillId="0" borderId="37" xfId="0" applyBorder="1"/>
    <xf numFmtId="0" fontId="0" fillId="0" borderId="36" xfId="0" applyBorder="1"/>
    <xf numFmtId="3" fontId="6" fillId="0" borderId="13" xfId="0" applyNumberFormat="1" applyFont="1" applyBorder="1" applyAlignment="1">
      <alignment horizontal="left"/>
    </xf>
    <xf numFmtId="2" fontId="12" fillId="11" borderId="74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right"/>
    </xf>
    <xf numFmtId="0" fontId="1" fillId="0" borderId="51" xfId="0" applyFont="1" applyBorder="1"/>
    <xf numFmtId="0" fontId="0" fillId="0" borderId="52" xfId="0" applyBorder="1" applyAlignment="1">
      <alignment horizontal="center"/>
    </xf>
    <xf numFmtId="0" fontId="1" fillId="0" borderId="52" xfId="0" applyFont="1" applyBorder="1"/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4" fontId="5" fillId="2" borderId="43" xfId="0" applyNumberFormat="1" applyFont="1" applyFill="1" applyBorder="1"/>
    <xf numFmtId="4" fontId="5" fillId="0" borderId="0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right"/>
    </xf>
    <xf numFmtId="165" fontId="32" fillId="0" borderId="41" xfId="0" applyNumberFormat="1" applyFont="1" applyBorder="1"/>
    <xf numFmtId="165" fontId="32" fillId="0" borderId="43" xfId="0" applyNumberFormat="1" applyFont="1" applyBorder="1"/>
    <xf numFmtId="4" fontId="5" fillId="2" borderId="42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wrapText="1"/>
    </xf>
    <xf numFmtId="3" fontId="0" fillId="0" borderId="62" xfId="0" applyNumberFormat="1" applyBorder="1" applyAlignment="1">
      <alignment horizontal="right"/>
    </xf>
    <xf numFmtId="3" fontId="0" fillId="0" borderId="61" xfId="0" applyNumberFormat="1" applyFont="1" applyBorder="1" applyAlignment="1">
      <alignment horizontal="right"/>
    </xf>
    <xf numFmtId="1" fontId="0" fillId="0" borderId="54" xfId="0" applyNumberFormat="1" applyFont="1" applyBorder="1" applyAlignment="1">
      <alignment horizontal="right"/>
    </xf>
    <xf numFmtId="0" fontId="22" fillId="0" borderId="57" xfId="0" applyFont="1" applyBorder="1" applyAlignment="1">
      <alignment horizontal="center" vertical="center" wrapText="1"/>
    </xf>
    <xf numFmtId="3" fontId="25" fillId="0" borderId="38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left" vertical="center"/>
    </xf>
    <xf numFmtId="3" fontId="4" fillId="0" borderId="37" xfId="0" applyNumberFormat="1" applyFont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6" fillId="0" borderId="63" xfId="0" applyNumberFormat="1" applyFont="1" applyBorder="1" applyAlignment="1">
      <alignment horizontal="left" vertical="center"/>
    </xf>
    <xf numFmtId="3" fontId="4" fillId="0" borderId="41" xfId="0" applyNumberFormat="1" applyFont="1" applyBorder="1" applyAlignment="1">
      <alignment horizontal="right"/>
    </xf>
    <xf numFmtId="0" fontId="25" fillId="0" borderId="21" xfId="0" applyFont="1" applyBorder="1" applyAlignment="1">
      <alignment horizontal="center" vertical="center" wrapText="1"/>
    </xf>
    <xf numFmtId="0" fontId="0" fillId="0" borderId="46" xfId="0" applyFont="1" applyBorder="1"/>
    <xf numFmtId="0" fontId="9" fillId="3" borderId="10" xfId="0" applyFont="1" applyFill="1" applyBorder="1" applyAlignment="1">
      <alignment wrapText="1"/>
    </xf>
    <xf numFmtId="0" fontId="9" fillId="3" borderId="24" xfId="0" applyFont="1" applyFill="1" applyBorder="1" applyAlignment="1">
      <alignment wrapText="1"/>
    </xf>
    <xf numFmtId="0" fontId="9" fillId="3" borderId="33" xfId="0" applyFont="1" applyFill="1" applyBorder="1" applyAlignment="1">
      <alignment wrapText="1"/>
    </xf>
    <xf numFmtId="0" fontId="9" fillId="3" borderId="35" xfId="0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9" fillId="3" borderId="44" xfId="0" applyFont="1" applyFill="1" applyBorder="1" applyAlignment="1">
      <alignment vertical="center" wrapText="1"/>
    </xf>
    <xf numFmtId="0" fontId="27" fillId="0" borderId="2" xfId="0" applyFont="1" applyBorder="1" applyAlignment="1">
      <alignment horizontal="right" vertical="center"/>
    </xf>
    <xf numFmtId="0" fontId="9" fillId="3" borderId="22" xfId="0" applyFont="1" applyFill="1" applyBorder="1" applyAlignment="1">
      <alignment vertical="center" wrapText="1"/>
    </xf>
    <xf numFmtId="2" fontId="12" fillId="11" borderId="56" xfId="0" applyNumberFormat="1" applyFont="1" applyFill="1" applyBorder="1" applyAlignment="1">
      <alignment horizontal="center" vertical="center"/>
    </xf>
    <xf numFmtId="165" fontId="32" fillId="0" borderId="61" xfId="0" applyNumberFormat="1" applyFont="1" applyBorder="1"/>
    <xf numFmtId="4" fontId="5" fillId="0" borderId="52" xfId="0" applyNumberFormat="1" applyFont="1" applyBorder="1" applyAlignment="1">
      <alignment horizontal="center"/>
    </xf>
    <xf numFmtId="2" fontId="12" fillId="11" borderId="24" xfId="0" applyNumberFormat="1" applyFont="1" applyFill="1" applyBorder="1" applyAlignment="1">
      <alignment horizontal="center"/>
    </xf>
    <xf numFmtId="2" fontId="12" fillId="11" borderId="15" xfId="0" applyNumberFormat="1" applyFont="1" applyFill="1" applyBorder="1" applyAlignment="1">
      <alignment horizontal="center"/>
    </xf>
    <xf numFmtId="2" fontId="12" fillId="11" borderId="0" xfId="0" applyNumberFormat="1" applyFont="1" applyFill="1" applyBorder="1" applyAlignment="1">
      <alignment horizontal="center"/>
    </xf>
    <xf numFmtId="2" fontId="12" fillId="11" borderId="72" xfId="0" applyNumberFormat="1" applyFont="1" applyFill="1" applyBorder="1" applyAlignment="1">
      <alignment horizontal="center"/>
    </xf>
    <xf numFmtId="2" fontId="12" fillId="11" borderId="25" xfId="0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1" xfId="0" applyFont="1" applyBorder="1" applyAlignment="1">
      <alignment horizontal="center"/>
    </xf>
    <xf numFmtId="0" fontId="12" fillId="0" borderId="65" xfId="0" applyFont="1" applyBorder="1" applyAlignment="1">
      <alignment horizontal="center" wrapText="1"/>
    </xf>
    <xf numFmtId="0" fontId="12" fillId="0" borderId="66" xfId="0" applyFont="1" applyBorder="1" applyAlignment="1">
      <alignment horizontal="center" wrapText="1"/>
    </xf>
    <xf numFmtId="0" fontId="12" fillId="0" borderId="67" xfId="0" applyFont="1" applyBorder="1" applyAlignment="1">
      <alignment horizont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15" fillId="0" borderId="6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Excel Built-in Normal 2" xfId="2" xr:uid="{00000000-0005-0000-0000-000001000000}"/>
    <cellStyle name="Обычный" xfId="0" builtinId="0"/>
  </cellStyles>
  <dxfs count="39"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FFFF66"/>
      <color rgb="FFCCFF99"/>
      <color rgb="FFFFCCCC"/>
      <color rgb="FFCCFF66"/>
      <color rgb="FFFFFF00"/>
      <color rgb="FFFFFF3B"/>
      <color rgb="FFC5D9F1"/>
      <color rgb="FFB3FFB3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Сохранение качества педагогического коллектива</a:t>
            </a:r>
          </a:p>
        </c:rich>
      </c:tx>
      <c:layout>
        <c:manualLayout>
          <c:xMode val="edge"/>
          <c:yMode val="edge"/>
          <c:x val="0.39537915484141717"/>
          <c:y val="1.28153166900649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3897521098468E-2"/>
          <c:y val="0.1200238051638894"/>
          <c:w val="0.97481497078023027"/>
          <c:h val="0.54825234621135388"/>
        </c:manualLayout>
      </c:layout>
      <c:lineChart>
        <c:grouping val="standard"/>
        <c:varyColors val="0"/>
        <c:ser>
          <c:idx val="0"/>
          <c:order val="0"/>
          <c:tx>
            <c:v>Коэфициент качества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свод'!$F$6:$F$126</c:f>
              <c:numCache>
                <c:formatCode>#,##0.00</c:formatCode>
                <c:ptCount val="121"/>
                <c:pt idx="0">
                  <c:v>0.41860465116279072</c:v>
                </c:pt>
                <c:pt idx="1">
                  <c:v>0.65249800403253089</c:v>
                </c:pt>
                <c:pt idx="2">
                  <c:v>0.47619047619047616</c:v>
                </c:pt>
                <c:pt idx="3">
                  <c:v>0.73750000000000004</c:v>
                </c:pt>
                <c:pt idx="4">
                  <c:v>0.65217391304347827</c:v>
                </c:pt>
                <c:pt idx="5">
                  <c:v>0.8125</c:v>
                </c:pt>
                <c:pt idx="6">
                  <c:v>0.875</c:v>
                </c:pt>
                <c:pt idx="7">
                  <c:v>0.46666666666666667</c:v>
                </c:pt>
                <c:pt idx="8">
                  <c:v>0.6</c:v>
                </c:pt>
                <c:pt idx="9">
                  <c:v>0.62745098039215685</c:v>
                </c:pt>
                <c:pt idx="10">
                  <c:v>0.625</c:v>
                </c:pt>
                <c:pt idx="11">
                  <c:v>0.76222708656933136</c:v>
                </c:pt>
                <c:pt idx="12">
                  <c:v>0.7857142857142857</c:v>
                </c:pt>
                <c:pt idx="13">
                  <c:v>0.72916666666666663</c:v>
                </c:pt>
                <c:pt idx="14">
                  <c:v>0.87878787878787878</c:v>
                </c:pt>
                <c:pt idx="15">
                  <c:v>0.7767857142857143</c:v>
                </c:pt>
                <c:pt idx="16">
                  <c:v>0.8045977011494253</c:v>
                </c:pt>
                <c:pt idx="17">
                  <c:v>0.78048780487804881</c:v>
                </c:pt>
                <c:pt idx="18">
                  <c:v>0.88461538461538458</c:v>
                </c:pt>
                <c:pt idx="19">
                  <c:v>0.76</c:v>
                </c:pt>
                <c:pt idx="20">
                  <c:v>0.63157894736842102</c:v>
                </c:pt>
                <c:pt idx="21">
                  <c:v>0.65</c:v>
                </c:pt>
                <c:pt idx="22">
                  <c:v>0.65625</c:v>
                </c:pt>
                <c:pt idx="23">
                  <c:v>0.7</c:v>
                </c:pt>
                <c:pt idx="24">
                  <c:v>0.87096774193548387</c:v>
                </c:pt>
                <c:pt idx="25">
                  <c:v>0.73650121422948756</c:v>
                </c:pt>
                <c:pt idx="26">
                  <c:v>0.72131147540983609</c:v>
                </c:pt>
                <c:pt idx="27">
                  <c:v>0.75</c:v>
                </c:pt>
                <c:pt idx="28">
                  <c:v>0.92207792207792205</c:v>
                </c:pt>
                <c:pt idx="29">
                  <c:v>0.73015873015873012</c:v>
                </c:pt>
                <c:pt idx="30">
                  <c:v>0.875</c:v>
                </c:pt>
                <c:pt idx="31">
                  <c:v>0.5714285714285714</c:v>
                </c:pt>
                <c:pt idx="32">
                  <c:v>0.66666666666666663</c:v>
                </c:pt>
                <c:pt idx="33">
                  <c:v>0.5757575757575758</c:v>
                </c:pt>
                <c:pt idx="34">
                  <c:v>0.75</c:v>
                </c:pt>
                <c:pt idx="35">
                  <c:v>0.76315789473684215</c:v>
                </c:pt>
                <c:pt idx="36">
                  <c:v>0.79166666666666663</c:v>
                </c:pt>
                <c:pt idx="37">
                  <c:v>0.80392156862745101</c:v>
                </c:pt>
                <c:pt idx="38">
                  <c:v>0.78181818181818186</c:v>
                </c:pt>
                <c:pt idx="39">
                  <c:v>0.7142857142857143</c:v>
                </c:pt>
                <c:pt idx="40">
                  <c:v>0.65</c:v>
                </c:pt>
                <c:pt idx="41">
                  <c:v>0.87878787878787878</c:v>
                </c:pt>
                <c:pt idx="42">
                  <c:v>0.71875</c:v>
                </c:pt>
                <c:pt idx="43">
                  <c:v>0.59223300970873782</c:v>
                </c:pt>
                <c:pt idx="44">
                  <c:v>0.66661064132158376</c:v>
                </c:pt>
                <c:pt idx="45">
                  <c:v>0.75657894736842102</c:v>
                </c:pt>
                <c:pt idx="46">
                  <c:v>0.7857142857142857</c:v>
                </c:pt>
                <c:pt idx="47">
                  <c:v>0.47413793103448276</c:v>
                </c:pt>
                <c:pt idx="48">
                  <c:v>0.625</c:v>
                </c:pt>
                <c:pt idx="49">
                  <c:v>0.82758620689655171</c:v>
                </c:pt>
                <c:pt idx="50">
                  <c:v>0.87931034482758619</c:v>
                </c:pt>
                <c:pt idx="51">
                  <c:v>0.50819672131147542</c:v>
                </c:pt>
                <c:pt idx="52">
                  <c:v>0.53846153846153844</c:v>
                </c:pt>
                <c:pt idx="53">
                  <c:v>0.5625</c:v>
                </c:pt>
                <c:pt idx="54">
                  <c:v>0.5625</c:v>
                </c:pt>
                <c:pt idx="55">
                  <c:v>0.57894736842105265</c:v>
                </c:pt>
                <c:pt idx="56">
                  <c:v>0.40476190476190477</c:v>
                </c:pt>
                <c:pt idx="57">
                  <c:v>0.66666666666666663</c:v>
                </c:pt>
                <c:pt idx="58">
                  <c:v>0.76</c:v>
                </c:pt>
                <c:pt idx="59">
                  <c:v>0.66666666666666663</c:v>
                </c:pt>
                <c:pt idx="60">
                  <c:v>0.73684210526315785</c:v>
                </c:pt>
                <c:pt idx="61">
                  <c:v>0.77586206896551724</c:v>
                </c:pt>
                <c:pt idx="62">
                  <c:v>0.79661016949152541</c:v>
                </c:pt>
                <c:pt idx="63">
                  <c:v>0.7592592592592593</c:v>
                </c:pt>
                <c:pt idx="64">
                  <c:v>0.6406311654776623</c:v>
                </c:pt>
                <c:pt idx="65">
                  <c:v>0.6875</c:v>
                </c:pt>
                <c:pt idx="66">
                  <c:v>0.44565217391304346</c:v>
                </c:pt>
                <c:pt idx="67" formatCode="0.00">
                  <c:v>0.76595744680851063</c:v>
                </c:pt>
                <c:pt idx="68" formatCode="0.00">
                  <c:v>0.6</c:v>
                </c:pt>
                <c:pt idx="69" formatCode="0.00">
                  <c:v>0.61363636363636365</c:v>
                </c:pt>
                <c:pt idx="70" formatCode="0.00">
                  <c:v>0.61538461538461542</c:v>
                </c:pt>
                <c:pt idx="71" formatCode="0.00">
                  <c:v>0.56097560975609762</c:v>
                </c:pt>
                <c:pt idx="72" formatCode="0.00">
                  <c:v>0.62903225806451613</c:v>
                </c:pt>
                <c:pt idx="73" formatCode="0.00">
                  <c:v>0.7567567567567568</c:v>
                </c:pt>
                <c:pt idx="74" formatCode="0.00">
                  <c:v>0.6</c:v>
                </c:pt>
                <c:pt idx="75" formatCode="0.00">
                  <c:v>0.52238805970149249</c:v>
                </c:pt>
                <c:pt idx="76">
                  <c:v>0.82926829268292679</c:v>
                </c:pt>
                <c:pt idx="77" formatCode="0.00">
                  <c:v>0.61764705882352944</c:v>
                </c:pt>
                <c:pt idx="79" formatCode="0.00">
                  <c:v>0.72463768115942029</c:v>
                </c:pt>
                <c:pt idx="80">
                  <c:v>0.65572823155169269</c:v>
                </c:pt>
                <c:pt idx="81">
                  <c:v>0.82692307692307687</c:v>
                </c:pt>
                <c:pt idx="82">
                  <c:v>0.45833333333333331</c:v>
                </c:pt>
                <c:pt idx="83">
                  <c:v>0.734375</c:v>
                </c:pt>
                <c:pt idx="84">
                  <c:v>0.72857142857142854</c:v>
                </c:pt>
                <c:pt idx="85">
                  <c:v>0.71875</c:v>
                </c:pt>
                <c:pt idx="86">
                  <c:v>0.61538461538461542</c:v>
                </c:pt>
                <c:pt idx="87">
                  <c:v>0.67647058823529416</c:v>
                </c:pt>
                <c:pt idx="88">
                  <c:v>0.8</c:v>
                </c:pt>
                <c:pt idx="89">
                  <c:v>0.67391304347826086</c:v>
                </c:pt>
                <c:pt idx="90">
                  <c:v>0.37209302325581395</c:v>
                </c:pt>
                <c:pt idx="91">
                  <c:v>0.82692307692307687</c:v>
                </c:pt>
                <c:pt idx="92">
                  <c:v>0.84615384615384615</c:v>
                </c:pt>
                <c:pt idx="93">
                  <c:v>0.70588235294117652</c:v>
                </c:pt>
                <c:pt idx="94">
                  <c:v>0.7142857142857143</c:v>
                </c:pt>
                <c:pt idx="95">
                  <c:v>0.63265306122448983</c:v>
                </c:pt>
                <c:pt idx="96">
                  <c:v>0.51162790697674421</c:v>
                </c:pt>
                <c:pt idx="97">
                  <c:v>0.56000000000000005</c:v>
                </c:pt>
                <c:pt idx="98">
                  <c:v>0.77049180327868849</c:v>
                </c:pt>
                <c:pt idx="99">
                  <c:v>0.55555555555555558</c:v>
                </c:pt>
                <c:pt idx="100">
                  <c:v>0.70175438596491224</c:v>
                </c:pt>
                <c:pt idx="101">
                  <c:v>0.86290322580645162</c:v>
                </c:pt>
                <c:pt idx="102">
                  <c:v>0.50961538461538458</c:v>
                </c:pt>
                <c:pt idx="103">
                  <c:v>0.66666666666666663</c:v>
                </c:pt>
                <c:pt idx="104">
                  <c:v>0.67164179104477617</c:v>
                </c:pt>
                <c:pt idx="105">
                  <c:v>0.65354330708661412</c:v>
                </c:pt>
                <c:pt idx="106">
                  <c:v>0.65040650406504064</c:v>
                </c:pt>
                <c:pt idx="107">
                  <c:v>0.63366336633663367</c:v>
                </c:pt>
                <c:pt idx="108">
                  <c:v>0.51818181818181819</c:v>
                </c:pt>
                <c:pt idx="109">
                  <c:v>0.41935483870967744</c:v>
                </c:pt>
                <c:pt idx="111">
                  <c:v>0.72112342575292698</c:v>
                </c:pt>
                <c:pt idx="112">
                  <c:v>0.9242424242424242</c:v>
                </c:pt>
                <c:pt idx="113">
                  <c:v>0.91304347826086951</c:v>
                </c:pt>
                <c:pt idx="114">
                  <c:v>0.7192982456140351</c:v>
                </c:pt>
                <c:pt idx="115">
                  <c:v>0.58333333333333337</c:v>
                </c:pt>
                <c:pt idx="116">
                  <c:v>0.82258064516129037</c:v>
                </c:pt>
                <c:pt idx="117">
                  <c:v>0.58536585365853655</c:v>
                </c:pt>
                <c:pt idx="118">
                  <c:v>0.5</c:v>
                </c:pt>
                <c:pt idx="119">
                  <c:v>0.53877551020408165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C-4114-BCF4-1243AF061036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свод'!$G$6:$G$126</c:f>
              <c:numCache>
                <c:formatCode>#,##0.00</c:formatCode>
                <c:ptCount val="121"/>
                <c:pt idx="0">
                  <c:v>0.68193024663296131</c:v>
                </c:pt>
                <c:pt idx="1">
                  <c:v>0.68193024663296131</c:v>
                </c:pt>
                <c:pt idx="2">
                  <c:v>0.68193024663296131</c:v>
                </c:pt>
                <c:pt idx="3">
                  <c:v>0.68193024663296131</c:v>
                </c:pt>
                <c:pt idx="4">
                  <c:v>0.68193024663296131</c:v>
                </c:pt>
                <c:pt idx="5">
                  <c:v>0.68193024663296131</c:v>
                </c:pt>
                <c:pt idx="6">
                  <c:v>0.68193024663296131</c:v>
                </c:pt>
                <c:pt idx="7">
                  <c:v>0.68193024663296131</c:v>
                </c:pt>
                <c:pt idx="8">
                  <c:v>0.68193024663296131</c:v>
                </c:pt>
                <c:pt idx="9">
                  <c:v>0.68193024663296131</c:v>
                </c:pt>
                <c:pt idx="10">
                  <c:v>0.68193024663296131</c:v>
                </c:pt>
                <c:pt idx="11">
                  <c:v>0.68193024663296131</c:v>
                </c:pt>
                <c:pt idx="12">
                  <c:v>0.68193024663296131</c:v>
                </c:pt>
                <c:pt idx="13">
                  <c:v>0.68193024663296131</c:v>
                </c:pt>
                <c:pt idx="14">
                  <c:v>0.68193024663296131</c:v>
                </c:pt>
                <c:pt idx="15">
                  <c:v>0.68193024663296131</c:v>
                </c:pt>
                <c:pt idx="16">
                  <c:v>0.68193024663296131</c:v>
                </c:pt>
                <c:pt idx="17">
                  <c:v>0.68193024663296131</c:v>
                </c:pt>
                <c:pt idx="18">
                  <c:v>0.68193024663296131</c:v>
                </c:pt>
                <c:pt idx="19">
                  <c:v>0.68193024663296131</c:v>
                </c:pt>
                <c:pt idx="20">
                  <c:v>0.68193024663296131</c:v>
                </c:pt>
                <c:pt idx="21">
                  <c:v>0.68193024663296131</c:v>
                </c:pt>
                <c:pt idx="22">
                  <c:v>0.68193024663296131</c:v>
                </c:pt>
                <c:pt idx="23">
                  <c:v>0.68193024663296131</c:v>
                </c:pt>
                <c:pt idx="24">
                  <c:v>0.68193024663296131</c:v>
                </c:pt>
                <c:pt idx="25">
                  <c:v>0.68193024663296131</c:v>
                </c:pt>
                <c:pt idx="26">
                  <c:v>0.68193024663296131</c:v>
                </c:pt>
                <c:pt idx="27">
                  <c:v>0.68193024663296131</c:v>
                </c:pt>
                <c:pt idx="28">
                  <c:v>0.68193024663296131</c:v>
                </c:pt>
                <c:pt idx="29">
                  <c:v>0.68193024663296131</c:v>
                </c:pt>
                <c:pt idx="30">
                  <c:v>0.68193024663296131</c:v>
                </c:pt>
                <c:pt idx="31">
                  <c:v>0.68193024663296131</c:v>
                </c:pt>
                <c:pt idx="32">
                  <c:v>0.68193024663296131</c:v>
                </c:pt>
                <c:pt idx="33">
                  <c:v>0.68193024663296131</c:v>
                </c:pt>
                <c:pt idx="34">
                  <c:v>0.68193024663296131</c:v>
                </c:pt>
                <c:pt idx="35">
                  <c:v>0.68193024663296131</c:v>
                </c:pt>
                <c:pt idx="36">
                  <c:v>0.68193024663296131</c:v>
                </c:pt>
                <c:pt idx="37">
                  <c:v>0.68193024663296131</c:v>
                </c:pt>
                <c:pt idx="38">
                  <c:v>0.68193024663296131</c:v>
                </c:pt>
                <c:pt idx="39">
                  <c:v>0.68193024663296131</c:v>
                </c:pt>
                <c:pt idx="40">
                  <c:v>0.68193024663296131</c:v>
                </c:pt>
                <c:pt idx="41">
                  <c:v>0.68193024663296131</c:v>
                </c:pt>
                <c:pt idx="42">
                  <c:v>0.68193024663296131</c:v>
                </c:pt>
                <c:pt idx="43">
                  <c:v>0.68193024663296131</c:v>
                </c:pt>
                <c:pt idx="44">
                  <c:v>0.68193024663296131</c:v>
                </c:pt>
                <c:pt idx="45">
                  <c:v>0.68193024663296131</c:v>
                </c:pt>
                <c:pt idx="46">
                  <c:v>0.68193024663296131</c:v>
                </c:pt>
                <c:pt idx="47">
                  <c:v>0.68193024663296131</c:v>
                </c:pt>
                <c:pt idx="48">
                  <c:v>0.68193024663296131</c:v>
                </c:pt>
                <c:pt idx="49">
                  <c:v>0.68193024663296131</c:v>
                </c:pt>
                <c:pt idx="50">
                  <c:v>0.68193024663296131</c:v>
                </c:pt>
                <c:pt idx="51">
                  <c:v>0.68193024663296131</c:v>
                </c:pt>
                <c:pt idx="52">
                  <c:v>0.68193024663296131</c:v>
                </c:pt>
                <c:pt idx="53">
                  <c:v>0.68193024663296131</c:v>
                </c:pt>
                <c:pt idx="54">
                  <c:v>0.68193024663296131</c:v>
                </c:pt>
                <c:pt idx="55">
                  <c:v>0.68193024663296131</c:v>
                </c:pt>
                <c:pt idx="56">
                  <c:v>0.68193024663296131</c:v>
                </c:pt>
                <c:pt idx="57">
                  <c:v>0.68193024663296131</c:v>
                </c:pt>
                <c:pt idx="58">
                  <c:v>0.68193024663296131</c:v>
                </c:pt>
                <c:pt idx="59">
                  <c:v>0.68193024663296131</c:v>
                </c:pt>
                <c:pt idx="60">
                  <c:v>0.68193024663296131</c:v>
                </c:pt>
                <c:pt idx="61">
                  <c:v>0.68193024663296131</c:v>
                </c:pt>
                <c:pt idx="62">
                  <c:v>0.68193024663296131</c:v>
                </c:pt>
                <c:pt idx="63">
                  <c:v>0.68193024663296131</c:v>
                </c:pt>
                <c:pt idx="64">
                  <c:v>0.68193024663296131</c:v>
                </c:pt>
                <c:pt idx="65">
                  <c:v>0.68193024663296131</c:v>
                </c:pt>
                <c:pt idx="66">
                  <c:v>0.68193024663296131</c:v>
                </c:pt>
                <c:pt idx="67">
                  <c:v>0.68193024663296131</c:v>
                </c:pt>
                <c:pt idx="68">
                  <c:v>0.68193024663296131</c:v>
                </c:pt>
                <c:pt idx="69">
                  <c:v>0.68193024663296131</c:v>
                </c:pt>
                <c:pt idx="70">
                  <c:v>0.68193024663296131</c:v>
                </c:pt>
                <c:pt idx="71">
                  <c:v>0.68193024663296131</c:v>
                </c:pt>
                <c:pt idx="72">
                  <c:v>0.68193024663296131</c:v>
                </c:pt>
                <c:pt idx="73">
                  <c:v>0.68193024663296131</c:v>
                </c:pt>
                <c:pt idx="74">
                  <c:v>0.68193024663296131</c:v>
                </c:pt>
                <c:pt idx="75">
                  <c:v>0.68193024663296131</c:v>
                </c:pt>
                <c:pt idx="76">
                  <c:v>0.68193024663296131</c:v>
                </c:pt>
                <c:pt idx="77">
                  <c:v>0.68193024663296131</c:v>
                </c:pt>
                <c:pt idx="78">
                  <c:v>0.68193024663296131</c:v>
                </c:pt>
                <c:pt idx="79">
                  <c:v>0.68193024663296131</c:v>
                </c:pt>
                <c:pt idx="80">
                  <c:v>0.68193024663296131</c:v>
                </c:pt>
                <c:pt idx="81">
                  <c:v>0.68193024663296131</c:v>
                </c:pt>
                <c:pt idx="82">
                  <c:v>0.68193024663296131</c:v>
                </c:pt>
                <c:pt idx="83">
                  <c:v>0.68193024663296131</c:v>
                </c:pt>
                <c:pt idx="84">
                  <c:v>0.68193024663296131</c:v>
                </c:pt>
                <c:pt idx="85">
                  <c:v>0.68193024663296131</c:v>
                </c:pt>
                <c:pt idx="86">
                  <c:v>0.68193024663296131</c:v>
                </c:pt>
                <c:pt idx="87">
                  <c:v>0.68193024663296131</c:v>
                </c:pt>
                <c:pt idx="88">
                  <c:v>0.68193024663296131</c:v>
                </c:pt>
                <c:pt idx="89">
                  <c:v>0.68193024663296131</c:v>
                </c:pt>
                <c:pt idx="90">
                  <c:v>0.68193024663296131</c:v>
                </c:pt>
                <c:pt idx="91">
                  <c:v>0.68193024663296131</c:v>
                </c:pt>
                <c:pt idx="92">
                  <c:v>0.68193024663296131</c:v>
                </c:pt>
                <c:pt idx="93">
                  <c:v>0.68193024663296131</c:v>
                </c:pt>
                <c:pt idx="94">
                  <c:v>0.68193024663296131</c:v>
                </c:pt>
                <c:pt idx="95">
                  <c:v>0.68193024663296131</c:v>
                </c:pt>
                <c:pt idx="96">
                  <c:v>0.68193024663296131</c:v>
                </c:pt>
                <c:pt idx="97">
                  <c:v>0.68193024663296131</c:v>
                </c:pt>
                <c:pt idx="98">
                  <c:v>0.68193024663296131</c:v>
                </c:pt>
                <c:pt idx="99">
                  <c:v>0.68193024663296131</c:v>
                </c:pt>
                <c:pt idx="100">
                  <c:v>0.68193024663296131</c:v>
                </c:pt>
                <c:pt idx="101">
                  <c:v>0.68193024663296131</c:v>
                </c:pt>
                <c:pt idx="102">
                  <c:v>0.68193024663296131</c:v>
                </c:pt>
                <c:pt idx="103">
                  <c:v>0.68193024663296131</c:v>
                </c:pt>
                <c:pt idx="104">
                  <c:v>0.68193024663296131</c:v>
                </c:pt>
                <c:pt idx="105">
                  <c:v>0.68193024663296131</c:v>
                </c:pt>
                <c:pt idx="106">
                  <c:v>0.68193024663296131</c:v>
                </c:pt>
                <c:pt idx="107">
                  <c:v>0.68193024663296131</c:v>
                </c:pt>
                <c:pt idx="108">
                  <c:v>0.68193024663296131</c:v>
                </c:pt>
                <c:pt idx="109">
                  <c:v>0.68193024663296131</c:v>
                </c:pt>
                <c:pt idx="110">
                  <c:v>0.68193024663296131</c:v>
                </c:pt>
                <c:pt idx="111">
                  <c:v>0.68193024663296131</c:v>
                </c:pt>
                <c:pt idx="112">
                  <c:v>0.68193024663296131</c:v>
                </c:pt>
                <c:pt idx="113">
                  <c:v>0.68193024663296131</c:v>
                </c:pt>
                <c:pt idx="114">
                  <c:v>0.68193024663296131</c:v>
                </c:pt>
                <c:pt idx="115">
                  <c:v>0.68193024663296131</c:v>
                </c:pt>
                <c:pt idx="116">
                  <c:v>0.68193024663296131</c:v>
                </c:pt>
                <c:pt idx="117">
                  <c:v>0.68193024663296131</c:v>
                </c:pt>
                <c:pt idx="118">
                  <c:v>0.68193024663296131</c:v>
                </c:pt>
                <c:pt idx="119">
                  <c:v>0.68193024663296131</c:v>
                </c:pt>
                <c:pt idx="120">
                  <c:v>0.68193024663296131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C-4114-BCF4-1243AF061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3248"/>
        <c:axId val="43499520"/>
      </c:lineChart>
      <c:catAx>
        <c:axId val="4349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99520"/>
        <c:crosses val="autoZero"/>
        <c:auto val="1"/>
        <c:lblAlgn val="ctr"/>
        <c:lblOffset val="100"/>
        <c:noMultiLvlLbl val="0"/>
      </c:catAx>
      <c:valAx>
        <c:axId val="43499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932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967153345175594"/>
          <c:y val="6.7598581803198374E-2"/>
          <c:w val="0.30189314337501205"/>
          <c:h val="4.2939240435823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Стабильность</a:t>
            </a:r>
            <a:r>
              <a:rPr lang="ru-RU" b="1" baseline="0"/>
              <a:t> педагогического коллектива</a:t>
            </a:r>
            <a:endParaRPr lang="ru-RU" b="1"/>
          </a:p>
        </c:rich>
      </c:tx>
      <c:layout>
        <c:manualLayout>
          <c:xMode val="edge"/>
          <c:yMode val="edge"/>
          <c:x val="0.40426815113568576"/>
          <c:y val="7.9681274900398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312867964858135E-2"/>
          <c:y val="0.11817402306783366"/>
          <c:w val="0.97235134829872749"/>
          <c:h val="0.52532630632326338"/>
        </c:manualLayout>
      </c:layout>
      <c:lineChart>
        <c:grouping val="standard"/>
        <c:varyColors val="0"/>
        <c:ser>
          <c:idx val="0"/>
          <c:order val="0"/>
          <c:tx>
            <c:v>Коэффициент стабильности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свод'!$C$6:$C$126</c:f>
              <c:numCache>
                <c:formatCode>0.00</c:formatCode>
                <c:ptCount val="121"/>
                <c:pt idx="0">
                  <c:v>0.78181818181818186</c:v>
                </c:pt>
                <c:pt idx="1">
                  <c:v>0.8514200522219767</c:v>
                </c:pt>
                <c:pt idx="2">
                  <c:v>0.77777777777777779</c:v>
                </c:pt>
                <c:pt idx="3">
                  <c:v>0.95238095238095233</c:v>
                </c:pt>
                <c:pt idx="4">
                  <c:v>0.88461538461538458</c:v>
                </c:pt>
                <c:pt idx="5">
                  <c:v>0.91428571428571426</c:v>
                </c:pt>
                <c:pt idx="6">
                  <c:v>0.93023255813953487</c:v>
                </c:pt>
                <c:pt idx="7">
                  <c:v>0.7142857142857143</c:v>
                </c:pt>
                <c:pt idx="8">
                  <c:v>0.88888888888888884</c:v>
                </c:pt>
                <c:pt idx="9">
                  <c:v>0.77272727272727271</c:v>
                </c:pt>
                <c:pt idx="10">
                  <c:v>0.82758620689655171</c:v>
                </c:pt>
                <c:pt idx="11">
                  <c:v>0.85935691377280776</c:v>
                </c:pt>
                <c:pt idx="12">
                  <c:v>0.85365853658536583</c:v>
                </c:pt>
                <c:pt idx="13">
                  <c:v>0.94117647058823528</c:v>
                </c:pt>
                <c:pt idx="14">
                  <c:v>0.88</c:v>
                </c:pt>
                <c:pt idx="15">
                  <c:v>0.85496183206106868</c:v>
                </c:pt>
                <c:pt idx="16">
                  <c:v>0.81308411214953269</c:v>
                </c:pt>
                <c:pt idx="17">
                  <c:v>0.83673469387755106</c:v>
                </c:pt>
                <c:pt idx="18">
                  <c:v>0.85245901639344257</c:v>
                </c:pt>
                <c:pt idx="19">
                  <c:v>0.75757575757575757</c:v>
                </c:pt>
                <c:pt idx="20">
                  <c:v>0.83823529411764708</c:v>
                </c:pt>
                <c:pt idx="21">
                  <c:v>0.86956521739130432</c:v>
                </c:pt>
                <c:pt idx="22">
                  <c:v>0.85333333333333339</c:v>
                </c:pt>
                <c:pt idx="23">
                  <c:v>0.90909090909090906</c:v>
                </c:pt>
                <c:pt idx="24">
                  <c:v>0.91176470588235292</c:v>
                </c:pt>
                <c:pt idx="25">
                  <c:v>0.87179962698209734</c:v>
                </c:pt>
                <c:pt idx="26">
                  <c:v>0.79220779220779225</c:v>
                </c:pt>
                <c:pt idx="27">
                  <c:v>0.84848484848484851</c:v>
                </c:pt>
                <c:pt idx="28">
                  <c:v>0.92771084337349397</c:v>
                </c:pt>
                <c:pt idx="29">
                  <c:v>0.85135135135135132</c:v>
                </c:pt>
                <c:pt idx="30">
                  <c:v>0.88888888888888884</c:v>
                </c:pt>
                <c:pt idx="31">
                  <c:v>0.79545454545454541</c:v>
                </c:pt>
                <c:pt idx="32">
                  <c:v>0.84905660377358494</c:v>
                </c:pt>
                <c:pt idx="33">
                  <c:v>0.89189189189189189</c:v>
                </c:pt>
                <c:pt idx="34">
                  <c:v>0.89795918367346939</c:v>
                </c:pt>
                <c:pt idx="35">
                  <c:v>0.92682926829268297</c:v>
                </c:pt>
                <c:pt idx="36">
                  <c:v>0.82758620689655171</c:v>
                </c:pt>
                <c:pt idx="37">
                  <c:v>0.87931034482758619</c:v>
                </c:pt>
                <c:pt idx="38">
                  <c:v>0.91666666666666663</c:v>
                </c:pt>
                <c:pt idx="39">
                  <c:v>0.84848484848484851</c:v>
                </c:pt>
                <c:pt idx="40">
                  <c:v>0.88888888888888884</c:v>
                </c:pt>
                <c:pt idx="41">
                  <c:v>0.84615384615384615</c:v>
                </c:pt>
                <c:pt idx="42">
                  <c:v>0.92753623188405798</c:v>
                </c:pt>
                <c:pt idx="43">
                  <c:v>0.88793103448275867</c:v>
                </c:pt>
                <c:pt idx="44">
                  <c:v>0.85621469305921982</c:v>
                </c:pt>
                <c:pt idx="45">
                  <c:v>0.87861271676300579</c:v>
                </c:pt>
                <c:pt idx="46">
                  <c:v>0.8936170212765957</c:v>
                </c:pt>
                <c:pt idx="47">
                  <c:v>0.82269503546099287</c:v>
                </c:pt>
                <c:pt idx="48">
                  <c:v>0.95104895104895104</c:v>
                </c:pt>
                <c:pt idx="49">
                  <c:v>0.81690140845070425</c:v>
                </c:pt>
                <c:pt idx="50">
                  <c:v>0.81690140845070425</c:v>
                </c:pt>
                <c:pt idx="51">
                  <c:v>0.82432432432432434</c:v>
                </c:pt>
                <c:pt idx="52">
                  <c:v>0.88636363636363635</c:v>
                </c:pt>
                <c:pt idx="53">
                  <c:v>0.82051282051282048</c:v>
                </c:pt>
                <c:pt idx="54">
                  <c:v>0.72727272727272729</c:v>
                </c:pt>
                <c:pt idx="55">
                  <c:v>0.79166666666666663</c:v>
                </c:pt>
                <c:pt idx="56">
                  <c:v>0.82352941176470584</c:v>
                </c:pt>
                <c:pt idx="57">
                  <c:v>0.9375</c:v>
                </c:pt>
                <c:pt idx="58">
                  <c:v>0.8928571428571429</c:v>
                </c:pt>
                <c:pt idx="59">
                  <c:v>0.8</c:v>
                </c:pt>
                <c:pt idx="60">
                  <c:v>0.92682926829268297</c:v>
                </c:pt>
                <c:pt idx="61">
                  <c:v>0.92063492063492058</c:v>
                </c:pt>
                <c:pt idx="62">
                  <c:v>0.88059701492537312</c:v>
                </c:pt>
                <c:pt idx="63">
                  <c:v>0.9</c:v>
                </c:pt>
                <c:pt idx="64">
                  <c:v>0.81162499782730158</c:v>
                </c:pt>
                <c:pt idx="65">
                  <c:v>0.77108433734939763</c:v>
                </c:pt>
                <c:pt idx="66">
                  <c:v>0.92929292929292928</c:v>
                </c:pt>
                <c:pt idx="67">
                  <c:v>0.44339622641509435</c:v>
                </c:pt>
                <c:pt idx="68">
                  <c:v>0.83333333333333337</c:v>
                </c:pt>
                <c:pt idx="69">
                  <c:v>0.72131147540983609</c:v>
                </c:pt>
                <c:pt idx="70">
                  <c:v>0.75</c:v>
                </c:pt>
                <c:pt idx="71">
                  <c:v>0.83673469387755106</c:v>
                </c:pt>
                <c:pt idx="72">
                  <c:v>0.83783783783783783</c:v>
                </c:pt>
                <c:pt idx="73">
                  <c:v>0.92500000000000004</c:v>
                </c:pt>
                <c:pt idx="74">
                  <c:v>0.83333333333333337</c:v>
                </c:pt>
                <c:pt idx="75">
                  <c:v>0.9178082191780822</c:v>
                </c:pt>
                <c:pt idx="76">
                  <c:v>0.78846153846153844</c:v>
                </c:pt>
                <c:pt idx="77">
                  <c:v>0.85</c:v>
                </c:pt>
                <c:pt idx="79">
                  <c:v>0.88461538461538458</c:v>
                </c:pt>
                <c:pt idx="80">
                  <c:v>0.83202791442163937</c:v>
                </c:pt>
                <c:pt idx="81">
                  <c:v>0.85245901639344257</c:v>
                </c:pt>
                <c:pt idx="82">
                  <c:v>0.6</c:v>
                </c:pt>
                <c:pt idx="83">
                  <c:v>0.85333333333333339</c:v>
                </c:pt>
                <c:pt idx="84">
                  <c:v>0.85365853658536583</c:v>
                </c:pt>
                <c:pt idx="85">
                  <c:v>0.8</c:v>
                </c:pt>
                <c:pt idx="86">
                  <c:v>0.83486238532110091</c:v>
                </c:pt>
                <c:pt idx="87">
                  <c:v>0.73913043478260865</c:v>
                </c:pt>
                <c:pt idx="88">
                  <c:v>0.95238095238095233</c:v>
                </c:pt>
                <c:pt idx="89">
                  <c:v>0.85185185185185186</c:v>
                </c:pt>
                <c:pt idx="90">
                  <c:v>0.84313725490196079</c:v>
                </c:pt>
                <c:pt idx="91">
                  <c:v>0.91228070175438591</c:v>
                </c:pt>
                <c:pt idx="92">
                  <c:v>0.8666666666666667</c:v>
                </c:pt>
                <c:pt idx="93">
                  <c:v>0.85</c:v>
                </c:pt>
                <c:pt idx="94">
                  <c:v>0.76363636363636367</c:v>
                </c:pt>
                <c:pt idx="95">
                  <c:v>0.7</c:v>
                </c:pt>
                <c:pt idx="96">
                  <c:v>0.72881355932203384</c:v>
                </c:pt>
                <c:pt idx="97">
                  <c:v>0.92592592592592593</c:v>
                </c:pt>
                <c:pt idx="98">
                  <c:v>0.83561643835616439</c:v>
                </c:pt>
                <c:pt idx="99">
                  <c:v>0.87096774193548387</c:v>
                </c:pt>
                <c:pt idx="100">
                  <c:v>0.82608695652173914</c:v>
                </c:pt>
                <c:pt idx="101">
                  <c:v>0.87943262411347523</c:v>
                </c:pt>
                <c:pt idx="102">
                  <c:v>0.85245901639344257</c:v>
                </c:pt>
                <c:pt idx="103">
                  <c:v>0.90625</c:v>
                </c:pt>
                <c:pt idx="104">
                  <c:v>0.85897435897435892</c:v>
                </c:pt>
                <c:pt idx="105">
                  <c:v>0.90714285714285714</c:v>
                </c:pt>
                <c:pt idx="106">
                  <c:v>0.87234042553191493</c:v>
                </c:pt>
                <c:pt idx="107">
                  <c:v>0.80158730158730163</c:v>
                </c:pt>
                <c:pt idx="108">
                  <c:v>0.81481481481481477</c:v>
                </c:pt>
                <c:pt idx="109">
                  <c:v>0.77500000000000002</c:v>
                </c:pt>
                <c:pt idx="111">
                  <c:v>0.85652455798452198</c:v>
                </c:pt>
                <c:pt idx="112">
                  <c:v>0.9850746268656716</c:v>
                </c:pt>
                <c:pt idx="113">
                  <c:v>0.89610389610389607</c:v>
                </c:pt>
                <c:pt idx="114">
                  <c:v>0.82608695652173914</c:v>
                </c:pt>
                <c:pt idx="115">
                  <c:v>0.76595744680851063</c:v>
                </c:pt>
                <c:pt idx="116">
                  <c:v>0.88571428571428568</c:v>
                </c:pt>
                <c:pt idx="117">
                  <c:v>0.83673469387755106</c:v>
                </c:pt>
                <c:pt idx="118">
                  <c:v>0.8</c:v>
                </c:pt>
                <c:pt idx="119">
                  <c:v>0.78778135048231512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8C-4221-98DD-FB3D9B478170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свод'!$D$6:$D$126</c:f>
              <c:numCache>
                <c:formatCode>#,##0.00</c:formatCode>
                <c:ptCount val="121"/>
                <c:pt idx="0">
                  <c:v>0.8455402556334416</c:v>
                </c:pt>
                <c:pt idx="1">
                  <c:v>0.8455402556334416</c:v>
                </c:pt>
                <c:pt idx="2">
                  <c:v>0.8455402556334416</c:v>
                </c:pt>
                <c:pt idx="3">
                  <c:v>0.8455402556334416</c:v>
                </c:pt>
                <c:pt idx="4">
                  <c:v>0.8455402556334416</c:v>
                </c:pt>
                <c:pt idx="5">
                  <c:v>0.8455402556334416</c:v>
                </c:pt>
                <c:pt idx="6">
                  <c:v>0.8455402556334416</c:v>
                </c:pt>
                <c:pt idx="7">
                  <c:v>0.8455402556334416</c:v>
                </c:pt>
                <c:pt idx="8">
                  <c:v>0.8455402556334416</c:v>
                </c:pt>
                <c:pt idx="9">
                  <c:v>0.8455402556334416</c:v>
                </c:pt>
                <c:pt idx="10">
                  <c:v>0.8455402556334416</c:v>
                </c:pt>
                <c:pt idx="11">
                  <c:v>0.8455402556334416</c:v>
                </c:pt>
                <c:pt idx="12">
                  <c:v>0.8455402556334416</c:v>
                </c:pt>
                <c:pt idx="13">
                  <c:v>0.8455402556334416</c:v>
                </c:pt>
                <c:pt idx="14">
                  <c:v>0.8455402556334416</c:v>
                </c:pt>
                <c:pt idx="15">
                  <c:v>0.8455402556334416</c:v>
                </c:pt>
                <c:pt idx="16">
                  <c:v>0.8455402556334416</c:v>
                </c:pt>
                <c:pt idx="17">
                  <c:v>0.8455402556334416</c:v>
                </c:pt>
                <c:pt idx="18">
                  <c:v>0.8455402556334416</c:v>
                </c:pt>
                <c:pt idx="19">
                  <c:v>0.8455402556334416</c:v>
                </c:pt>
                <c:pt idx="20">
                  <c:v>0.8455402556334416</c:v>
                </c:pt>
                <c:pt idx="21">
                  <c:v>0.8455402556334416</c:v>
                </c:pt>
                <c:pt idx="22">
                  <c:v>0.8455402556334416</c:v>
                </c:pt>
                <c:pt idx="23">
                  <c:v>0.8455402556334416</c:v>
                </c:pt>
                <c:pt idx="24">
                  <c:v>0.8455402556334416</c:v>
                </c:pt>
                <c:pt idx="25">
                  <c:v>0.8455402556334416</c:v>
                </c:pt>
                <c:pt idx="26">
                  <c:v>0.8455402556334416</c:v>
                </c:pt>
                <c:pt idx="27">
                  <c:v>0.8455402556334416</c:v>
                </c:pt>
                <c:pt idx="28">
                  <c:v>0.8455402556334416</c:v>
                </c:pt>
                <c:pt idx="29">
                  <c:v>0.8455402556334416</c:v>
                </c:pt>
                <c:pt idx="30">
                  <c:v>0.8455402556334416</c:v>
                </c:pt>
                <c:pt idx="31">
                  <c:v>0.8455402556334416</c:v>
                </c:pt>
                <c:pt idx="32">
                  <c:v>0.8455402556334416</c:v>
                </c:pt>
                <c:pt idx="33">
                  <c:v>0.8455402556334416</c:v>
                </c:pt>
                <c:pt idx="34">
                  <c:v>0.8455402556334416</c:v>
                </c:pt>
                <c:pt idx="35">
                  <c:v>0.8455402556334416</c:v>
                </c:pt>
                <c:pt idx="36">
                  <c:v>0.8455402556334416</c:v>
                </c:pt>
                <c:pt idx="37">
                  <c:v>0.8455402556334416</c:v>
                </c:pt>
                <c:pt idx="38">
                  <c:v>0.8455402556334416</c:v>
                </c:pt>
                <c:pt idx="39">
                  <c:v>0.8455402556334416</c:v>
                </c:pt>
                <c:pt idx="40">
                  <c:v>0.8455402556334416</c:v>
                </c:pt>
                <c:pt idx="41">
                  <c:v>0.8455402556334416</c:v>
                </c:pt>
                <c:pt idx="42">
                  <c:v>0.8455402556334416</c:v>
                </c:pt>
                <c:pt idx="43">
                  <c:v>0.8455402556334416</c:v>
                </c:pt>
                <c:pt idx="44">
                  <c:v>0.8455402556334416</c:v>
                </c:pt>
                <c:pt idx="45">
                  <c:v>0.8455402556334416</c:v>
                </c:pt>
                <c:pt idx="46">
                  <c:v>0.8455402556334416</c:v>
                </c:pt>
                <c:pt idx="47">
                  <c:v>0.8455402556334416</c:v>
                </c:pt>
                <c:pt idx="48">
                  <c:v>0.8455402556334416</c:v>
                </c:pt>
                <c:pt idx="49">
                  <c:v>0.8455402556334416</c:v>
                </c:pt>
                <c:pt idx="50">
                  <c:v>0.8455402556334416</c:v>
                </c:pt>
                <c:pt idx="51">
                  <c:v>0.8455402556334416</c:v>
                </c:pt>
                <c:pt idx="52">
                  <c:v>0.8455402556334416</c:v>
                </c:pt>
                <c:pt idx="53">
                  <c:v>0.8455402556334416</c:v>
                </c:pt>
                <c:pt idx="54">
                  <c:v>0.8455402556334416</c:v>
                </c:pt>
                <c:pt idx="55">
                  <c:v>0.8455402556334416</c:v>
                </c:pt>
                <c:pt idx="56">
                  <c:v>0.8455402556334416</c:v>
                </c:pt>
                <c:pt idx="57">
                  <c:v>0.8455402556334416</c:v>
                </c:pt>
                <c:pt idx="58">
                  <c:v>0.8455402556334416</c:v>
                </c:pt>
                <c:pt idx="59">
                  <c:v>0.8455402556334416</c:v>
                </c:pt>
                <c:pt idx="60">
                  <c:v>0.8455402556334416</c:v>
                </c:pt>
                <c:pt idx="61">
                  <c:v>0.8455402556334416</c:v>
                </c:pt>
                <c:pt idx="62">
                  <c:v>0.8455402556334416</c:v>
                </c:pt>
                <c:pt idx="63">
                  <c:v>0.8455402556334416</c:v>
                </c:pt>
                <c:pt idx="64">
                  <c:v>0.8455402556334416</c:v>
                </c:pt>
                <c:pt idx="65">
                  <c:v>0.8455402556334416</c:v>
                </c:pt>
                <c:pt idx="66">
                  <c:v>0.8455402556334416</c:v>
                </c:pt>
                <c:pt idx="67">
                  <c:v>0.8455402556334416</c:v>
                </c:pt>
                <c:pt idx="68">
                  <c:v>0.8455402556334416</c:v>
                </c:pt>
                <c:pt idx="69">
                  <c:v>0.8455402556334416</c:v>
                </c:pt>
                <c:pt idx="70">
                  <c:v>0.8455402556334416</c:v>
                </c:pt>
                <c:pt idx="71">
                  <c:v>0.8455402556334416</c:v>
                </c:pt>
                <c:pt idx="72">
                  <c:v>0.8455402556334416</c:v>
                </c:pt>
                <c:pt idx="73">
                  <c:v>0.8455402556334416</c:v>
                </c:pt>
                <c:pt idx="74">
                  <c:v>0.8455402556334416</c:v>
                </c:pt>
                <c:pt idx="75">
                  <c:v>0.8455402556334416</c:v>
                </c:pt>
                <c:pt idx="76">
                  <c:v>0.8455402556334416</c:v>
                </c:pt>
                <c:pt idx="77">
                  <c:v>0.8455402556334416</c:v>
                </c:pt>
                <c:pt idx="78">
                  <c:v>0.8455402556334416</c:v>
                </c:pt>
                <c:pt idx="79">
                  <c:v>0.8455402556334416</c:v>
                </c:pt>
                <c:pt idx="80">
                  <c:v>0.8455402556334416</c:v>
                </c:pt>
                <c:pt idx="81">
                  <c:v>0.8455402556334416</c:v>
                </c:pt>
                <c:pt idx="82">
                  <c:v>0.8455402556334416</c:v>
                </c:pt>
                <c:pt idx="83">
                  <c:v>0.8455402556334416</c:v>
                </c:pt>
                <c:pt idx="84">
                  <c:v>0.8455402556334416</c:v>
                </c:pt>
                <c:pt idx="85">
                  <c:v>0.8455402556334416</c:v>
                </c:pt>
                <c:pt idx="86">
                  <c:v>0.8455402556334416</c:v>
                </c:pt>
                <c:pt idx="87">
                  <c:v>0.8455402556334416</c:v>
                </c:pt>
                <c:pt idx="88">
                  <c:v>0.8455402556334416</c:v>
                </c:pt>
                <c:pt idx="89">
                  <c:v>0.8455402556334416</c:v>
                </c:pt>
                <c:pt idx="90">
                  <c:v>0.8455402556334416</c:v>
                </c:pt>
                <c:pt idx="91">
                  <c:v>0.8455402556334416</c:v>
                </c:pt>
                <c:pt idx="92">
                  <c:v>0.8455402556334416</c:v>
                </c:pt>
                <c:pt idx="93">
                  <c:v>0.8455402556334416</c:v>
                </c:pt>
                <c:pt idx="94">
                  <c:v>0.8455402556334416</c:v>
                </c:pt>
                <c:pt idx="95">
                  <c:v>0.8455402556334416</c:v>
                </c:pt>
                <c:pt idx="96">
                  <c:v>0.8455402556334416</c:v>
                </c:pt>
                <c:pt idx="97">
                  <c:v>0.8455402556334416</c:v>
                </c:pt>
                <c:pt idx="98">
                  <c:v>0.8455402556334416</c:v>
                </c:pt>
                <c:pt idx="99">
                  <c:v>0.8455402556334416</c:v>
                </c:pt>
                <c:pt idx="100">
                  <c:v>0.8455402556334416</c:v>
                </c:pt>
                <c:pt idx="101">
                  <c:v>0.8455402556334416</c:v>
                </c:pt>
                <c:pt idx="102">
                  <c:v>0.8455402556334416</c:v>
                </c:pt>
                <c:pt idx="103">
                  <c:v>0.8455402556334416</c:v>
                </c:pt>
                <c:pt idx="104">
                  <c:v>0.8455402556334416</c:v>
                </c:pt>
                <c:pt idx="105">
                  <c:v>0.8455402556334416</c:v>
                </c:pt>
                <c:pt idx="106">
                  <c:v>0.8455402556334416</c:v>
                </c:pt>
                <c:pt idx="107">
                  <c:v>0.8455402556334416</c:v>
                </c:pt>
                <c:pt idx="108">
                  <c:v>0.8455402556334416</c:v>
                </c:pt>
                <c:pt idx="109">
                  <c:v>0.8455402556334416</c:v>
                </c:pt>
                <c:pt idx="110">
                  <c:v>0.8455402556334416</c:v>
                </c:pt>
                <c:pt idx="111">
                  <c:v>0.8455402556334416</c:v>
                </c:pt>
                <c:pt idx="112">
                  <c:v>0.8455402556334416</c:v>
                </c:pt>
                <c:pt idx="113">
                  <c:v>0.8455402556334416</c:v>
                </c:pt>
                <c:pt idx="114">
                  <c:v>0.8455402556334416</c:v>
                </c:pt>
                <c:pt idx="115">
                  <c:v>0.8455402556334416</c:v>
                </c:pt>
                <c:pt idx="116">
                  <c:v>0.8455402556334416</c:v>
                </c:pt>
                <c:pt idx="117">
                  <c:v>0.8455402556334416</c:v>
                </c:pt>
                <c:pt idx="118">
                  <c:v>0.8455402556334416</c:v>
                </c:pt>
                <c:pt idx="119">
                  <c:v>0.8455402556334416</c:v>
                </c:pt>
                <c:pt idx="120">
                  <c:v>0.8455402556334416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C-4221-98DD-FB3D9B478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1072"/>
        <c:axId val="43017344"/>
      </c:lineChart>
      <c:catAx>
        <c:axId val="4301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017344"/>
        <c:crosses val="autoZero"/>
        <c:auto val="1"/>
        <c:lblAlgn val="ctr"/>
        <c:lblOffset val="100"/>
        <c:noMultiLvlLbl val="0"/>
      </c:catAx>
      <c:valAx>
        <c:axId val="43017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01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738128495187264"/>
          <c:y val="6.3984063745019928E-2"/>
          <c:w val="0.32523743009625478"/>
          <c:h val="4.482103083728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Возможность качественного обучения</a:t>
            </a:r>
          </a:p>
        </c:rich>
      </c:tx>
      <c:layout>
        <c:manualLayout>
          <c:xMode val="edge"/>
          <c:yMode val="edge"/>
          <c:x val="0.39581326133930617"/>
          <c:y val="2.45549464296141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953277866617992E-2"/>
          <c:y val="9.3529790950400177E-2"/>
          <c:w val="0.97475560449229359"/>
          <c:h val="0.54964527261485663"/>
        </c:manualLayout>
      </c:layout>
      <c:lineChart>
        <c:grouping val="standard"/>
        <c:varyColors val="0"/>
        <c:ser>
          <c:idx val="0"/>
          <c:order val="0"/>
          <c:tx>
            <c:v>Доля педагогов с высшей и первой категорией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свод'!$I$6:$I$126</c:f>
              <c:numCache>
                <c:formatCode>#,##0.00</c:formatCode>
                <c:ptCount val="121"/>
                <c:pt idx="0">
                  <c:v>0.3125</c:v>
                </c:pt>
                <c:pt idx="1">
                  <c:v>0.60016083957254607</c:v>
                </c:pt>
                <c:pt idx="2">
                  <c:v>0.45833333333333331</c:v>
                </c:pt>
                <c:pt idx="3">
                  <c:v>0.71084337349397586</c:v>
                </c:pt>
                <c:pt idx="4">
                  <c:v>0.61165048543689315</c:v>
                </c:pt>
                <c:pt idx="5">
                  <c:v>0.78431372549019607</c:v>
                </c:pt>
                <c:pt idx="6">
                  <c:v>0.81132075471698117</c:v>
                </c:pt>
                <c:pt idx="7">
                  <c:v>0.375</c:v>
                </c:pt>
                <c:pt idx="8">
                  <c:v>0.55681818181818177</c:v>
                </c:pt>
                <c:pt idx="9">
                  <c:v>0.52173913043478259</c:v>
                </c:pt>
                <c:pt idx="10">
                  <c:v>0.5714285714285714</c:v>
                </c:pt>
                <c:pt idx="11">
                  <c:v>0.68251449786306406</c:v>
                </c:pt>
                <c:pt idx="12">
                  <c:v>0.70512820512820518</c:v>
                </c:pt>
                <c:pt idx="13">
                  <c:v>0.65454545454545454</c:v>
                </c:pt>
                <c:pt idx="14">
                  <c:v>0.82666666666666666</c:v>
                </c:pt>
                <c:pt idx="15">
                  <c:v>0.74603174603174605</c:v>
                </c:pt>
                <c:pt idx="16">
                  <c:v>0.77570093457943923</c:v>
                </c:pt>
                <c:pt idx="17">
                  <c:v>0.63157894736842102</c:v>
                </c:pt>
                <c:pt idx="18">
                  <c:v>0.85964912280701755</c:v>
                </c:pt>
                <c:pt idx="19">
                  <c:v>0.6785714285714286</c:v>
                </c:pt>
                <c:pt idx="20">
                  <c:v>0.56060606060606055</c:v>
                </c:pt>
                <c:pt idx="21">
                  <c:v>0.55263157894736847</c:v>
                </c:pt>
                <c:pt idx="22">
                  <c:v>0.60563380281690138</c:v>
                </c:pt>
                <c:pt idx="23">
                  <c:v>0.56862745098039214</c:v>
                </c:pt>
                <c:pt idx="24">
                  <c:v>0.70731707317073167</c:v>
                </c:pt>
                <c:pt idx="25">
                  <c:v>0.67212449775765437</c:v>
                </c:pt>
                <c:pt idx="26">
                  <c:v>0.6</c:v>
                </c:pt>
                <c:pt idx="27">
                  <c:v>0.67</c:v>
                </c:pt>
                <c:pt idx="28">
                  <c:v>0.87951807228915657</c:v>
                </c:pt>
                <c:pt idx="29">
                  <c:v>0.68493150684931503</c:v>
                </c:pt>
                <c:pt idx="30">
                  <c:v>0.82608695652173914</c:v>
                </c:pt>
                <c:pt idx="31">
                  <c:v>0.51162790697674421</c:v>
                </c:pt>
                <c:pt idx="32">
                  <c:v>0.63265306122448983</c:v>
                </c:pt>
                <c:pt idx="33">
                  <c:v>0.5</c:v>
                </c:pt>
                <c:pt idx="34">
                  <c:v>0.660377358490566</c:v>
                </c:pt>
                <c:pt idx="35">
                  <c:v>0.69767441860465118</c:v>
                </c:pt>
                <c:pt idx="36">
                  <c:v>0.73333333333333328</c:v>
                </c:pt>
                <c:pt idx="37">
                  <c:v>0.69565217391304346</c:v>
                </c:pt>
                <c:pt idx="38">
                  <c:v>0.75862068965517238</c:v>
                </c:pt>
                <c:pt idx="39">
                  <c:v>0.69841269841269837</c:v>
                </c:pt>
                <c:pt idx="40">
                  <c:v>0.56000000000000005</c:v>
                </c:pt>
                <c:pt idx="41">
                  <c:v>0.7857142857142857</c:v>
                </c:pt>
                <c:pt idx="42">
                  <c:v>0.6619718309859155</c:v>
                </c:pt>
                <c:pt idx="43">
                  <c:v>0.54166666666666663</c:v>
                </c:pt>
                <c:pt idx="44">
                  <c:v>0.58162473486414401</c:v>
                </c:pt>
                <c:pt idx="45">
                  <c:v>0.63478260869565217</c:v>
                </c:pt>
                <c:pt idx="46">
                  <c:v>0.75510204081632648</c:v>
                </c:pt>
                <c:pt idx="47">
                  <c:v>0.42957746478873238</c:v>
                </c:pt>
                <c:pt idx="48">
                  <c:v>0.57823129251700678</c:v>
                </c:pt>
                <c:pt idx="49">
                  <c:v>0.70833333333333337</c:v>
                </c:pt>
                <c:pt idx="50">
                  <c:v>0.73972602739726023</c:v>
                </c:pt>
                <c:pt idx="51">
                  <c:v>0.47368421052631576</c:v>
                </c:pt>
                <c:pt idx="52">
                  <c:v>0.52083333333333337</c:v>
                </c:pt>
                <c:pt idx="53">
                  <c:v>0.5</c:v>
                </c:pt>
                <c:pt idx="54">
                  <c:v>0.43478260869565216</c:v>
                </c:pt>
                <c:pt idx="55">
                  <c:v>0.52083333333333337</c:v>
                </c:pt>
                <c:pt idx="56">
                  <c:v>0.33333333333333331</c:v>
                </c:pt>
                <c:pt idx="57">
                  <c:v>0.63492063492063489</c:v>
                </c:pt>
                <c:pt idx="58">
                  <c:v>0.625</c:v>
                </c:pt>
                <c:pt idx="59">
                  <c:v>0.55319148936170215</c:v>
                </c:pt>
                <c:pt idx="60">
                  <c:v>0.6</c:v>
                </c:pt>
                <c:pt idx="61">
                  <c:v>0.73770491803278693</c:v>
                </c:pt>
                <c:pt idx="62">
                  <c:v>0.75</c:v>
                </c:pt>
                <c:pt idx="63">
                  <c:v>0.52083333333333337</c:v>
                </c:pt>
                <c:pt idx="64">
                  <c:v>0.55541012226484654</c:v>
                </c:pt>
                <c:pt idx="65">
                  <c:v>0.57317073170731703</c:v>
                </c:pt>
                <c:pt idx="66">
                  <c:v>0.36428571428571427</c:v>
                </c:pt>
                <c:pt idx="67">
                  <c:v>0.65</c:v>
                </c:pt>
                <c:pt idx="68">
                  <c:v>0.5714285714285714</c:v>
                </c:pt>
                <c:pt idx="69">
                  <c:v>0.5</c:v>
                </c:pt>
                <c:pt idx="70">
                  <c:v>0.52727272727272723</c:v>
                </c:pt>
                <c:pt idx="71">
                  <c:v>0.48148148148148145</c:v>
                </c:pt>
                <c:pt idx="72">
                  <c:v>0.56000000000000005</c:v>
                </c:pt>
                <c:pt idx="73">
                  <c:v>0.65217391304347827</c:v>
                </c:pt>
                <c:pt idx="74">
                  <c:v>0.5168539325842697</c:v>
                </c:pt>
                <c:pt idx="75">
                  <c:v>0.48051948051948051</c:v>
                </c:pt>
                <c:pt idx="76">
                  <c:v>0.73913043478260865</c:v>
                </c:pt>
                <c:pt idx="77">
                  <c:v>0.48837209302325579</c:v>
                </c:pt>
                <c:pt idx="79">
                  <c:v>0.67105263157894735</c:v>
                </c:pt>
                <c:pt idx="80">
                  <c:v>0.58913695603532767</c:v>
                </c:pt>
                <c:pt idx="81">
                  <c:v>0.67647058823529416</c:v>
                </c:pt>
                <c:pt idx="82">
                  <c:v>0.4</c:v>
                </c:pt>
                <c:pt idx="83">
                  <c:v>0.72857142857142854</c:v>
                </c:pt>
                <c:pt idx="84">
                  <c:v>0.67500000000000004</c:v>
                </c:pt>
                <c:pt idx="85">
                  <c:v>0.62666666666666671</c:v>
                </c:pt>
                <c:pt idx="86">
                  <c:v>0.55238095238095242</c:v>
                </c:pt>
                <c:pt idx="87">
                  <c:v>0.5714285714285714</c:v>
                </c:pt>
                <c:pt idx="88">
                  <c:v>0.6428571428571429</c:v>
                </c:pt>
                <c:pt idx="89">
                  <c:v>0.60377358490566035</c:v>
                </c:pt>
                <c:pt idx="90">
                  <c:v>0.34782608695652173</c:v>
                </c:pt>
                <c:pt idx="91">
                  <c:v>0.79661016949152541</c:v>
                </c:pt>
                <c:pt idx="92">
                  <c:v>0.72307692307692306</c:v>
                </c:pt>
                <c:pt idx="93">
                  <c:v>0.61016949152542377</c:v>
                </c:pt>
                <c:pt idx="94">
                  <c:v>0.59047619047619049</c:v>
                </c:pt>
                <c:pt idx="95">
                  <c:v>0.55737704918032782</c:v>
                </c:pt>
                <c:pt idx="96">
                  <c:v>0.45</c:v>
                </c:pt>
                <c:pt idx="97">
                  <c:v>0.51666666666666672</c:v>
                </c:pt>
                <c:pt idx="98">
                  <c:v>0.6901408450704225</c:v>
                </c:pt>
                <c:pt idx="99">
                  <c:v>0.46153846153846156</c:v>
                </c:pt>
                <c:pt idx="100">
                  <c:v>0.625</c:v>
                </c:pt>
                <c:pt idx="101">
                  <c:v>0.80714285714285716</c:v>
                </c:pt>
                <c:pt idx="102">
                  <c:v>0.47933884297520662</c:v>
                </c:pt>
                <c:pt idx="103">
                  <c:v>0.62244897959183676</c:v>
                </c:pt>
                <c:pt idx="104">
                  <c:v>0.620253164556962</c:v>
                </c:pt>
                <c:pt idx="105">
                  <c:v>0.59859154929577463</c:v>
                </c:pt>
                <c:pt idx="106">
                  <c:v>0.59124087591240881</c:v>
                </c:pt>
                <c:pt idx="107">
                  <c:v>0.58730158730158732</c:v>
                </c:pt>
                <c:pt idx="108">
                  <c:v>0.46323529411764708</c:v>
                </c:pt>
                <c:pt idx="109">
                  <c:v>0.46938775510204084</c:v>
                </c:pt>
                <c:pt idx="111">
                  <c:v>0.64763895902261281</c:v>
                </c:pt>
                <c:pt idx="112">
                  <c:v>0.87142857142857144</c:v>
                </c:pt>
                <c:pt idx="113">
                  <c:v>0.88732394366197187</c:v>
                </c:pt>
                <c:pt idx="114">
                  <c:v>0.62686567164179108</c:v>
                </c:pt>
                <c:pt idx="115">
                  <c:v>0.51923076923076927</c:v>
                </c:pt>
                <c:pt idx="116">
                  <c:v>0.72857142857142854</c:v>
                </c:pt>
                <c:pt idx="117">
                  <c:v>0.48979591836734693</c:v>
                </c:pt>
                <c:pt idx="118">
                  <c:v>0.41025641025641024</c:v>
                </c:pt>
                <c:pt idx="119">
                  <c:v>0.46226415094339623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7-4CDB-976B-1E52656576A5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свод'!$J$6:$J$126</c:f>
              <c:numCache>
                <c:formatCode>#,##0.00</c:formatCode>
                <c:ptCount val="121"/>
                <c:pt idx="0">
                  <c:v>0.60893871397534505</c:v>
                </c:pt>
                <c:pt idx="1">
                  <c:v>0.60893871397534505</c:v>
                </c:pt>
                <c:pt idx="2">
                  <c:v>0.60893871397534505</c:v>
                </c:pt>
                <c:pt idx="3">
                  <c:v>0.60893871397534505</c:v>
                </c:pt>
                <c:pt idx="4">
                  <c:v>0.60893871397534505</c:v>
                </c:pt>
                <c:pt idx="5">
                  <c:v>0.60893871397534505</c:v>
                </c:pt>
                <c:pt idx="6">
                  <c:v>0.60893871397534505</c:v>
                </c:pt>
                <c:pt idx="7">
                  <c:v>0.60893871397534505</c:v>
                </c:pt>
                <c:pt idx="8">
                  <c:v>0.60893871397534505</c:v>
                </c:pt>
                <c:pt idx="9">
                  <c:v>0.60893871397534505</c:v>
                </c:pt>
                <c:pt idx="10">
                  <c:v>0.60893871397534505</c:v>
                </c:pt>
                <c:pt idx="11">
                  <c:v>0.60893871397534505</c:v>
                </c:pt>
                <c:pt idx="12">
                  <c:v>0.60893871397534505</c:v>
                </c:pt>
                <c:pt idx="13">
                  <c:v>0.60893871397534505</c:v>
                </c:pt>
                <c:pt idx="14">
                  <c:v>0.60893871397534505</c:v>
                </c:pt>
                <c:pt idx="15">
                  <c:v>0.60893871397534505</c:v>
                </c:pt>
                <c:pt idx="16">
                  <c:v>0.60893871397534505</c:v>
                </c:pt>
                <c:pt idx="17">
                  <c:v>0.60893871397534505</c:v>
                </c:pt>
                <c:pt idx="18">
                  <c:v>0.60893871397534505</c:v>
                </c:pt>
                <c:pt idx="19">
                  <c:v>0.60893871397534505</c:v>
                </c:pt>
                <c:pt idx="20">
                  <c:v>0.60893871397534505</c:v>
                </c:pt>
                <c:pt idx="21">
                  <c:v>0.60893871397534505</c:v>
                </c:pt>
                <c:pt idx="22">
                  <c:v>0.60893871397534505</c:v>
                </c:pt>
                <c:pt idx="23">
                  <c:v>0.60893871397534505</c:v>
                </c:pt>
                <c:pt idx="24">
                  <c:v>0.60893871397534505</c:v>
                </c:pt>
                <c:pt idx="25">
                  <c:v>0.60893871397534505</c:v>
                </c:pt>
                <c:pt idx="26">
                  <c:v>0.60893871397534505</c:v>
                </c:pt>
                <c:pt idx="27">
                  <c:v>0.60893871397534505</c:v>
                </c:pt>
                <c:pt idx="28">
                  <c:v>0.60893871397534505</c:v>
                </c:pt>
                <c:pt idx="29">
                  <c:v>0.60893871397534505</c:v>
                </c:pt>
                <c:pt idx="30">
                  <c:v>0.60893871397534505</c:v>
                </c:pt>
                <c:pt idx="31">
                  <c:v>0.60893871397534505</c:v>
                </c:pt>
                <c:pt idx="32">
                  <c:v>0.60893871397534505</c:v>
                </c:pt>
                <c:pt idx="33">
                  <c:v>0.60893871397534505</c:v>
                </c:pt>
                <c:pt idx="34">
                  <c:v>0.60893871397534505</c:v>
                </c:pt>
                <c:pt idx="35">
                  <c:v>0.60893871397534505</c:v>
                </c:pt>
                <c:pt idx="36">
                  <c:v>0.60893871397534505</c:v>
                </c:pt>
                <c:pt idx="37">
                  <c:v>0.60893871397534505</c:v>
                </c:pt>
                <c:pt idx="38">
                  <c:v>0.60893871397534505</c:v>
                </c:pt>
                <c:pt idx="39">
                  <c:v>0.60893871397534505</c:v>
                </c:pt>
                <c:pt idx="40">
                  <c:v>0.60893871397534505</c:v>
                </c:pt>
                <c:pt idx="41">
                  <c:v>0.60893871397534505</c:v>
                </c:pt>
                <c:pt idx="42">
                  <c:v>0.60893871397534505</c:v>
                </c:pt>
                <c:pt idx="43">
                  <c:v>0.60893871397534505</c:v>
                </c:pt>
                <c:pt idx="44">
                  <c:v>0.60893871397534505</c:v>
                </c:pt>
                <c:pt idx="45">
                  <c:v>0.60893871397534505</c:v>
                </c:pt>
                <c:pt idx="46">
                  <c:v>0.60893871397534505</c:v>
                </c:pt>
                <c:pt idx="47">
                  <c:v>0.60893871397534505</c:v>
                </c:pt>
                <c:pt idx="48">
                  <c:v>0.60893871397534505</c:v>
                </c:pt>
                <c:pt idx="49">
                  <c:v>0.60893871397534505</c:v>
                </c:pt>
                <c:pt idx="50">
                  <c:v>0.60893871397534505</c:v>
                </c:pt>
                <c:pt idx="51">
                  <c:v>0.60893871397534505</c:v>
                </c:pt>
                <c:pt idx="52">
                  <c:v>0.60893871397534505</c:v>
                </c:pt>
                <c:pt idx="53">
                  <c:v>0.60893871397534505</c:v>
                </c:pt>
                <c:pt idx="54">
                  <c:v>0.60893871397534505</c:v>
                </c:pt>
                <c:pt idx="55">
                  <c:v>0.60893871397534505</c:v>
                </c:pt>
                <c:pt idx="56">
                  <c:v>0.60893871397534505</c:v>
                </c:pt>
                <c:pt idx="57">
                  <c:v>0.60893871397534505</c:v>
                </c:pt>
                <c:pt idx="58">
                  <c:v>0.60893871397534505</c:v>
                </c:pt>
                <c:pt idx="59">
                  <c:v>0.60893871397534505</c:v>
                </c:pt>
                <c:pt idx="60">
                  <c:v>0.60893871397534505</c:v>
                </c:pt>
                <c:pt idx="61">
                  <c:v>0.60893871397534505</c:v>
                </c:pt>
                <c:pt idx="62">
                  <c:v>0.60893871397534505</c:v>
                </c:pt>
                <c:pt idx="63">
                  <c:v>0.60893871397534505</c:v>
                </c:pt>
                <c:pt idx="64">
                  <c:v>0.60893871397534505</c:v>
                </c:pt>
                <c:pt idx="65">
                  <c:v>0.60893871397534505</c:v>
                </c:pt>
                <c:pt idx="66">
                  <c:v>0.60893871397534505</c:v>
                </c:pt>
                <c:pt idx="67">
                  <c:v>0.60893871397534505</c:v>
                </c:pt>
                <c:pt idx="68">
                  <c:v>0.60893871397534505</c:v>
                </c:pt>
                <c:pt idx="69">
                  <c:v>0.60893871397534505</c:v>
                </c:pt>
                <c:pt idx="70">
                  <c:v>0.60893871397534505</c:v>
                </c:pt>
                <c:pt idx="71">
                  <c:v>0.60893871397534505</c:v>
                </c:pt>
                <c:pt idx="72">
                  <c:v>0.60893871397534505</c:v>
                </c:pt>
                <c:pt idx="73">
                  <c:v>0.60893871397534505</c:v>
                </c:pt>
                <c:pt idx="74">
                  <c:v>0.60893871397534505</c:v>
                </c:pt>
                <c:pt idx="75">
                  <c:v>0.60893871397534505</c:v>
                </c:pt>
                <c:pt idx="76">
                  <c:v>0.60893871397534505</c:v>
                </c:pt>
                <c:pt idx="77">
                  <c:v>0.60893871397534505</c:v>
                </c:pt>
                <c:pt idx="78">
                  <c:v>0.60893871397534505</c:v>
                </c:pt>
                <c:pt idx="79">
                  <c:v>0.60893871397534505</c:v>
                </c:pt>
                <c:pt idx="80">
                  <c:v>0.60893871397534505</c:v>
                </c:pt>
                <c:pt idx="81">
                  <c:v>0.60893871397534505</c:v>
                </c:pt>
                <c:pt idx="82">
                  <c:v>0.60893871397534505</c:v>
                </c:pt>
                <c:pt idx="83">
                  <c:v>0.60893871397534505</c:v>
                </c:pt>
                <c:pt idx="84">
                  <c:v>0.60893871397534505</c:v>
                </c:pt>
                <c:pt idx="85">
                  <c:v>0.60893871397534505</c:v>
                </c:pt>
                <c:pt idx="86">
                  <c:v>0.60893871397534505</c:v>
                </c:pt>
                <c:pt idx="87">
                  <c:v>0.60893871397534505</c:v>
                </c:pt>
                <c:pt idx="88">
                  <c:v>0.60893871397534505</c:v>
                </c:pt>
                <c:pt idx="89">
                  <c:v>0.60893871397534505</c:v>
                </c:pt>
                <c:pt idx="90">
                  <c:v>0.60893871397534505</c:v>
                </c:pt>
                <c:pt idx="91">
                  <c:v>0.60893871397534505</c:v>
                </c:pt>
                <c:pt idx="92">
                  <c:v>0.60893871397534505</c:v>
                </c:pt>
                <c:pt idx="93">
                  <c:v>0.60893871397534505</c:v>
                </c:pt>
                <c:pt idx="94">
                  <c:v>0.60893871397534505</c:v>
                </c:pt>
                <c:pt idx="95">
                  <c:v>0.60893871397534505</c:v>
                </c:pt>
                <c:pt idx="96">
                  <c:v>0.60893871397534505</c:v>
                </c:pt>
                <c:pt idx="97">
                  <c:v>0.60893871397534505</c:v>
                </c:pt>
                <c:pt idx="98">
                  <c:v>0.60893871397534505</c:v>
                </c:pt>
                <c:pt idx="99">
                  <c:v>0.60893871397534505</c:v>
                </c:pt>
                <c:pt idx="100">
                  <c:v>0.60893871397534505</c:v>
                </c:pt>
                <c:pt idx="101">
                  <c:v>0.60893871397534505</c:v>
                </c:pt>
                <c:pt idx="102">
                  <c:v>0.60893871397534505</c:v>
                </c:pt>
                <c:pt idx="103">
                  <c:v>0.60893871397534505</c:v>
                </c:pt>
                <c:pt idx="104">
                  <c:v>0.60893871397534505</c:v>
                </c:pt>
                <c:pt idx="105">
                  <c:v>0.60893871397534505</c:v>
                </c:pt>
                <c:pt idx="106">
                  <c:v>0.60893871397534505</c:v>
                </c:pt>
                <c:pt idx="107">
                  <c:v>0.60893871397534505</c:v>
                </c:pt>
                <c:pt idx="108">
                  <c:v>0.60893871397534505</c:v>
                </c:pt>
                <c:pt idx="109">
                  <c:v>0.60893871397534505</c:v>
                </c:pt>
                <c:pt idx="110">
                  <c:v>0.60893871397534505</c:v>
                </c:pt>
                <c:pt idx="111">
                  <c:v>0.60893871397534505</c:v>
                </c:pt>
                <c:pt idx="112">
                  <c:v>0.60893871397534505</c:v>
                </c:pt>
                <c:pt idx="113">
                  <c:v>0.60893871397534505</c:v>
                </c:pt>
                <c:pt idx="114">
                  <c:v>0.60893871397534505</c:v>
                </c:pt>
                <c:pt idx="115">
                  <c:v>0.60893871397534505</c:v>
                </c:pt>
                <c:pt idx="116">
                  <c:v>0.60893871397534505</c:v>
                </c:pt>
                <c:pt idx="117">
                  <c:v>0.60893871397534505</c:v>
                </c:pt>
                <c:pt idx="118">
                  <c:v>0.60893871397534505</c:v>
                </c:pt>
                <c:pt idx="119">
                  <c:v>0.60893871397534505</c:v>
                </c:pt>
                <c:pt idx="120">
                  <c:v>0.60893871397534505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7-4CDB-976B-1E526565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19360"/>
        <c:axId val="59521280"/>
      </c:lineChart>
      <c:catAx>
        <c:axId val="595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521280"/>
        <c:crosses val="autoZero"/>
        <c:auto val="1"/>
        <c:lblAlgn val="ctr"/>
        <c:lblOffset val="100"/>
        <c:noMultiLvlLbl val="0"/>
      </c:catAx>
      <c:valAx>
        <c:axId val="59521280"/>
        <c:scaling>
          <c:orientation val="minMax"/>
          <c:max val="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5193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291777241774147"/>
          <c:y val="5.4241876663017594E-2"/>
          <c:w val="0.28957016380946904"/>
          <c:h val="4.0632336639005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Зрелость коллектива и возможность инновационных преобразований</a:t>
            </a:r>
          </a:p>
        </c:rich>
      </c:tx>
      <c:layout>
        <c:manualLayout>
          <c:xMode val="edge"/>
          <c:yMode val="edge"/>
          <c:x val="0.3438660308306532"/>
          <c:y val="4.929143561306223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14834595822652E-2"/>
          <c:y val="0.12199472649042213"/>
          <c:w val="0.97897422278265278"/>
          <c:h val="0.54222363349207481"/>
        </c:manualLayout>
      </c:layout>
      <c:lineChart>
        <c:grouping val="standard"/>
        <c:varyColors val="0"/>
        <c:ser>
          <c:idx val="0"/>
          <c:order val="0"/>
          <c:tx>
            <c:v>Доля педагогов от 25 до 45 лет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свод'!$L$6:$L$126</c:f>
              <c:numCache>
                <c:formatCode>#,##0.00</c:formatCode>
                <c:ptCount val="121"/>
                <c:pt idx="0">
                  <c:v>0.453125</c:v>
                </c:pt>
                <c:pt idx="1">
                  <c:v>0.48506632390270848</c:v>
                </c:pt>
                <c:pt idx="2">
                  <c:v>0.66666666666666663</c:v>
                </c:pt>
                <c:pt idx="3">
                  <c:v>0.28915662650602408</c:v>
                </c:pt>
                <c:pt idx="4">
                  <c:v>0.4563106796116505</c:v>
                </c:pt>
                <c:pt idx="5">
                  <c:v>0.50980392156862742</c:v>
                </c:pt>
                <c:pt idx="6">
                  <c:v>0.35849056603773582</c:v>
                </c:pt>
                <c:pt idx="7">
                  <c:v>0.5892857142857143</c:v>
                </c:pt>
                <c:pt idx="8">
                  <c:v>0.48863636363636365</c:v>
                </c:pt>
                <c:pt idx="9">
                  <c:v>0.50724637681159424</c:v>
                </c:pt>
                <c:pt idx="10">
                  <c:v>0.5</c:v>
                </c:pt>
                <c:pt idx="11">
                  <c:v>0.47559720700837144</c:v>
                </c:pt>
                <c:pt idx="12">
                  <c:v>0.48717948717948717</c:v>
                </c:pt>
                <c:pt idx="13">
                  <c:v>0.30909090909090908</c:v>
                </c:pt>
                <c:pt idx="14">
                  <c:v>0.46666666666666667</c:v>
                </c:pt>
                <c:pt idx="15">
                  <c:v>0.49206349206349204</c:v>
                </c:pt>
                <c:pt idx="16">
                  <c:v>0.3644859813084112</c:v>
                </c:pt>
                <c:pt idx="17">
                  <c:v>0.50877192982456143</c:v>
                </c:pt>
                <c:pt idx="18">
                  <c:v>0.40350877192982454</c:v>
                </c:pt>
                <c:pt idx="19">
                  <c:v>0.5714285714285714</c:v>
                </c:pt>
                <c:pt idx="20">
                  <c:v>0.54545454545454541</c:v>
                </c:pt>
                <c:pt idx="21">
                  <c:v>0.5</c:v>
                </c:pt>
                <c:pt idx="22">
                  <c:v>0.61971830985915488</c:v>
                </c:pt>
                <c:pt idx="23">
                  <c:v>0.45098039215686275</c:v>
                </c:pt>
                <c:pt idx="24">
                  <c:v>0.46341463414634149</c:v>
                </c:pt>
                <c:pt idx="25">
                  <c:v>0.43714350499983823</c:v>
                </c:pt>
                <c:pt idx="26">
                  <c:v>0.36</c:v>
                </c:pt>
                <c:pt idx="27">
                  <c:v>0.4</c:v>
                </c:pt>
                <c:pt idx="28">
                  <c:v>0.38554216867469882</c:v>
                </c:pt>
                <c:pt idx="29">
                  <c:v>0.35616438356164382</c:v>
                </c:pt>
                <c:pt idx="30">
                  <c:v>0.47826086956521741</c:v>
                </c:pt>
                <c:pt idx="31">
                  <c:v>0.46511627906976744</c:v>
                </c:pt>
                <c:pt idx="32">
                  <c:v>0.36734693877551022</c:v>
                </c:pt>
                <c:pt idx="33">
                  <c:v>0.57499999999999996</c:v>
                </c:pt>
                <c:pt idx="34">
                  <c:v>0.43396226415094341</c:v>
                </c:pt>
                <c:pt idx="35">
                  <c:v>0.51162790697674421</c:v>
                </c:pt>
                <c:pt idx="36">
                  <c:v>0.23333333333333334</c:v>
                </c:pt>
                <c:pt idx="37">
                  <c:v>0.53260869565217395</c:v>
                </c:pt>
                <c:pt idx="38">
                  <c:v>0.53448275862068961</c:v>
                </c:pt>
                <c:pt idx="39">
                  <c:v>0.47619047619047616</c:v>
                </c:pt>
                <c:pt idx="40">
                  <c:v>0.44</c:v>
                </c:pt>
                <c:pt idx="41">
                  <c:v>0.26190476190476192</c:v>
                </c:pt>
                <c:pt idx="42">
                  <c:v>0.50704225352112675</c:v>
                </c:pt>
                <c:pt idx="43">
                  <c:v>0.55000000000000004</c:v>
                </c:pt>
                <c:pt idx="44">
                  <c:v>0.46346408403268025</c:v>
                </c:pt>
                <c:pt idx="45">
                  <c:v>0.48695652173913045</c:v>
                </c:pt>
                <c:pt idx="46">
                  <c:v>0.36734693877551022</c:v>
                </c:pt>
                <c:pt idx="47">
                  <c:v>0.47887323943661969</c:v>
                </c:pt>
                <c:pt idx="48">
                  <c:v>0.43537414965986393</c:v>
                </c:pt>
                <c:pt idx="49">
                  <c:v>0.43055555555555558</c:v>
                </c:pt>
                <c:pt idx="50">
                  <c:v>0.49315068493150682</c:v>
                </c:pt>
                <c:pt idx="51">
                  <c:v>0.43421052631578949</c:v>
                </c:pt>
                <c:pt idx="52">
                  <c:v>0.54166666666666663</c:v>
                </c:pt>
                <c:pt idx="53">
                  <c:v>0.52631578947368418</c:v>
                </c:pt>
                <c:pt idx="54">
                  <c:v>0.60869565217391308</c:v>
                </c:pt>
                <c:pt idx="55">
                  <c:v>0.375</c:v>
                </c:pt>
                <c:pt idx="56">
                  <c:v>0.45098039215686275</c:v>
                </c:pt>
                <c:pt idx="57">
                  <c:v>0.38095238095238093</c:v>
                </c:pt>
                <c:pt idx="58">
                  <c:v>0.53125</c:v>
                </c:pt>
                <c:pt idx="59">
                  <c:v>0.53191489361702127</c:v>
                </c:pt>
                <c:pt idx="60">
                  <c:v>0.36363636363636365</c:v>
                </c:pt>
                <c:pt idx="61">
                  <c:v>0.42622950819672129</c:v>
                </c:pt>
                <c:pt idx="62">
                  <c:v>0.390625</c:v>
                </c:pt>
                <c:pt idx="63">
                  <c:v>0.55208333333333337</c:v>
                </c:pt>
                <c:pt idx="64">
                  <c:v>0.47269724681355435</c:v>
                </c:pt>
                <c:pt idx="65">
                  <c:v>0.5</c:v>
                </c:pt>
                <c:pt idx="66">
                  <c:v>0.51428571428571423</c:v>
                </c:pt>
                <c:pt idx="67">
                  <c:v>0.49</c:v>
                </c:pt>
                <c:pt idx="68">
                  <c:v>0.5535714285714286</c:v>
                </c:pt>
                <c:pt idx="69">
                  <c:v>0.578125</c:v>
                </c:pt>
                <c:pt idx="70">
                  <c:v>0.34545454545454546</c:v>
                </c:pt>
                <c:pt idx="71">
                  <c:v>0.37037037037037035</c:v>
                </c:pt>
                <c:pt idx="72">
                  <c:v>0.53333333333333333</c:v>
                </c:pt>
                <c:pt idx="73">
                  <c:v>0.43478260869565216</c:v>
                </c:pt>
                <c:pt idx="74">
                  <c:v>0.47191011235955055</c:v>
                </c:pt>
                <c:pt idx="75">
                  <c:v>0.50649350649350644</c:v>
                </c:pt>
                <c:pt idx="76">
                  <c:v>0.45652173913043476</c:v>
                </c:pt>
                <c:pt idx="77">
                  <c:v>0.44186046511627908</c:v>
                </c:pt>
                <c:pt idx="79">
                  <c:v>0.42105263157894735</c:v>
                </c:pt>
                <c:pt idx="80">
                  <c:v>0.47388517594850066</c:v>
                </c:pt>
                <c:pt idx="81">
                  <c:v>0.38235294117647056</c:v>
                </c:pt>
                <c:pt idx="82">
                  <c:v>0.5</c:v>
                </c:pt>
                <c:pt idx="83">
                  <c:v>0.3</c:v>
                </c:pt>
                <c:pt idx="84">
                  <c:v>0.4375</c:v>
                </c:pt>
                <c:pt idx="85">
                  <c:v>0.41333333333333333</c:v>
                </c:pt>
                <c:pt idx="86">
                  <c:v>0.52380952380952384</c:v>
                </c:pt>
                <c:pt idx="87">
                  <c:v>0.54761904761904767</c:v>
                </c:pt>
                <c:pt idx="88">
                  <c:v>0.4642857142857143</c:v>
                </c:pt>
                <c:pt idx="89">
                  <c:v>0.58490566037735847</c:v>
                </c:pt>
                <c:pt idx="90">
                  <c:v>0.56521739130434778</c:v>
                </c:pt>
                <c:pt idx="91">
                  <c:v>0.33898305084745761</c:v>
                </c:pt>
                <c:pt idx="92">
                  <c:v>0.38461538461538464</c:v>
                </c:pt>
                <c:pt idx="93">
                  <c:v>0.40677966101694918</c:v>
                </c:pt>
                <c:pt idx="94">
                  <c:v>0.580952380952381</c:v>
                </c:pt>
                <c:pt idx="95">
                  <c:v>0.47540983606557374</c:v>
                </c:pt>
                <c:pt idx="96">
                  <c:v>0.43333333333333335</c:v>
                </c:pt>
                <c:pt idx="97">
                  <c:v>0.53333333333333333</c:v>
                </c:pt>
                <c:pt idx="98">
                  <c:v>0.42253521126760563</c:v>
                </c:pt>
                <c:pt idx="99">
                  <c:v>0.44615384615384618</c:v>
                </c:pt>
                <c:pt idx="100">
                  <c:v>0.359375</c:v>
                </c:pt>
                <c:pt idx="101">
                  <c:v>0.2857142857142857</c:v>
                </c:pt>
                <c:pt idx="102">
                  <c:v>0.48760330578512395</c:v>
                </c:pt>
                <c:pt idx="103">
                  <c:v>0.41836734693877553</c:v>
                </c:pt>
                <c:pt idx="104">
                  <c:v>0.51898734177215189</c:v>
                </c:pt>
                <c:pt idx="105">
                  <c:v>0.42957746478873238</c:v>
                </c:pt>
                <c:pt idx="106">
                  <c:v>0.52554744525547448</c:v>
                </c:pt>
                <c:pt idx="107">
                  <c:v>0.57936507936507942</c:v>
                </c:pt>
                <c:pt idx="108">
                  <c:v>0.68382352941176472</c:v>
                </c:pt>
                <c:pt idx="109">
                  <c:v>0.52040816326530615</c:v>
                </c:pt>
                <c:pt idx="110">
                  <c:v>0.66666666666666663</c:v>
                </c:pt>
                <c:pt idx="111">
                  <c:v>0.4224238650268175</c:v>
                </c:pt>
                <c:pt idx="112" formatCode="0.00">
                  <c:v>0.34285714285714286</c:v>
                </c:pt>
                <c:pt idx="113" formatCode="0.00">
                  <c:v>0.42253521126760563</c:v>
                </c:pt>
                <c:pt idx="114" formatCode="0.00">
                  <c:v>0.43283582089552236</c:v>
                </c:pt>
                <c:pt idx="115" formatCode="0.00">
                  <c:v>0.32692307692307693</c:v>
                </c:pt>
                <c:pt idx="116" formatCode="0.00">
                  <c:v>0.48571428571428571</c:v>
                </c:pt>
                <c:pt idx="117" formatCode="0.00">
                  <c:v>0.51020408163265307</c:v>
                </c:pt>
                <c:pt idx="118" formatCode="0.00">
                  <c:v>0.4358974358974359</c:v>
                </c:pt>
                <c:pt idx="119" formatCode="0.00">
                  <c:v>0.62578616352201255</c:v>
                </c:pt>
                <c:pt idx="120">
                  <c:v>0.61818181818181817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C-4495-BD52-266D2599CB56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свод'!$M$6:$M$126</c:f>
              <c:numCache>
                <c:formatCode>#,##0.00</c:formatCode>
                <c:ptCount val="121"/>
                <c:pt idx="0">
                  <c:v>0.46647024835033246</c:v>
                </c:pt>
                <c:pt idx="1">
                  <c:v>0.46647024835033246</c:v>
                </c:pt>
                <c:pt idx="2">
                  <c:v>0.46647024835033246</c:v>
                </c:pt>
                <c:pt idx="3">
                  <c:v>0.46647024835033246</c:v>
                </c:pt>
                <c:pt idx="4">
                  <c:v>0.46647024835033246</c:v>
                </c:pt>
                <c:pt idx="5">
                  <c:v>0.46647024835033246</c:v>
                </c:pt>
                <c:pt idx="6">
                  <c:v>0.46647024835033246</c:v>
                </c:pt>
                <c:pt idx="7">
                  <c:v>0.46647024835033246</c:v>
                </c:pt>
                <c:pt idx="8">
                  <c:v>0.46647024835033246</c:v>
                </c:pt>
                <c:pt idx="9">
                  <c:v>0.46647024835033246</c:v>
                </c:pt>
                <c:pt idx="10">
                  <c:v>0.46647024835033246</c:v>
                </c:pt>
                <c:pt idx="11">
                  <c:v>0.46647024835033246</c:v>
                </c:pt>
                <c:pt idx="12">
                  <c:v>0.46647024835033246</c:v>
                </c:pt>
                <c:pt idx="13">
                  <c:v>0.46647024835033246</c:v>
                </c:pt>
                <c:pt idx="14">
                  <c:v>0.46647024835033246</c:v>
                </c:pt>
                <c:pt idx="15">
                  <c:v>0.46647024835033246</c:v>
                </c:pt>
                <c:pt idx="16">
                  <c:v>0.46647024835033246</c:v>
                </c:pt>
                <c:pt idx="17">
                  <c:v>0.46647024835033246</c:v>
                </c:pt>
                <c:pt idx="18">
                  <c:v>0.46647024835033246</c:v>
                </c:pt>
                <c:pt idx="19">
                  <c:v>0.46647024835033246</c:v>
                </c:pt>
                <c:pt idx="20">
                  <c:v>0.46647024835033246</c:v>
                </c:pt>
                <c:pt idx="21">
                  <c:v>0.46647024835033246</c:v>
                </c:pt>
                <c:pt idx="22">
                  <c:v>0.46647024835033246</c:v>
                </c:pt>
                <c:pt idx="23">
                  <c:v>0.46647024835033246</c:v>
                </c:pt>
                <c:pt idx="24">
                  <c:v>0.46647024835033246</c:v>
                </c:pt>
                <c:pt idx="25">
                  <c:v>0.46647024835033246</c:v>
                </c:pt>
                <c:pt idx="26">
                  <c:v>0.46647024835033246</c:v>
                </c:pt>
                <c:pt idx="27">
                  <c:v>0.46647024835033246</c:v>
                </c:pt>
                <c:pt idx="28">
                  <c:v>0.46647024835033246</c:v>
                </c:pt>
                <c:pt idx="29">
                  <c:v>0.46647024835033246</c:v>
                </c:pt>
                <c:pt idx="30">
                  <c:v>0.46647024835033246</c:v>
                </c:pt>
                <c:pt idx="31">
                  <c:v>0.46647024835033246</c:v>
                </c:pt>
                <c:pt idx="32">
                  <c:v>0.46647024835033246</c:v>
                </c:pt>
                <c:pt idx="33">
                  <c:v>0.46647024835033246</c:v>
                </c:pt>
                <c:pt idx="34">
                  <c:v>0.46647024835033246</c:v>
                </c:pt>
                <c:pt idx="35">
                  <c:v>0.46647024835033246</c:v>
                </c:pt>
                <c:pt idx="36">
                  <c:v>0.46647024835033246</c:v>
                </c:pt>
                <c:pt idx="37">
                  <c:v>0.46647024835033246</c:v>
                </c:pt>
                <c:pt idx="38">
                  <c:v>0.46647024835033246</c:v>
                </c:pt>
                <c:pt idx="39">
                  <c:v>0.46647024835033246</c:v>
                </c:pt>
                <c:pt idx="40">
                  <c:v>0.46647024835033246</c:v>
                </c:pt>
                <c:pt idx="41">
                  <c:v>0.46647024835033246</c:v>
                </c:pt>
                <c:pt idx="42">
                  <c:v>0.46647024835033246</c:v>
                </c:pt>
                <c:pt idx="43">
                  <c:v>0.46647024835033246</c:v>
                </c:pt>
                <c:pt idx="44">
                  <c:v>0.46647024835033246</c:v>
                </c:pt>
                <c:pt idx="45">
                  <c:v>0.46647024835033246</c:v>
                </c:pt>
                <c:pt idx="46">
                  <c:v>0.46647024835033246</c:v>
                </c:pt>
                <c:pt idx="47">
                  <c:v>0.46647024835033246</c:v>
                </c:pt>
                <c:pt idx="48">
                  <c:v>0.46647024835033246</c:v>
                </c:pt>
                <c:pt idx="49">
                  <c:v>0.46647024835033246</c:v>
                </c:pt>
                <c:pt idx="50">
                  <c:v>0.46647024835033246</c:v>
                </c:pt>
                <c:pt idx="51">
                  <c:v>0.46647024835033246</c:v>
                </c:pt>
                <c:pt idx="52">
                  <c:v>0.46647024835033246</c:v>
                </c:pt>
                <c:pt idx="53">
                  <c:v>0.46647024835033246</c:v>
                </c:pt>
                <c:pt idx="54">
                  <c:v>0.46647024835033246</c:v>
                </c:pt>
                <c:pt idx="55">
                  <c:v>0.46647024835033246</c:v>
                </c:pt>
                <c:pt idx="56">
                  <c:v>0.46647024835033246</c:v>
                </c:pt>
                <c:pt idx="57">
                  <c:v>0.46647024835033246</c:v>
                </c:pt>
                <c:pt idx="58">
                  <c:v>0.46647024835033246</c:v>
                </c:pt>
                <c:pt idx="59">
                  <c:v>0.46647024835033246</c:v>
                </c:pt>
                <c:pt idx="60">
                  <c:v>0.46647024835033246</c:v>
                </c:pt>
                <c:pt idx="61">
                  <c:v>0.46647024835033246</c:v>
                </c:pt>
                <c:pt idx="62">
                  <c:v>0.46647024835033246</c:v>
                </c:pt>
                <c:pt idx="63">
                  <c:v>0.46647024835033246</c:v>
                </c:pt>
                <c:pt idx="64">
                  <c:v>0.46647024835033246</c:v>
                </c:pt>
                <c:pt idx="65">
                  <c:v>0.46647024835033246</c:v>
                </c:pt>
                <c:pt idx="66">
                  <c:v>0.46647024835033246</c:v>
                </c:pt>
                <c:pt idx="67">
                  <c:v>0.46647024835033246</c:v>
                </c:pt>
                <c:pt idx="68">
                  <c:v>0.46647024835033246</c:v>
                </c:pt>
                <c:pt idx="69">
                  <c:v>0.46647024835033246</c:v>
                </c:pt>
                <c:pt idx="70">
                  <c:v>0.46647024835033246</c:v>
                </c:pt>
                <c:pt idx="71">
                  <c:v>0.46647024835033246</c:v>
                </c:pt>
                <c:pt idx="72">
                  <c:v>0.46647024835033246</c:v>
                </c:pt>
                <c:pt idx="73">
                  <c:v>0.46647024835033246</c:v>
                </c:pt>
                <c:pt idx="74">
                  <c:v>0.46647024835033246</c:v>
                </c:pt>
                <c:pt idx="75">
                  <c:v>0.46647024835033246</c:v>
                </c:pt>
                <c:pt idx="76">
                  <c:v>0.46647024835033246</c:v>
                </c:pt>
                <c:pt idx="77">
                  <c:v>0.46647024835033246</c:v>
                </c:pt>
                <c:pt idx="78">
                  <c:v>0.46647024835033246</c:v>
                </c:pt>
                <c:pt idx="79">
                  <c:v>0.46647024835033246</c:v>
                </c:pt>
                <c:pt idx="80">
                  <c:v>0.46647024835033246</c:v>
                </c:pt>
                <c:pt idx="81">
                  <c:v>0.46647024835033246</c:v>
                </c:pt>
                <c:pt idx="82">
                  <c:v>0.46647024835033246</c:v>
                </c:pt>
                <c:pt idx="83">
                  <c:v>0.46647024835033246</c:v>
                </c:pt>
                <c:pt idx="84">
                  <c:v>0.46647024835033246</c:v>
                </c:pt>
                <c:pt idx="85">
                  <c:v>0.46647024835033246</c:v>
                </c:pt>
                <c:pt idx="86">
                  <c:v>0.46647024835033246</c:v>
                </c:pt>
                <c:pt idx="87">
                  <c:v>0.46647024835033246</c:v>
                </c:pt>
                <c:pt idx="88">
                  <c:v>0.46647024835033246</c:v>
                </c:pt>
                <c:pt idx="89">
                  <c:v>0.46647024835033246</c:v>
                </c:pt>
                <c:pt idx="90">
                  <c:v>0.46647024835033246</c:v>
                </c:pt>
                <c:pt idx="91">
                  <c:v>0.46647024835033246</c:v>
                </c:pt>
                <c:pt idx="92">
                  <c:v>0.46647024835033246</c:v>
                </c:pt>
                <c:pt idx="93">
                  <c:v>0.46647024835033246</c:v>
                </c:pt>
                <c:pt idx="94">
                  <c:v>0.46647024835033246</c:v>
                </c:pt>
                <c:pt idx="95">
                  <c:v>0.46647024835033246</c:v>
                </c:pt>
                <c:pt idx="96">
                  <c:v>0.46647024835033246</c:v>
                </c:pt>
                <c:pt idx="97">
                  <c:v>0.46647024835033246</c:v>
                </c:pt>
                <c:pt idx="98">
                  <c:v>0.46647024835033246</c:v>
                </c:pt>
                <c:pt idx="99">
                  <c:v>0.46647024835033246</c:v>
                </c:pt>
                <c:pt idx="100">
                  <c:v>0.46647024835033246</c:v>
                </c:pt>
                <c:pt idx="101">
                  <c:v>0.46647024835033246</c:v>
                </c:pt>
                <c:pt idx="102">
                  <c:v>0.46647024835033246</c:v>
                </c:pt>
                <c:pt idx="103">
                  <c:v>0.46647024835033246</c:v>
                </c:pt>
                <c:pt idx="104">
                  <c:v>0.46647024835033246</c:v>
                </c:pt>
                <c:pt idx="105">
                  <c:v>0.46647024835033246</c:v>
                </c:pt>
                <c:pt idx="106">
                  <c:v>0.46647024835033246</c:v>
                </c:pt>
                <c:pt idx="107">
                  <c:v>0.46647024835033246</c:v>
                </c:pt>
                <c:pt idx="108">
                  <c:v>0.46647024835033246</c:v>
                </c:pt>
                <c:pt idx="109">
                  <c:v>0.46647024835033246</c:v>
                </c:pt>
                <c:pt idx="110">
                  <c:v>0.46647024835033246</c:v>
                </c:pt>
                <c:pt idx="111">
                  <c:v>0.46647024835033246</c:v>
                </c:pt>
                <c:pt idx="112">
                  <c:v>0.46647024835033246</c:v>
                </c:pt>
                <c:pt idx="113">
                  <c:v>0.46647024835033246</c:v>
                </c:pt>
                <c:pt idx="114">
                  <c:v>0.46647024835033246</c:v>
                </c:pt>
                <c:pt idx="115">
                  <c:v>0.46647024835033246</c:v>
                </c:pt>
                <c:pt idx="116">
                  <c:v>0.46647024835033246</c:v>
                </c:pt>
                <c:pt idx="117">
                  <c:v>0.46647024835033246</c:v>
                </c:pt>
                <c:pt idx="118">
                  <c:v>0.46647024835033246</c:v>
                </c:pt>
                <c:pt idx="119">
                  <c:v>0.46647024835033246</c:v>
                </c:pt>
                <c:pt idx="120">
                  <c:v>0.46647024835033246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C-4495-BD52-266D2599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96768"/>
        <c:axId val="60898688"/>
      </c:lineChart>
      <c:catAx>
        <c:axId val="608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898688"/>
        <c:crosses val="autoZero"/>
        <c:auto val="1"/>
        <c:lblAlgn val="ctr"/>
        <c:lblOffset val="100"/>
        <c:noMultiLvlLbl val="0"/>
      </c:catAx>
      <c:valAx>
        <c:axId val="60898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8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686384565993464"/>
          <c:y val="6.4402899142693176E-2"/>
          <c:w val="0.237987212999648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Обеспеченность педагогами: число обучающихся </a:t>
            </a:r>
            <a:r>
              <a:rPr lang="ru-RU" sz="1400" b="1" i="0" u="none" strike="noStrike" baseline="0">
                <a:effectLst/>
              </a:rPr>
              <a:t>на 1 педагога </a:t>
            </a:r>
            <a:endParaRPr lang="ru-RU" b="1"/>
          </a:p>
        </c:rich>
      </c:tx>
      <c:layout>
        <c:manualLayout>
          <c:xMode val="edge"/>
          <c:yMode val="edge"/>
          <c:x val="0.35811594944034147"/>
          <c:y val="4.929143561306223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797291558182887E-2"/>
          <c:y val="0.10463041510380094"/>
          <c:w val="0.97730465419541568"/>
          <c:h val="0.60658039675232278"/>
        </c:manualLayout>
      </c:layout>
      <c:lineChart>
        <c:grouping val="standard"/>
        <c:varyColors val="0"/>
        <c:ser>
          <c:idx val="0"/>
          <c:order val="0"/>
          <c:tx>
            <c:v>Обеспеченность педагогами на 1 учащегося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свод'!$O$6:$O$126</c:f>
              <c:numCache>
                <c:formatCode>#,##0</c:formatCode>
                <c:ptCount val="121"/>
                <c:pt idx="0" formatCode="0">
                  <c:v>13.40625</c:v>
                </c:pt>
                <c:pt idx="1">
                  <c:v>13.626159004286592</c:v>
                </c:pt>
                <c:pt idx="2" formatCode="0">
                  <c:v>10</c:v>
                </c:pt>
                <c:pt idx="3" formatCode="0">
                  <c:v>13.614457831325302</c:v>
                </c:pt>
                <c:pt idx="4" formatCode="0">
                  <c:v>15.757281553398059</c:v>
                </c:pt>
                <c:pt idx="5" formatCode="0">
                  <c:v>13.294117647058824</c:v>
                </c:pt>
                <c:pt idx="6" formatCode="0">
                  <c:v>14.113207547169811</c:v>
                </c:pt>
                <c:pt idx="7" formatCode="0">
                  <c:v>14.214285714285714</c:v>
                </c:pt>
                <c:pt idx="8" formatCode="0">
                  <c:v>13.25</c:v>
                </c:pt>
                <c:pt idx="9" formatCode="0">
                  <c:v>12.695652173913043</c:v>
                </c:pt>
                <c:pt idx="10" formatCode="0">
                  <c:v>15.696428571428571</c:v>
                </c:pt>
                <c:pt idx="11" formatCode="0">
                  <c:v>13.85938534244058</c:v>
                </c:pt>
                <c:pt idx="12" formatCode="0">
                  <c:v>13.846153846153847</c:v>
                </c:pt>
                <c:pt idx="13" formatCode="0">
                  <c:v>12.50909090909091</c:v>
                </c:pt>
                <c:pt idx="14" formatCode="0">
                  <c:v>13.373333333333333</c:v>
                </c:pt>
                <c:pt idx="15" formatCode="0">
                  <c:v>12.968253968253968</c:v>
                </c:pt>
                <c:pt idx="16" formatCode="0">
                  <c:v>13.429906542056075</c:v>
                </c:pt>
                <c:pt idx="17" formatCode="0">
                  <c:v>15.43859649122807</c:v>
                </c:pt>
                <c:pt idx="18" formatCode="0">
                  <c:v>17.649122807017545</c:v>
                </c:pt>
                <c:pt idx="19" formatCode="0">
                  <c:v>16.035714285714285</c:v>
                </c:pt>
                <c:pt idx="20" formatCode="0">
                  <c:v>10.015151515151516</c:v>
                </c:pt>
                <c:pt idx="21" formatCode="0">
                  <c:v>10.105263157894736</c:v>
                </c:pt>
                <c:pt idx="22" formatCode="0">
                  <c:v>12.492957746478874</c:v>
                </c:pt>
                <c:pt idx="23" formatCode="0">
                  <c:v>15.235294117647058</c:v>
                </c:pt>
                <c:pt idx="24" formatCode="0">
                  <c:v>17.073170731707318</c:v>
                </c:pt>
                <c:pt idx="25" formatCode="0">
                  <c:v>14.271073698652682</c:v>
                </c:pt>
                <c:pt idx="26" formatCode="0">
                  <c:v>14.013333333333334</c:v>
                </c:pt>
                <c:pt idx="27" formatCode="0">
                  <c:v>12.43</c:v>
                </c:pt>
                <c:pt idx="28" formatCode="0">
                  <c:v>14.783132530120483</c:v>
                </c:pt>
                <c:pt idx="29" formatCode="0">
                  <c:v>13</c:v>
                </c:pt>
                <c:pt idx="30" formatCode="0">
                  <c:v>15.289855072463768</c:v>
                </c:pt>
                <c:pt idx="31" formatCode="0">
                  <c:v>10.86046511627907</c:v>
                </c:pt>
                <c:pt idx="32" formatCode="0">
                  <c:v>18.612244897959183</c:v>
                </c:pt>
                <c:pt idx="33" formatCode="0">
                  <c:v>14.574999999999999</c:v>
                </c:pt>
                <c:pt idx="34" formatCode="0">
                  <c:v>15.433962264150944</c:v>
                </c:pt>
                <c:pt idx="35" formatCode="0">
                  <c:v>14.883720930232558</c:v>
                </c:pt>
                <c:pt idx="36" formatCode="0">
                  <c:v>13.133333333333333</c:v>
                </c:pt>
                <c:pt idx="37" formatCode="0">
                  <c:v>16.076086956521738</c:v>
                </c:pt>
                <c:pt idx="38" formatCode="0">
                  <c:v>15.086206896551724</c:v>
                </c:pt>
                <c:pt idx="39" formatCode="0">
                  <c:v>13.238095238095237</c:v>
                </c:pt>
                <c:pt idx="40" formatCode="0">
                  <c:v>13.26</c:v>
                </c:pt>
                <c:pt idx="41" formatCode="0">
                  <c:v>15.642857142857142</c:v>
                </c:pt>
                <c:pt idx="42" formatCode="0">
                  <c:v>16.3943661971831</c:v>
                </c:pt>
                <c:pt idx="43" formatCode="0">
                  <c:v>10.166666666666666</c:v>
                </c:pt>
                <c:pt idx="44" formatCode="0">
                  <c:v>13.171026812616816</c:v>
                </c:pt>
                <c:pt idx="45" formatCode="0">
                  <c:v>9.7043478260869573</c:v>
                </c:pt>
                <c:pt idx="46" formatCode="0">
                  <c:v>13</c:v>
                </c:pt>
                <c:pt idx="47" formatCode="0">
                  <c:v>13.140845070422536</c:v>
                </c:pt>
                <c:pt idx="48" formatCode="0">
                  <c:v>14.972789115646259</c:v>
                </c:pt>
                <c:pt idx="49" formatCode="0">
                  <c:v>17.388888888888889</c:v>
                </c:pt>
                <c:pt idx="50" formatCode="0">
                  <c:v>13.684931506849315</c:v>
                </c:pt>
                <c:pt idx="51" formatCode="0">
                  <c:v>4.4736842105263159</c:v>
                </c:pt>
                <c:pt idx="52" formatCode="0">
                  <c:v>19.1875</c:v>
                </c:pt>
                <c:pt idx="53" formatCode="0">
                  <c:v>13.026315789473685</c:v>
                </c:pt>
                <c:pt idx="54" formatCode="0">
                  <c:v>12.130434782608695</c:v>
                </c:pt>
                <c:pt idx="55" formatCode="0">
                  <c:v>12.104166666666666</c:v>
                </c:pt>
                <c:pt idx="56" formatCode="0">
                  <c:v>13.568627450980392</c:v>
                </c:pt>
                <c:pt idx="57" formatCode="0">
                  <c:v>15.269841269841271</c:v>
                </c:pt>
                <c:pt idx="58" formatCode="0">
                  <c:v>7.8125</c:v>
                </c:pt>
                <c:pt idx="59" formatCode="0">
                  <c:v>16.787234042553191</c:v>
                </c:pt>
                <c:pt idx="60" formatCode="0">
                  <c:v>13.472727272727273</c:v>
                </c:pt>
                <c:pt idx="61" formatCode="0">
                  <c:v>14.081967213114755</c:v>
                </c:pt>
                <c:pt idx="62" formatCode="0">
                  <c:v>17.953125</c:v>
                </c:pt>
                <c:pt idx="63" formatCode="0">
                  <c:v>8.4895833333333339</c:v>
                </c:pt>
                <c:pt idx="64" formatCode="0">
                  <c:v>14.91852375005851</c:v>
                </c:pt>
                <c:pt idx="65" formatCode="0">
                  <c:v>12.597560975609756</c:v>
                </c:pt>
                <c:pt idx="66" formatCode="0">
                  <c:v>8.2071428571428573</c:v>
                </c:pt>
                <c:pt idx="67" formatCode="0">
                  <c:v>14.98</c:v>
                </c:pt>
                <c:pt idx="68" formatCode="0">
                  <c:v>13.303571428571429</c:v>
                </c:pt>
                <c:pt idx="69" formatCode="0">
                  <c:v>13.734375</c:v>
                </c:pt>
                <c:pt idx="70" formatCode="0">
                  <c:v>13.4</c:v>
                </c:pt>
                <c:pt idx="71" formatCode="0">
                  <c:v>16.833333333333332</c:v>
                </c:pt>
                <c:pt idx="72" formatCode="0">
                  <c:v>19.026666666666667</c:v>
                </c:pt>
                <c:pt idx="73" formatCode="0">
                  <c:v>15.239130434782609</c:v>
                </c:pt>
                <c:pt idx="74" formatCode="0">
                  <c:v>13.55056179775281</c:v>
                </c:pt>
                <c:pt idx="75" formatCode="0">
                  <c:v>16.259740259740258</c:v>
                </c:pt>
                <c:pt idx="76" formatCode="0">
                  <c:v>18.326086956521738</c:v>
                </c:pt>
                <c:pt idx="77" formatCode="0">
                  <c:v>16.651162790697676</c:v>
                </c:pt>
                <c:pt idx="79" formatCode="0">
                  <c:v>16.75</c:v>
                </c:pt>
                <c:pt idx="80" formatCode="0">
                  <c:v>15.639204462397133</c:v>
                </c:pt>
                <c:pt idx="81" formatCode="0">
                  <c:v>13.117647058823529</c:v>
                </c:pt>
                <c:pt idx="82" formatCode="0">
                  <c:v>18.666666666666668</c:v>
                </c:pt>
                <c:pt idx="83" formatCode="0">
                  <c:v>15.657142857142857</c:v>
                </c:pt>
                <c:pt idx="84" formatCode="0">
                  <c:v>14.987500000000001</c:v>
                </c:pt>
                <c:pt idx="85" formatCode="0">
                  <c:v>18.8</c:v>
                </c:pt>
                <c:pt idx="86" formatCode="0">
                  <c:v>17.838095238095239</c:v>
                </c:pt>
                <c:pt idx="87" formatCode="0">
                  <c:v>12</c:v>
                </c:pt>
                <c:pt idx="88" formatCode="0">
                  <c:v>14.928571428571429</c:v>
                </c:pt>
                <c:pt idx="89" formatCode="0">
                  <c:v>17.547169811320753</c:v>
                </c:pt>
                <c:pt idx="90" formatCode="0">
                  <c:v>11.847826086956522</c:v>
                </c:pt>
                <c:pt idx="91" formatCode="0">
                  <c:v>17.8135593220339</c:v>
                </c:pt>
                <c:pt idx="92" formatCode="0">
                  <c:v>13.707692307692307</c:v>
                </c:pt>
                <c:pt idx="93" formatCode="0">
                  <c:v>13.932203389830509</c:v>
                </c:pt>
                <c:pt idx="94" formatCode="0">
                  <c:v>15.133333333333333</c:v>
                </c:pt>
                <c:pt idx="95" formatCode="0">
                  <c:v>15.39344262295082</c:v>
                </c:pt>
                <c:pt idx="96" formatCode="0">
                  <c:v>12.183333333333334</c:v>
                </c:pt>
                <c:pt idx="97" formatCode="0">
                  <c:v>12.633333333333333</c:v>
                </c:pt>
                <c:pt idx="98" formatCode="0">
                  <c:v>17.943661971830984</c:v>
                </c:pt>
                <c:pt idx="99" formatCode="0">
                  <c:v>14.2</c:v>
                </c:pt>
                <c:pt idx="100" formatCode="0">
                  <c:v>15.21875</c:v>
                </c:pt>
                <c:pt idx="101" formatCode="0">
                  <c:v>17.278571428571428</c:v>
                </c:pt>
                <c:pt idx="102" formatCode="0">
                  <c:v>19.553719008264462</c:v>
                </c:pt>
                <c:pt idx="103" formatCode="0">
                  <c:v>15.448979591836734</c:v>
                </c:pt>
                <c:pt idx="104" formatCode="0">
                  <c:v>15.215189873417721</c:v>
                </c:pt>
                <c:pt idx="105" formatCode="0">
                  <c:v>17.380281690140844</c:v>
                </c:pt>
                <c:pt idx="106" formatCode="0">
                  <c:v>19.313868613138688</c:v>
                </c:pt>
                <c:pt idx="107" formatCode="0">
                  <c:v>13.03968253968254</c:v>
                </c:pt>
                <c:pt idx="108" formatCode="0">
                  <c:v>15.492647058823529</c:v>
                </c:pt>
                <c:pt idx="109" formatCode="0">
                  <c:v>16.663265306122447</c:v>
                </c:pt>
                <c:pt idx="110" formatCode="0">
                  <c:v>16.239999999999998</c:v>
                </c:pt>
                <c:pt idx="111" formatCode="0">
                  <c:v>13.10181254352894</c:v>
                </c:pt>
                <c:pt idx="112" formatCode="0">
                  <c:v>15.5</c:v>
                </c:pt>
                <c:pt idx="113" formatCode="0">
                  <c:v>13.225352112676056</c:v>
                </c:pt>
                <c:pt idx="114" formatCode="0">
                  <c:v>12.865671641791044</c:v>
                </c:pt>
                <c:pt idx="115" formatCode="0">
                  <c:v>11.038461538461538</c:v>
                </c:pt>
                <c:pt idx="116" formatCode="0">
                  <c:v>14.142857142857142</c:v>
                </c:pt>
                <c:pt idx="117" formatCode="0">
                  <c:v>13.63265306122449</c:v>
                </c:pt>
                <c:pt idx="118" formatCode="0">
                  <c:v>11.307692307692308</c:v>
                </c:pt>
                <c:pt idx="119" formatCode="0">
                  <c:v>10.477987421383649</c:v>
                </c:pt>
                <c:pt idx="120" formatCode="0">
                  <c:v>20.636363636363637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1D-40E6-B48F-406D71AC434B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'2019 свод'!$B$6:$B$126</c:f>
              <c:strCache>
                <c:ptCount val="121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МБОУ СШ № 49</c:v>
                </c:pt>
                <c:pt idx="20">
                  <c:v>МАОУ СШ № 55</c:v>
                </c:pt>
                <c:pt idx="21">
                  <c:v>МБОУ СШ № 63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89</c:v>
                </c:pt>
                <c:pt idx="42">
                  <c:v>МБОУ СШ № 94</c:v>
                </c:pt>
                <c:pt idx="43">
                  <c:v>МАОУ СШ № 148</c:v>
                </c:pt>
                <c:pt idx="44">
                  <c:v>ОКТЯБРЬСКИЙ РАЙОН</c:v>
                </c:pt>
                <c:pt idx="45">
                  <c:v>МАОУ «КУГ № 1 – Универс»</c:v>
                </c:pt>
                <c:pt idx="46">
                  <c:v>МАОУ Гимназия № 3</c:v>
                </c:pt>
                <c:pt idx="47">
                  <c:v>МАОУ Гимназия № 13 "Академ"</c:v>
                </c:pt>
                <c:pt idx="48">
                  <c:v>МАОУ Лицей № 1</c:v>
                </c:pt>
                <c:pt idx="49">
                  <c:v>МБОУ Лицей № 8</c:v>
                </c:pt>
                <c:pt idx="50">
                  <c:v>МБОУ Лицей № 10</c:v>
                </c:pt>
                <c:pt idx="51">
                  <c:v>МБОУ Школа-интернат № 1</c:v>
                </c:pt>
                <c:pt idx="52">
                  <c:v>МБОУ СШ № 3</c:v>
                </c:pt>
                <c:pt idx="53">
                  <c:v>МБОУ СШ № 21</c:v>
                </c:pt>
                <c:pt idx="54">
                  <c:v>МБОУ СШ № 30</c:v>
                </c:pt>
                <c:pt idx="55">
                  <c:v>МБОУ СШ № 36</c:v>
                </c:pt>
                <c:pt idx="56">
                  <c:v>МБОУ СШ № 39</c:v>
                </c:pt>
                <c:pt idx="57">
                  <c:v>МБОУ СШ № 72</c:v>
                </c:pt>
                <c:pt idx="58">
                  <c:v>МБОУ СШ № 73</c:v>
                </c:pt>
                <c:pt idx="59">
                  <c:v>МБОУ СШ № 82</c:v>
                </c:pt>
                <c:pt idx="60">
                  <c:v>МБОУ СШ № 84</c:v>
                </c:pt>
                <c:pt idx="61">
                  <c:v>МБОУ СШ № 95</c:v>
                </c:pt>
                <c:pt idx="62">
                  <c:v>МБОУ СШ № 99</c:v>
                </c:pt>
                <c:pt idx="63">
                  <c:v>МБОУ СШ № 133</c:v>
                </c:pt>
                <c:pt idx="64">
                  <c:v>СВЕРДЛОВСКИЙ РАЙОН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17</c:v>
                </c:pt>
                <c:pt idx="69">
                  <c:v>МАОУ СШ № 23</c:v>
                </c:pt>
                <c:pt idx="70">
                  <c:v>МБОУ СШ № 34</c:v>
                </c:pt>
                <c:pt idx="71">
                  <c:v>МБОУ СШ № 42</c:v>
                </c:pt>
                <c:pt idx="72">
                  <c:v>МБОУ СШ № 45</c:v>
                </c:pt>
                <c:pt idx="73">
                  <c:v>МБОУ СШ № 62</c:v>
                </c:pt>
                <c:pt idx="74">
                  <c:v>МБОУ СШ № 76</c:v>
                </c:pt>
                <c:pt idx="75">
                  <c:v>МБОУ СШ № 78</c:v>
                </c:pt>
                <c:pt idx="76">
                  <c:v>МБОУ СШ № 92</c:v>
                </c:pt>
                <c:pt idx="77">
                  <c:v>МАОУ СШ № 93</c:v>
                </c:pt>
                <c:pt idx="78">
                  <c:v>МБОУ СШ № 97</c:v>
                </c:pt>
                <c:pt idx="79">
                  <c:v>МАОУ СШ № 137</c:v>
                </c:pt>
                <c:pt idx="80">
                  <c:v>СОВЕТСКИЙ РАЙОН</c:v>
                </c:pt>
                <c:pt idx="81">
                  <c:v>МБОУ СШ № 1</c:v>
                </c:pt>
                <c:pt idx="82">
                  <c:v>МБОУ СШ № 2</c:v>
                </c:pt>
                <c:pt idx="83">
                  <c:v>МБОУ СШ № 5</c:v>
                </c:pt>
                <c:pt idx="84">
                  <c:v>МБОУ СШ № 7</c:v>
                </c:pt>
                <c:pt idx="85">
                  <c:v>МБОУ СШ № 18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МБОУ СШ № 154</c:v>
                </c:pt>
                <c:pt idx="110">
                  <c:v>МБОУ СШ № 156</c:v>
                </c:pt>
                <c:pt idx="111">
                  <c:v>ЦЕНТРАЛЬНЫЙ РАЙОН</c:v>
                </c:pt>
                <c:pt idx="112">
                  <c:v>МАОУ Гимназия № 2</c:v>
                </c:pt>
                <c:pt idx="113">
                  <c:v>МБОУ  Гимназия № 16</c:v>
                </c:pt>
                <c:pt idx="114">
                  <c:v>МБОУ Лицей № 2</c:v>
                </c:pt>
                <c:pt idx="115">
                  <c:v>МБОУ СШ № 4</c:v>
                </c:pt>
                <c:pt idx="116">
                  <c:v>МБОУ СШ № 10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"Покровский"</c:v>
                </c:pt>
                <c:pt idx="120">
                  <c:v>МБОУ СШ № 155</c:v>
                </c:pt>
              </c:strCache>
            </c:strRef>
          </c:cat>
          <c:val>
            <c:numRef>
              <c:f>'2019 свод'!$P$6:$P$126</c:f>
              <c:numCache>
                <c:formatCode>0</c:formatCode>
                <c:ptCount val="121"/>
                <c:pt idx="0">
                  <c:v>14.373495856114673</c:v>
                </c:pt>
                <c:pt idx="1">
                  <c:v>14.373495856114673</c:v>
                </c:pt>
                <c:pt idx="2">
                  <c:v>14.373495856114673</c:v>
                </c:pt>
                <c:pt idx="3">
                  <c:v>14.373495856114673</c:v>
                </c:pt>
                <c:pt idx="4">
                  <c:v>14.373495856114673</c:v>
                </c:pt>
                <c:pt idx="5">
                  <c:v>14.373495856114673</c:v>
                </c:pt>
                <c:pt idx="6">
                  <c:v>14.373495856114673</c:v>
                </c:pt>
                <c:pt idx="7">
                  <c:v>14.373495856114673</c:v>
                </c:pt>
                <c:pt idx="8">
                  <c:v>14.373495856114673</c:v>
                </c:pt>
                <c:pt idx="9">
                  <c:v>14.373495856114673</c:v>
                </c:pt>
                <c:pt idx="10">
                  <c:v>14.373495856114673</c:v>
                </c:pt>
                <c:pt idx="11">
                  <c:v>14.373495856114673</c:v>
                </c:pt>
                <c:pt idx="12">
                  <c:v>14.373495856114673</c:v>
                </c:pt>
                <c:pt idx="13">
                  <c:v>14.373495856114673</c:v>
                </c:pt>
                <c:pt idx="14">
                  <c:v>14.373495856114673</c:v>
                </c:pt>
                <c:pt idx="15">
                  <c:v>14.373495856114673</c:v>
                </c:pt>
                <c:pt idx="16">
                  <c:v>14.373495856114673</c:v>
                </c:pt>
                <c:pt idx="17">
                  <c:v>14.373495856114673</c:v>
                </c:pt>
                <c:pt idx="18">
                  <c:v>14.373495856114673</c:v>
                </c:pt>
                <c:pt idx="19">
                  <c:v>14.373495856114673</c:v>
                </c:pt>
                <c:pt idx="20">
                  <c:v>14.373495856114673</c:v>
                </c:pt>
                <c:pt idx="21">
                  <c:v>14.373495856114673</c:v>
                </c:pt>
                <c:pt idx="22">
                  <c:v>14.373495856114673</c:v>
                </c:pt>
                <c:pt idx="23">
                  <c:v>14.373495856114673</c:v>
                </c:pt>
                <c:pt idx="24">
                  <c:v>14.373495856114673</c:v>
                </c:pt>
                <c:pt idx="25">
                  <c:v>14.373495856114673</c:v>
                </c:pt>
                <c:pt idx="26">
                  <c:v>14.373495856114673</c:v>
                </c:pt>
                <c:pt idx="27">
                  <c:v>14.373495856114673</c:v>
                </c:pt>
                <c:pt idx="28">
                  <c:v>14.373495856114673</c:v>
                </c:pt>
                <c:pt idx="29">
                  <c:v>14.373495856114673</c:v>
                </c:pt>
                <c:pt idx="30">
                  <c:v>14.373495856114673</c:v>
                </c:pt>
                <c:pt idx="31">
                  <c:v>14.373495856114673</c:v>
                </c:pt>
                <c:pt idx="32">
                  <c:v>14.373495856114673</c:v>
                </c:pt>
                <c:pt idx="33">
                  <c:v>14.373495856114673</c:v>
                </c:pt>
                <c:pt idx="34">
                  <c:v>14.373495856114673</c:v>
                </c:pt>
                <c:pt idx="35">
                  <c:v>14.373495856114673</c:v>
                </c:pt>
                <c:pt idx="36">
                  <c:v>14.373495856114673</c:v>
                </c:pt>
                <c:pt idx="37">
                  <c:v>14.373495856114673</c:v>
                </c:pt>
                <c:pt idx="38">
                  <c:v>14.373495856114673</c:v>
                </c:pt>
                <c:pt idx="39">
                  <c:v>14.373495856114673</c:v>
                </c:pt>
                <c:pt idx="40">
                  <c:v>14.373495856114673</c:v>
                </c:pt>
                <c:pt idx="41">
                  <c:v>14.373495856114673</c:v>
                </c:pt>
                <c:pt idx="42">
                  <c:v>14.373495856114673</c:v>
                </c:pt>
                <c:pt idx="43">
                  <c:v>14.373495856114673</c:v>
                </c:pt>
                <c:pt idx="44">
                  <c:v>14.373495856114673</c:v>
                </c:pt>
                <c:pt idx="45">
                  <c:v>14.373495856114673</c:v>
                </c:pt>
                <c:pt idx="46">
                  <c:v>14.373495856114673</c:v>
                </c:pt>
                <c:pt idx="47">
                  <c:v>14.373495856114673</c:v>
                </c:pt>
                <c:pt idx="48">
                  <c:v>14.373495856114673</c:v>
                </c:pt>
                <c:pt idx="49">
                  <c:v>14.373495856114673</c:v>
                </c:pt>
                <c:pt idx="50">
                  <c:v>14.373495856114673</c:v>
                </c:pt>
                <c:pt idx="51">
                  <c:v>14.373495856114673</c:v>
                </c:pt>
                <c:pt idx="52">
                  <c:v>14.373495856114673</c:v>
                </c:pt>
                <c:pt idx="53">
                  <c:v>14.373495856114673</c:v>
                </c:pt>
                <c:pt idx="54">
                  <c:v>14.373495856114673</c:v>
                </c:pt>
                <c:pt idx="55">
                  <c:v>14.373495856114673</c:v>
                </c:pt>
                <c:pt idx="56">
                  <c:v>14.373495856114673</c:v>
                </c:pt>
                <c:pt idx="57">
                  <c:v>14.373495856114673</c:v>
                </c:pt>
                <c:pt idx="58">
                  <c:v>14.373495856114673</c:v>
                </c:pt>
                <c:pt idx="59">
                  <c:v>14.373495856114673</c:v>
                </c:pt>
                <c:pt idx="60">
                  <c:v>14.373495856114673</c:v>
                </c:pt>
                <c:pt idx="61">
                  <c:v>14.373495856114673</c:v>
                </c:pt>
                <c:pt idx="62">
                  <c:v>14.373495856114673</c:v>
                </c:pt>
                <c:pt idx="63">
                  <c:v>14.373495856114673</c:v>
                </c:pt>
                <c:pt idx="64">
                  <c:v>14.373495856114673</c:v>
                </c:pt>
                <c:pt idx="65">
                  <c:v>14.373495856114673</c:v>
                </c:pt>
                <c:pt idx="66">
                  <c:v>14.373495856114673</c:v>
                </c:pt>
                <c:pt idx="67">
                  <c:v>14.373495856114673</c:v>
                </c:pt>
                <c:pt idx="68">
                  <c:v>14.373495856114673</c:v>
                </c:pt>
                <c:pt idx="69">
                  <c:v>14.373495856114673</c:v>
                </c:pt>
                <c:pt idx="70">
                  <c:v>14.373495856114673</c:v>
                </c:pt>
                <c:pt idx="71">
                  <c:v>14.373495856114673</c:v>
                </c:pt>
                <c:pt idx="72">
                  <c:v>14.373495856114673</c:v>
                </c:pt>
                <c:pt idx="73">
                  <c:v>14.373495856114673</c:v>
                </c:pt>
                <c:pt idx="74">
                  <c:v>14.373495856114673</c:v>
                </c:pt>
                <c:pt idx="75">
                  <c:v>14.373495856114673</c:v>
                </c:pt>
                <c:pt idx="76">
                  <c:v>14.373495856114673</c:v>
                </c:pt>
                <c:pt idx="77">
                  <c:v>14.373495856114673</c:v>
                </c:pt>
                <c:pt idx="78">
                  <c:v>14.373495856114673</c:v>
                </c:pt>
                <c:pt idx="79">
                  <c:v>14.373495856114673</c:v>
                </c:pt>
                <c:pt idx="80">
                  <c:v>14.373495856114673</c:v>
                </c:pt>
                <c:pt idx="81">
                  <c:v>14.373495856114673</c:v>
                </c:pt>
                <c:pt idx="82">
                  <c:v>14.373495856114673</c:v>
                </c:pt>
                <c:pt idx="83">
                  <c:v>14.373495856114673</c:v>
                </c:pt>
                <c:pt idx="84">
                  <c:v>14.373495856114673</c:v>
                </c:pt>
                <c:pt idx="85">
                  <c:v>14.373495856114673</c:v>
                </c:pt>
                <c:pt idx="86">
                  <c:v>14.373495856114673</c:v>
                </c:pt>
                <c:pt idx="87">
                  <c:v>14.373495856114673</c:v>
                </c:pt>
                <c:pt idx="88">
                  <c:v>14.373495856114673</c:v>
                </c:pt>
                <c:pt idx="89">
                  <c:v>14.373495856114673</c:v>
                </c:pt>
                <c:pt idx="90">
                  <c:v>14.373495856114673</c:v>
                </c:pt>
                <c:pt idx="91">
                  <c:v>14.373495856114673</c:v>
                </c:pt>
                <c:pt idx="92">
                  <c:v>14.373495856114673</c:v>
                </c:pt>
                <c:pt idx="93">
                  <c:v>14.373495856114673</c:v>
                </c:pt>
                <c:pt idx="94">
                  <c:v>14.373495856114673</c:v>
                </c:pt>
                <c:pt idx="95">
                  <c:v>14.373495856114673</c:v>
                </c:pt>
                <c:pt idx="96">
                  <c:v>14.373495856114673</c:v>
                </c:pt>
                <c:pt idx="97">
                  <c:v>14.373495856114673</c:v>
                </c:pt>
                <c:pt idx="98">
                  <c:v>14.373495856114673</c:v>
                </c:pt>
                <c:pt idx="99">
                  <c:v>14.373495856114673</c:v>
                </c:pt>
                <c:pt idx="100">
                  <c:v>14.373495856114673</c:v>
                </c:pt>
                <c:pt idx="101">
                  <c:v>14.373495856114673</c:v>
                </c:pt>
                <c:pt idx="102">
                  <c:v>14.373495856114673</c:v>
                </c:pt>
                <c:pt idx="103">
                  <c:v>14.373495856114673</c:v>
                </c:pt>
                <c:pt idx="104">
                  <c:v>14.373495856114673</c:v>
                </c:pt>
                <c:pt idx="105">
                  <c:v>14.373495856114673</c:v>
                </c:pt>
                <c:pt idx="106">
                  <c:v>14.373495856114673</c:v>
                </c:pt>
                <c:pt idx="107">
                  <c:v>14.373495856114673</c:v>
                </c:pt>
                <c:pt idx="108">
                  <c:v>14.373495856114673</c:v>
                </c:pt>
                <c:pt idx="109">
                  <c:v>14.373495856114673</c:v>
                </c:pt>
                <c:pt idx="110">
                  <c:v>14.373495856114673</c:v>
                </c:pt>
                <c:pt idx="111">
                  <c:v>14.373495856114673</c:v>
                </c:pt>
                <c:pt idx="112">
                  <c:v>14.373495856114673</c:v>
                </c:pt>
                <c:pt idx="113">
                  <c:v>14.373495856114673</c:v>
                </c:pt>
                <c:pt idx="114">
                  <c:v>14.373495856114673</c:v>
                </c:pt>
                <c:pt idx="115">
                  <c:v>14.373495856114673</c:v>
                </c:pt>
                <c:pt idx="116">
                  <c:v>14.373495856114673</c:v>
                </c:pt>
                <c:pt idx="117">
                  <c:v>14.373495856114673</c:v>
                </c:pt>
                <c:pt idx="118">
                  <c:v>14.373495856114673</c:v>
                </c:pt>
                <c:pt idx="119">
                  <c:v>14.373495856114673</c:v>
                </c:pt>
                <c:pt idx="120">
                  <c:v>14.373495856114673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D-40E6-B48F-406D71AC4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8880"/>
        <c:axId val="80491264"/>
      </c:lineChart>
      <c:catAx>
        <c:axId val="609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491264"/>
        <c:crosses val="autoZero"/>
        <c:auto val="1"/>
        <c:lblAlgn val="ctr"/>
        <c:lblOffset val="100"/>
        <c:noMultiLvlLbl val="0"/>
      </c:catAx>
      <c:valAx>
        <c:axId val="8049126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9388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15494542450243"/>
          <c:y val="6.4894530117387009E-2"/>
          <c:w val="0.28286727739347883"/>
          <c:h val="3.6515106185141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27</xdr:row>
      <xdr:rowOff>25400</xdr:rowOff>
    </xdr:from>
    <xdr:to>
      <xdr:col>29</xdr:col>
      <xdr:colOff>7142</xdr:colOff>
      <xdr:row>53</xdr:row>
      <xdr:rowOff>105834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1</xdr:row>
      <xdr:rowOff>47625</xdr:rowOff>
    </xdr:from>
    <xdr:to>
      <xdr:col>29</xdr:col>
      <xdr:colOff>47627</xdr:colOff>
      <xdr:row>26</xdr:row>
      <xdr:rowOff>66675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52917</xdr:colOff>
      <xdr:row>54</xdr:row>
      <xdr:rowOff>71437</xdr:rowOff>
    </xdr:from>
    <xdr:to>
      <xdr:col>29</xdr:col>
      <xdr:colOff>45244</xdr:colOff>
      <xdr:row>81</xdr:row>
      <xdr:rowOff>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81</xdr:row>
      <xdr:rowOff>95250</xdr:rowOff>
    </xdr:from>
    <xdr:to>
      <xdr:col>28</xdr:col>
      <xdr:colOff>602191</xdr:colOff>
      <xdr:row>108</xdr:row>
      <xdr:rowOff>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42333</xdr:colOff>
      <xdr:row>108</xdr:row>
      <xdr:rowOff>101334</xdr:rowOff>
    </xdr:from>
    <xdr:to>
      <xdr:col>29</xdr:col>
      <xdr:colOff>6879</xdr:colOff>
      <xdr:row>139</xdr:row>
      <xdr:rowOff>169334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</cdr:x>
      <cdr:y>0.11901</cdr:y>
    </cdr:from>
    <cdr:to>
      <cdr:x>0.0376</cdr:x>
      <cdr:y>0.68671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034F9935-FD53-4DA9-ACEC-6CF38DB12591}"/>
            </a:ext>
          </a:extLst>
        </cdr:cNvPr>
        <cdr:cNvCxnSpPr/>
      </cdr:nvCxnSpPr>
      <cdr:spPr>
        <a:xfrm xmlns:a="http://schemas.openxmlformats.org/drawingml/2006/main">
          <a:off x="656109" y="599029"/>
          <a:ext cx="10640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0.11697</cdr:x>
      <cdr:y>0.11901</cdr:y>
    </cdr:from>
    <cdr:to>
      <cdr:x>0.11757</cdr:x>
      <cdr:y>0.68461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7B84C997-EB1D-4BF9-9057-969F36768A60}"/>
            </a:ext>
          </a:extLst>
        </cdr:cNvPr>
        <cdr:cNvCxnSpPr/>
      </cdr:nvCxnSpPr>
      <cdr:spPr>
        <a:xfrm xmlns:a="http://schemas.openxmlformats.org/drawingml/2006/main">
          <a:off x="2074309" y="599029"/>
          <a:ext cx="10641" cy="28469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0.23036</cdr:x>
      <cdr:y>0.12112</cdr:y>
    </cdr:from>
    <cdr:to>
      <cdr:x>0.23096</cdr:x>
      <cdr:y>0.69092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0DBBDF93-B6A8-4CEB-BDC3-B2B2EE4BB0E0}"/>
            </a:ext>
          </a:extLst>
        </cdr:cNvPr>
        <cdr:cNvCxnSpPr/>
      </cdr:nvCxnSpPr>
      <cdr:spPr>
        <a:xfrm xmlns:a="http://schemas.openxmlformats.org/drawingml/2006/main">
          <a:off x="4085205" y="609639"/>
          <a:ext cx="10640" cy="2868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0.38253</cdr:x>
      <cdr:y>0.11901</cdr:y>
    </cdr:from>
    <cdr:to>
      <cdr:x>0.38432</cdr:x>
      <cdr:y>0.68881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C26E3FF8-0FD1-405F-86F1-D45F950DAC7D}"/>
            </a:ext>
          </a:extLst>
        </cdr:cNvPr>
        <cdr:cNvCxnSpPr/>
      </cdr:nvCxnSpPr>
      <cdr:spPr>
        <a:xfrm xmlns:a="http://schemas.openxmlformats.org/drawingml/2006/main">
          <a:off x="6783908" y="599042"/>
          <a:ext cx="31744" cy="2868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0.54307</cdr:x>
      <cdr:y>0.12532</cdr:y>
    </cdr:from>
    <cdr:to>
      <cdr:x>0.54486</cdr:x>
      <cdr:y>0.69302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4A603231-2F63-4F7D-8C05-9ACE3A6BDAE2}"/>
            </a:ext>
          </a:extLst>
        </cdr:cNvPr>
        <cdr:cNvCxnSpPr/>
      </cdr:nvCxnSpPr>
      <cdr:spPr>
        <a:xfrm xmlns:a="http://schemas.openxmlformats.org/drawingml/2006/main">
          <a:off x="9630840" y="630765"/>
          <a:ext cx="31744" cy="28574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0.67256</cdr:x>
      <cdr:y>0.11901</cdr:y>
    </cdr:from>
    <cdr:to>
      <cdr:x>0.67376</cdr:x>
      <cdr:y>0.68671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AC20D6AF-5C8B-4321-8860-45E44D995ACC}"/>
            </a:ext>
          </a:extLst>
        </cdr:cNvPr>
        <cdr:cNvCxnSpPr/>
      </cdr:nvCxnSpPr>
      <cdr:spPr>
        <a:xfrm xmlns:a="http://schemas.openxmlformats.org/drawingml/2006/main">
          <a:off x="11927371" y="599016"/>
          <a:ext cx="21213" cy="28575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0.92202</cdr:x>
      <cdr:y>0.12322</cdr:y>
    </cdr:from>
    <cdr:to>
      <cdr:x>0.92261</cdr:x>
      <cdr:y>0.69092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71D50F11-81E3-46DC-9EE9-3D4616C27B4C}"/>
            </a:ext>
          </a:extLst>
        </cdr:cNvPr>
        <cdr:cNvCxnSpPr/>
      </cdr:nvCxnSpPr>
      <cdr:spPr>
        <a:xfrm xmlns:a="http://schemas.openxmlformats.org/drawingml/2006/main">
          <a:off x="16351311" y="620220"/>
          <a:ext cx="10523" cy="2857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0.03767</cdr:x>
      <cdr:y>0.1162</cdr:y>
    </cdr:from>
    <cdr:to>
      <cdr:x>0.03886</cdr:x>
      <cdr:y>0.66733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0D501C3D-7AF9-45A7-9D7B-D27968726BD0}"/>
            </a:ext>
          </a:extLst>
        </cdr:cNvPr>
        <cdr:cNvCxnSpPr/>
      </cdr:nvCxnSpPr>
      <cdr:spPr>
        <a:xfrm xmlns:a="http://schemas.openxmlformats.org/drawingml/2006/main">
          <a:off x="670982" y="555625"/>
          <a:ext cx="21168" cy="2635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0.11789</cdr:x>
      <cdr:y>0.11841</cdr:y>
    </cdr:from>
    <cdr:to>
      <cdr:x>0.11848</cdr:x>
      <cdr:y>0.6629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05E3A6DD-AF7B-4B6A-B951-72E1ACF5D1C3}"/>
            </a:ext>
          </a:extLst>
        </cdr:cNvPr>
        <cdr:cNvCxnSpPr/>
      </cdr:nvCxnSpPr>
      <cdr:spPr>
        <a:xfrm xmlns:a="http://schemas.openxmlformats.org/drawingml/2006/main" flipH="1">
          <a:off x="2099731" y="566199"/>
          <a:ext cx="10509" cy="2603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0.23138</cdr:x>
      <cdr:y>0.12284</cdr:y>
    </cdr:from>
    <cdr:to>
      <cdr:x>0.23198</cdr:x>
      <cdr:y>0.67618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F06EE946-DF88-4D24-AC98-2D9869CC9599}"/>
            </a:ext>
          </a:extLst>
        </cdr:cNvPr>
        <cdr:cNvCxnSpPr/>
      </cdr:nvCxnSpPr>
      <cdr:spPr>
        <a:xfrm xmlns:a="http://schemas.openxmlformats.org/drawingml/2006/main">
          <a:off x="4121085" y="587382"/>
          <a:ext cx="10687" cy="2645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0.3841</cdr:x>
      <cdr:y>0.11621</cdr:y>
    </cdr:from>
    <cdr:to>
      <cdr:x>0.3847</cdr:x>
      <cdr:y>0.66733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777A8E88-D7DA-4960-9381-A19833A464EE}"/>
            </a:ext>
          </a:extLst>
        </cdr:cNvPr>
        <cdr:cNvCxnSpPr/>
      </cdr:nvCxnSpPr>
      <cdr:spPr>
        <a:xfrm xmlns:a="http://schemas.openxmlformats.org/drawingml/2006/main">
          <a:off x="6841003" y="555664"/>
          <a:ext cx="10686" cy="26352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0.54394</cdr:x>
      <cdr:y>0.11177</cdr:y>
    </cdr:from>
    <cdr:to>
      <cdr:x>0.54513</cdr:x>
      <cdr:y>0.6629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93D56996-2CFD-4011-8C70-70A41029BDFA}"/>
            </a:ext>
          </a:extLst>
        </cdr:cNvPr>
        <cdr:cNvCxnSpPr/>
      </cdr:nvCxnSpPr>
      <cdr:spPr>
        <a:xfrm xmlns:a="http://schemas.openxmlformats.org/drawingml/2006/main">
          <a:off x="9687977" y="534449"/>
          <a:ext cx="21195" cy="26352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0.67407</cdr:x>
      <cdr:y>0.12063</cdr:y>
    </cdr:from>
    <cdr:to>
      <cdr:x>0.67407</cdr:x>
      <cdr:y>0.66512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60E7DAA4-0E3A-4C0C-BA4D-0A2FFC5296B6}"/>
            </a:ext>
          </a:extLst>
        </cdr:cNvPr>
        <cdr:cNvCxnSpPr/>
      </cdr:nvCxnSpPr>
      <cdr:spPr>
        <a:xfrm xmlns:a="http://schemas.openxmlformats.org/drawingml/2006/main">
          <a:off x="12005672" y="576798"/>
          <a:ext cx="0" cy="26035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0.92245</cdr:x>
      <cdr:y>0.12063</cdr:y>
    </cdr:from>
    <cdr:to>
      <cdr:x>0.92305</cdr:x>
      <cdr:y>0.66511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6F6ED7B7-E008-40AF-A0B5-09600CBEB296}"/>
            </a:ext>
          </a:extLst>
        </cdr:cNvPr>
        <cdr:cNvCxnSpPr/>
      </cdr:nvCxnSpPr>
      <cdr:spPr>
        <a:xfrm xmlns:a="http://schemas.openxmlformats.org/drawingml/2006/main">
          <a:off x="16429539" y="576815"/>
          <a:ext cx="10686" cy="26034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0.09481</cdr:y>
    </cdr:from>
    <cdr:to>
      <cdr:x>0.03628</cdr:x>
      <cdr:y>0.66614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885A42EE-908C-448A-8731-0BA1485E372F}"/>
            </a:ext>
          </a:extLst>
        </cdr:cNvPr>
        <cdr:cNvCxnSpPr/>
      </cdr:nvCxnSpPr>
      <cdr:spPr>
        <a:xfrm xmlns:a="http://schemas.openxmlformats.org/drawingml/2006/main">
          <a:off x="630422" y="480874"/>
          <a:ext cx="15161" cy="28978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0.11658</cdr:x>
      <cdr:y>0.09025</cdr:y>
    </cdr:from>
    <cdr:to>
      <cdr:x>0.11658</cdr:x>
      <cdr:y>0.66823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9582B1B4-DC9B-4FFF-8431-C8E322511671}"/>
            </a:ext>
          </a:extLst>
        </cdr:cNvPr>
        <cdr:cNvCxnSpPr/>
      </cdr:nvCxnSpPr>
      <cdr:spPr>
        <a:xfrm xmlns:a="http://schemas.openxmlformats.org/drawingml/2006/main">
          <a:off x="2074288" y="457754"/>
          <a:ext cx="0" cy="29315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0.22959</cdr:x>
      <cdr:y>0.09233</cdr:y>
    </cdr:from>
    <cdr:to>
      <cdr:x>0.23137</cdr:x>
      <cdr:y>0.66614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B6F1B61C-C3FA-4F2C-A9FD-EF828EF38C75}"/>
            </a:ext>
          </a:extLst>
        </cdr:cNvPr>
        <cdr:cNvCxnSpPr/>
      </cdr:nvCxnSpPr>
      <cdr:spPr>
        <a:xfrm xmlns:a="http://schemas.openxmlformats.org/drawingml/2006/main">
          <a:off x="4085201" y="468304"/>
          <a:ext cx="31672" cy="29104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0.38364</cdr:x>
      <cdr:y>0.0928</cdr:y>
    </cdr:from>
    <cdr:to>
      <cdr:x>0.38364</cdr:x>
      <cdr:y>0.66197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0AD12FEF-D1A8-4312-9A0B-F310F733D83D}"/>
            </a:ext>
          </a:extLst>
        </cdr:cNvPr>
        <cdr:cNvCxnSpPr/>
      </cdr:nvCxnSpPr>
      <cdr:spPr>
        <a:xfrm xmlns:a="http://schemas.openxmlformats.org/drawingml/2006/main">
          <a:off x="6826257" y="470688"/>
          <a:ext cx="0" cy="28868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0.54288</cdr:x>
      <cdr:y>0.09265</cdr:y>
    </cdr:from>
    <cdr:to>
      <cdr:x>0.54542</cdr:x>
      <cdr:y>0.66197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FEACD9F5-7EDF-4142-9DD6-0DB6260D5739}"/>
            </a:ext>
          </a:extLst>
        </cdr:cNvPr>
        <cdr:cNvCxnSpPr/>
      </cdr:nvCxnSpPr>
      <cdr:spPr>
        <a:xfrm xmlns:a="http://schemas.openxmlformats.org/drawingml/2006/main">
          <a:off x="9659785" y="469928"/>
          <a:ext cx="45195" cy="28876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0.67329</cdr:x>
      <cdr:y>0.08816</cdr:y>
    </cdr:from>
    <cdr:to>
      <cdr:x>0.67329</cdr:x>
      <cdr:y>0.65988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DC8094A8-FED3-4F34-9BF3-CE09FBF940BC}"/>
            </a:ext>
          </a:extLst>
        </cdr:cNvPr>
        <cdr:cNvCxnSpPr/>
      </cdr:nvCxnSpPr>
      <cdr:spPr>
        <a:xfrm xmlns:a="http://schemas.openxmlformats.org/drawingml/2006/main">
          <a:off x="11980234" y="447154"/>
          <a:ext cx="0" cy="28998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0.92258</cdr:x>
      <cdr:y>0.08678</cdr:y>
    </cdr:from>
    <cdr:to>
      <cdr:x>0.92311</cdr:x>
      <cdr:y>0.66823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BD2C0C01-D22B-4922-B954-ECFCD50B65B2}"/>
            </a:ext>
          </a:extLst>
        </cdr:cNvPr>
        <cdr:cNvCxnSpPr/>
      </cdr:nvCxnSpPr>
      <cdr:spPr>
        <a:xfrm xmlns:a="http://schemas.openxmlformats.org/drawingml/2006/main">
          <a:off x="16415967" y="440154"/>
          <a:ext cx="9431" cy="2949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0.03099</cdr:x>
      <cdr:y>0.1195</cdr:y>
    </cdr:from>
    <cdr:to>
      <cdr:x>0.03164</cdr:x>
      <cdr:y>0.68936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45FAE60F-BB01-4438-8115-2843951F7115}"/>
            </a:ext>
          </a:extLst>
        </cdr:cNvPr>
        <cdr:cNvCxnSpPr/>
      </cdr:nvCxnSpPr>
      <cdr:spPr>
        <a:xfrm xmlns:a="http://schemas.openxmlformats.org/drawingml/2006/main">
          <a:off x="550333" y="603250"/>
          <a:ext cx="11589" cy="28768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0.11204</cdr:x>
      <cdr:y>0.12579</cdr:y>
    </cdr:from>
    <cdr:to>
      <cdr:x>0.11225</cdr:x>
      <cdr:y>0.68936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3F390FBE-F01F-48A0-BC5F-736417AFA425}"/>
            </a:ext>
          </a:extLst>
        </cdr:cNvPr>
        <cdr:cNvCxnSpPr/>
      </cdr:nvCxnSpPr>
      <cdr:spPr>
        <a:xfrm xmlns:a="http://schemas.openxmlformats.org/drawingml/2006/main">
          <a:off x="1989617" y="635019"/>
          <a:ext cx="3730" cy="28450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0.22449</cdr:x>
      <cdr:y>0.1174</cdr:y>
    </cdr:from>
    <cdr:to>
      <cdr:x>0.22588</cdr:x>
      <cdr:y>0.68726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3A50EFD2-8840-48AD-93F4-7B727A279F2A}"/>
            </a:ext>
          </a:extLst>
        </cdr:cNvPr>
        <cdr:cNvCxnSpPr/>
      </cdr:nvCxnSpPr>
      <cdr:spPr>
        <a:xfrm xmlns:a="http://schemas.openxmlformats.org/drawingml/2006/main" flipH="1">
          <a:off x="3986479" y="592683"/>
          <a:ext cx="24683" cy="2876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0.37915</cdr:x>
      <cdr:y>0.1195</cdr:y>
    </cdr:from>
    <cdr:to>
      <cdr:x>0.37964</cdr:x>
      <cdr:y>0.6873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91B47093-9C50-4F0E-9159-3503E0A662C2}"/>
            </a:ext>
          </a:extLst>
        </cdr:cNvPr>
        <cdr:cNvCxnSpPr/>
      </cdr:nvCxnSpPr>
      <cdr:spPr>
        <a:xfrm xmlns:a="http://schemas.openxmlformats.org/drawingml/2006/main" flipH="1">
          <a:off x="6732828" y="603251"/>
          <a:ext cx="8701" cy="28663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0.53996</cdr:x>
      <cdr:y>0.12369</cdr:y>
    </cdr:from>
    <cdr:to>
      <cdr:x>0.54095</cdr:x>
      <cdr:y>0.68936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B8FAA571-5ED0-4353-A3A9-4F7F99D82F89}"/>
            </a:ext>
          </a:extLst>
        </cdr:cNvPr>
        <cdr:cNvCxnSpPr/>
      </cdr:nvCxnSpPr>
      <cdr:spPr>
        <a:xfrm xmlns:a="http://schemas.openxmlformats.org/drawingml/2006/main">
          <a:off x="9588492" y="624400"/>
          <a:ext cx="17580" cy="2855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0.66989</cdr:x>
      <cdr:y>0.1216</cdr:y>
    </cdr:from>
    <cdr:to>
      <cdr:x>0.67051</cdr:x>
      <cdr:y>0.68727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7385F0B2-A567-4D78-9DE2-52DF565F4297}"/>
            </a:ext>
          </a:extLst>
        </cdr:cNvPr>
        <cdr:cNvCxnSpPr/>
      </cdr:nvCxnSpPr>
      <cdr:spPr>
        <a:xfrm xmlns:a="http://schemas.openxmlformats.org/drawingml/2006/main">
          <a:off x="11895688" y="613853"/>
          <a:ext cx="11010" cy="28556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</cdr:x>
      <cdr:y>0.11949</cdr:y>
    </cdr:from>
    <cdr:to>
      <cdr:x>0.92126</cdr:x>
      <cdr:y>0.68939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F7C3172A-B7EA-4B4D-9C93-EEA6588BEAB3}"/>
            </a:ext>
          </a:extLst>
        </cdr:cNvPr>
        <cdr:cNvCxnSpPr/>
      </cdr:nvCxnSpPr>
      <cdr:spPr>
        <a:xfrm xmlns:a="http://schemas.openxmlformats.org/drawingml/2006/main">
          <a:off x="16340708" y="603216"/>
          <a:ext cx="18823" cy="28769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0.03038</cdr:x>
      <cdr:y>0.10528</cdr:y>
    </cdr:from>
    <cdr:to>
      <cdr:x>0.03157</cdr:x>
      <cdr:y>0.71653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9BCB615A-9FE9-4C6C-811A-9600B7F7BE88}"/>
            </a:ext>
          </a:extLst>
        </cdr:cNvPr>
        <cdr:cNvCxnSpPr/>
      </cdr:nvCxnSpPr>
      <cdr:spPr>
        <a:xfrm xmlns:a="http://schemas.openxmlformats.org/drawingml/2006/main">
          <a:off x="539751" y="628916"/>
          <a:ext cx="21166" cy="3651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0.11259</cdr:x>
      <cdr:y>0.10706</cdr:y>
    </cdr:from>
    <cdr:to>
      <cdr:x>0.11438</cdr:x>
      <cdr:y>0.72893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8AC13BCA-796D-45DB-9A5E-347E7AD68E51}"/>
            </a:ext>
          </a:extLst>
        </cdr:cNvPr>
        <cdr:cNvCxnSpPr/>
      </cdr:nvCxnSpPr>
      <cdr:spPr>
        <a:xfrm xmlns:a="http://schemas.openxmlformats.org/drawingml/2006/main" flipH="1">
          <a:off x="2000250" y="639500"/>
          <a:ext cx="31750" cy="37147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0.22459</cdr:x>
      <cdr:y>0.10528</cdr:y>
    </cdr:from>
    <cdr:to>
      <cdr:x>0.22637</cdr:x>
      <cdr:y>0.72893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34915D1D-DC0D-4ECC-A9D2-4B84C15A76F7}"/>
            </a:ext>
          </a:extLst>
        </cdr:cNvPr>
        <cdr:cNvCxnSpPr/>
      </cdr:nvCxnSpPr>
      <cdr:spPr>
        <a:xfrm xmlns:a="http://schemas.openxmlformats.org/drawingml/2006/main" flipH="1">
          <a:off x="3989917" y="628916"/>
          <a:ext cx="31750" cy="37253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0.37828</cdr:x>
      <cdr:y>0.10528</cdr:y>
    </cdr:from>
    <cdr:to>
      <cdr:x>0.37947</cdr:x>
      <cdr:y>0.72957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C5BF4198-5BB8-4494-9D75-EF8684D24B70}"/>
            </a:ext>
          </a:extLst>
        </cdr:cNvPr>
        <cdr:cNvCxnSpPr/>
      </cdr:nvCxnSpPr>
      <cdr:spPr>
        <a:xfrm xmlns:a="http://schemas.openxmlformats.org/drawingml/2006/main" flipH="1">
          <a:off x="6720387" y="628916"/>
          <a:ext cx="21197" cy="372919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0.54032</cdr:x>
      <cdr:y>0.10528</cdr:y>
    </cdr:from>
    <cdr:to>
      <cdr:x>0.54032</cdr:x>
      <cdr:y>0.72334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83CFB910-B964-45BF-8DF7-8165E10993FA}"/>
            </a:ext>
          </a:extLst>
        </cdr:cNvPr>
        <cdr:cNvCxnSpPr/>
      </cdr:nvCxnSpPr>
      <cdr:spPr>
        <a:xfrm xmlns:a="http://schemas.openxmlformats.org/drawingml/2006/main">
          <a:off x="9599084" y="628916"/>
          <a:ext cx="59" cy="36919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0.66958</cdr:x>
      <cdr:y>0.10174</cdr:y>
    </cdr:from>
    <cdr:to>
      <cdr:x>0.66959</cdr:x>
      <cdr:y>0.73266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CF868AD0-2636-41B6-A7A5-9E478157AFBF}"/>
            </a:ext>
          </a:extLst>
        </cdr:cNvPr>
        <cdr:cNvCxnSpPr/>
      </cdr:nvCxnSpPr>
      <cdr:spPr>
        <a:xfrm xmlns:a="http://schemas.openxmlformats.org/drawingml/2006/main" flipH="1">
          <a:off x="11895642" y="607750"/>
          <a:ext cx="25" cy="37687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0.91979</cdr:x>
      <cdr:y>0.10706</cdr:y>
    </cdr:from>
    <cdr:to>
      <cdr:x>0.92038</cdr:x>
      <cdr:y>0.72426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817EEEEA-16C5-4D69-BB1D-287BFB8980B3}"/>
            </a:ext>
          </a:extLst>
        </cdr:cNvPr>
        <cdr:cNvCxnSpPr/>
      </cdr:nvCxnSpPr>
      <cdr:spPr>
        <a:xfrm xmlns:a="http://schemas.openxmlformats.org/drawingml/2006/main">
          <a:off x="16340667" y="639500"/>
          <a:ext cx="10615" cy="36868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5"/>
  <sheetViews>
    <sheetView tabSelected="1" zoomScale="90" zoomScaleNormal="9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C73" sqref="C73"/>
    </sheetView>
  </sheetViews>
  <sheetFormatPr defaultRowHeight="15" x14ac:dyDescent="0.25"/>
  <cols>
    <col min="1" max="1" width="4.7109375" customWidth="1"/>
    <col min="2" max="2" width="29.7109375" customWidth="1"/>
    <col min="3" max="3" width="11.140625" customWidth="1"/>
    <col min="4" max="4" width="8.7109375" customWidth="1"/>
    <col min="5" max="5" width="11" customWidth="1"/>
    <col min="6" max="6" width="11.140625" customWidth="1"/>
    <col min="7" max="7" width="8.7109375" customWidth="1"/>
    <col min="8" max="8" width="9.7109375" customWidth="1"/>
    <col min="9" max="9" width="12.140625" customWidth="1"/>
    <col min="10" max="10" width="8.7109375" customWidth="1"/>
    <col min="11" max="11" width="12.140625" customWidth="1"/>
    <col min="12" max="12" width="11.140625" customWidth="1"/>
    <col min="13" max="13" width="8.7109375" customWidth="1"/>
    <col min="14" max="14" width="9.7109375" customWidth="1"/>
    <col min="15" max="15" width="11.42578125" customWidth="1"/>
    <col min="16" max="16" width="8.7109375" customWidth="1"/>
    <col min="17" max="18" width="10.7109375" customWidth="1"/>
    <col min="19" max="23" width="3.7109375" customWidth="1"/>
    <col min="24" max="24" width="4.85546875" customWidth="1"/>
  </cols>
  <sheetData>
    <row r="1" spans="1:24" ht="15" customHeight="1" x14ac:dyDescent="0.25">
      <c r="B1" s="221"/>
      <c r="C1" s="220"/>
      <c r="D1" s="220"/>
      <c r="E1" s="220"/>
      <c r="F1" s="220"/>
      <c r="G1" s="220"/>
      <c r="H1" s="220"/>
    </row>
    <row r="2" spans="1:24" ht="15" customHeight="1" x14ac:dyDescent="0.25">
      <c r="A2" s="231" t="s">
        <v>121</v>
      </c>
      <c r="B2" s="232"/>
      <c r="I2" s="6" t="s">
        <v>104</v>
      </c>
      <c r="J2" s="113" t="s">
        <v>122</v>
      </c>
      <c r="L2" s="25" t="s">
        <v>105</v>
      </c>
      <c r="M2" s="113" t="s">
        <v>124</v>
      </c>
    </row>
    <row r="3" spans="1:24" ht="15" customHeight="1" x14ac:dyDescent="0.25">
      <c r="B3" s="134" t="s">
        <v>174</v>
      </c>
      <c r="I3" s="24" t="s">
        <v>106</v>
      </c>
      <c r="J3" s="113" t="s">
        <v>123</v>
      </c>
      <c r="L3" s="26" t="s">
        <v>107</v>
      </c>
      <c r="M3" s="113" t="s">
        <v>125</v>
      </c>
    </row>
    <row r="4" spans="1:24" ht="15" customHeight="1" thickBot="1" x14ac:dyDescent="0.3">
      <c r="A4" s="69"/>
      <c r="B4" s="69"/>
      <c r="C4" s="69"/>
      <c r="D4" s="69"/>
      <c r="E4" s="69"/>
      <c r="F4" s="69"/>
      <c r="G4" s="69"/>
      <c r="H4" s="69"/>
      <c r="S4" s="374" t="s">
        <v>172</v>
      </c>
      <c r="T4" s="374"/>
      <c r="U4" s="374"/>
      <c r="V4" s="374"/>
      <c r="W4" s="374"/>
      <c r="X4" s="374"/>
    </row>
    <row r="5" spans="1:24" ht="61.5" customHeight="1" thickBot="1" x14ac:dyDescent="0.3">
      <c r="A5" s="2" t="s">
        <v>65</v>
      </c>
      <c r="B5" s="3" t="s">
        <v>66</v>
      </c>
      <c r="C5" s="118" t="s">
        <v>147</v>
      </c>
      <c r="D5" s="119" t="s">
        <v>114</v>
      </c>
      <c r="E5" s="120" t="s">
        <v>148</v>
      </c>
      <c r="F5" s="121" t="s">
        <v>149</v>
      </c>
      <c r="G5" s="121" t="s">
        <v>114</v>
      </c>
      <c r="H5" s="120" t="s">
        <v>150</v>
      </c>
      <c r="I5" s="121" t="s">
        <v>145</v>
      </c>
      <c r="J5" s="121" t="s">
        <v>114</v>
      </c>
      <c r="K5" s="122" t="s">
        <v>146</v>
      </c>
      <c r="L5" s="123" t="s">
        <v>151</v>
      </c>
      <c r="M5" s="121" t="s">
        <v>114</v>
      </c>
      <c r="N5" s="120" t="s">
        <v>152</v>
      </c>
      <c r="O5" s="123" t="s">
        <v>129</v>
      </c>
      <c r="P5" s="121" t="s">
        <v>114</v>
      </c>
      <c r="Q5" s="120" t="s">
        <v>153</v>
      </c>
      <c r="R5" s="285" t="s">
        <v>108</v>
      </c>
      <c r="S5" s="287" t="s">
        <v>166</v>
      </c>
      <c r="T5" s="288" t="s">
        <v>167</v>
      </c>
      <c r="U5" s="288" t="s">
        <v>168</v>
      </c>
      <c r="V5" s="288" t="s">
        <v>169</v>
      </c>
      <c r="W5" s="288" t="s">
        <v>170</v>
      </c>
      <c r="X5" s="289" t="s">
        <v>171</v>
      </c>
    </row>
    <row r="6" spans="1:24" ht="15.75" thickBot="1" x14ac:dyDescent="0.3">
      <c r="A6" s="27">
        <v>1</v>
      </c>
      <c r="B6" s="28" t="s">
        <v>71</v>
      </c>
      <c r="C6" s="126">
        <f>'2019 исходные'!$F$6</f>
        <v>0.78181818181818186</v>
      </c>
      <c r="D6" s="29">
        <f t="shared" ref="D6:D37" si="0">$C$127</f>
        <v>0.8455402556334416</v>
      </c>
      <c r="E6" s="241" t="str">
        <f t="shared" ref="E6:E37" si="1">IF(C6&gt;=$C$128,"A",IF(C6&gt;=$C$129,"B",IF(C6&gt;=$C$130,"C","D")))</f>
        <v>C</v>
      </c>
      <c r="F6" s="104">
        <f>'2019 исходные'!$J$6</f>
        <v>0.41860465116279072</v>
      </c>
      <c r="G6" s="29">
        <f t="shared" ref="G6:G37" si="2">$F$127</f>
        <v>0.68193024663296131</v>
      </c>
      <c r="H6" s="262" t="str">
        <f t="shared" ref="H6:H37" si="3">IF(F6&gt;=$F$128,"A",IF(F6&gt;=$F$129,"B",IF(F6&gt;=$F$130,"C","D")))</f>
        <v>C</v>
      </c>
      <c r="I6" s="87">
        <f>'2019 исходные'!$M$6</f>
        <v>0.3125</v>
      </c>
      <c r="J6" s="29">
        <f t="shared" ref="J6:J37" si="4">$I$127</f>
        <v>0.60893871397534505</v>
      </c>
      <c r="K6" s="274" t="str">
        <f t="shared" ref="K6:K37" si="5">IF(I6&gt;=$I$128,"A",IF(I6&gt;=$I$129,"B",IF(I6&gt;=$I$130,"C","D")))</f>
        <v>C</v>
      </c>
      <c r="L6" s="242">
        <f>'2019 исходные'!$P$6</f>
        <v>0.453125</v>
      </c>
      <c r="M6" s="29">
        <f>$L$127</f>
        <v>0.46647024835033246</v>
      </c>
      <c r="N6" s="262" t="str">
        <f t="shared" ref="N6:N37" si="6">IF(L6&gt;=$L$128,"A",IF(L6&gt;=$L$129,"B",IF(L6&gt;=$L$130,"C","D")))</f>
        <v>C</v>
      </c>
      <c r="O6" s="95">
        <f>'2019 исходные'!$S$6</f>
        <v>13.40625</v>
      </c>
      <c r="P6" s="76">
        <f t="shared" ref="P6:P37" si="7">$O$127</f>
        <v>14.373495856114673</v>
      </c>
      <c r="Q6" s="262" t="str">
        <f t="shared" ref="Q6:Q37" si="8">IF(O6&lt;=$O$128,"A",IF(O6&lt;=$O$129,"B",IF(O6&lt;=$O$130,"C","D")))</f>
        <v>B</v>
      </c>
      <c r="R6" s="286" t="str">
        <f>IF(X6&gt;=3.5,"A",IF(X6&gt;=2.5,"B",IF(X6&gt;=1.5,"C","D")))</f>
        <v>C</v>
      </c>
      <c r="S6" s="292">
        <f>IF(E6="A",4.2,IF(E6="B",2.5,IF(E6="C",2,1)))</f>
        <v>2</v>
      </c>
      <c r="T6" s="293">
        <f>IF(H6="A",4.2,IF(H6="B",2.5,IF(H6="C",2,1)))</f>
        <v>2</v>
      </c>
      <c r="U6" s="293">
        <f>IF(K6="A",4.2,IF(K6="B",2.5,IF(K6="C",2,1)))</f>
        <v>2</v>
      </c>
      <c r="V6" s="293">
        <f>IF(N6="A",4.2,IF(N6="B",2.5,IF(N6="C",2,1)))</f>
        <v>2</v>
      </c>
      <c r="W6" s="293">
        <f>IF(Q6="A",4.2,IF(Q6="B",2.5,IF(Q6="C",2,1)))</f>
        <v>2.5</v>
      </c>
      <c r="X6" s="293">
        <f>AVERAGE(S6:W6)</f>
        <v>2.1</v>
      </c>
    </row>
    <row r="7" spans="1:24" ht="15.75" thickBot="1" x14ac:dyDescent="0.3">
      <c r="A7" s="17"/>
      <c r="B7" s="222" t="s">
        <v>130</v>
      </c>
      <c r="C7" s="127">
        <f>AVERAGE(C8:C16)</f>
        <v>0.8514200522219767</v>
      </c>
      <c r="D7" s="246">
        <f t="shared" si="0"/>
        <v>0.8455402556334416</v>
      </c>
      <c r="E7" s="258" t="str">
        <f t="shared" si="1"/>
        <v>B</v>
      </c>
      <c r="F7" s="7">
        <f>AVERAGE(F8:F16)</f>
        <v>0.65249800403253089</v>
      </c>
      <c r="G7" s="246">
        <f t="shared" si="2"/>
        <v>0.68193024663296131</v>
      </c>
      <c r="H7" s="261" t="str">
        <f t="shared" si="3"/>
        <v>B</v>
      </c>
      <c r="I7" s="7">
        <f>AVERAGE(I8:I16)</f>
        <v>0.60016083957254607</v>
      </c>
      <c r="J7" s="246">
        <f t="shared" si="4"/>
        <v>0.60893871397534505</v>
      </c>
      <c r="K7" s="268" t="str">
        <f t="shared" si="5"/>
        <v>B</v>
      </c>
      <c r="L7" s="8">
        <f>AVERAGE(L8:L16)</f>
        <v>0.48506632390270848</v>
      </c>
      <c r="M7" s="246">
        <f t="shared" ref="M7" si="9">$L$127</f>
        <v>0.46647024835033246</v>
      </c>
      <c r="N7" s="258" t="str">
        <f t="shared" si="6"/>
        <v>C</v>
      </c>
      <c r="O7" s="321">
        <f>AVERAGE(O8:O16)</f>
        <v>13.626159004286592</v>
      </c>
      <c r="P7" s="247">
        <f t="shared" si="7"/>
        <v>14.373495856114673</v>
      </c>
      <c r="Q7" s="258" t="str">
        <f t="shared" si="8"/>
        <v>B</v>
      </c>
      <c r="R7" s="298" t="str">
        <f t="shared" ref="R7:R67" si="10">IF(X7&gt;=3.5,"A",IF(X7&gt;=2.5,"B",IF(X7&gt;=1.5,"C","D")))</f>
        <v>C</v>
      </c>
      <c r="S7" s="296">
        <f t="shared" ref="S7:S67" si="11">IF(E7="A",4.2,IF(E7="B",2.5,IF(E7="C",2,1)))</f>
        <v>2.5</v>
      </c>
      <c r="T7" s="297">
        <f t="shared" ref="T7:T67" si="12">IF(H7="A",4.2,IF(H7="B",2.5,IF(H7="C",2,1)))</f>
        <v>2.5</v>
      </c>
      <c r="U7" s="297">
        <f t="shared" ref="U7:U67" si="13">IF(K7="A",4.2,IF(K7="B",2.5,IF(K7="C",2,1)))</f>
        <v>2.5</v>
      </c>
      <c r="V7" s="297">
        <f t="shared" ref="V7:V67" si="14">IF(N7="A",4.2,IF(N7="B",2.5,IF(N7="C",2,1)))</f>
        <v>2</v>
      </c>
      <c r="W7" s="297">
        <f t="shared" ref="W7:W67" si="15">IF(Q7="A",4.2,IF(Q7="B",2.5,IF(Q7="C",2,1)))</f>
        <v>2.5</v>
      </c>
      <c r="X7" s="313">
        <f t="shared" ref="X7:X67" si="16">AVERAGE(S7:W7)</f>
        <v>2.4</v>
      </c>
    </row>
    <row r="8" spans="1:24" x14ac:dyDescent="0.25">
      <c r="A8" s="18">
        <v>1</v>
      </c>
      <c r="B8" s="10" t="s">
        <v>72</v>
      </c>
      <c r="C8" s="128">
        <f>'2019 исходные'!F8</f>
        <v>0.77777777777777779</v>
      </c>
      <c r="D8" s="31">
        <f t="shared" si="0"/>
        <v>0.8455402556334416</v>
      </c>
      <c r="E8" s="259" t="str">
        <f t="shared" si="1"/>
        <v>C</v>
      </c>
      <c r="F8" s="106">
        <f>'2019 исходные'!J8</f>
        <v>0.47619047619047616</v>
      </c>
      <c r="G8" s="31">
        <f t="shared" si="2"/>
        <v>0.68193024663296131</v>
      </c>
      <c r="H8" s="260" t="str">
        <f t="shared" si="3"/>
        <v>C</v>
      </c>
      <c r="I8" s="84">
        <f>'2019 исходные'!M8</f>
        <v>0.45833333333333331</v>
      </c>
      <c r="J8" s="31">
        <f t="shared" si="4"/>
        <v>0.60893871397534505</v>
      </c>
      <c r="K8" s="269" t="str">
        <f t="shared" si="5"/>
        <v>C</v>
      </c>
      <c r="L8" s="244">
        <f>'2019 исходные'!P8</f>
        <v>0.66666666666666663</v>
      </c>
      <c r="M8" s="31">
        <f t="shared" ref="M8:M39" si="17">$L$127</f>
        <v>0.46647024835033246</v>
      </c>
      <c r="N8" s="260" t="str">
        <f t="shared" si="6"/>
        <v>B</v>
      </c>
      <c r="O8" s="99">
        <f>'2019 исходные'!S8</f>
        <v>10</v>
      </c>
      <c r="P8" s="79">
        <f t="shared" si="7"/>
        <v>14.373495856114673</v>
      </c>
      <c r="Q8" s="260" t="str">
        <f t="shared" si="8"/>
        <v>A</v>
      </c>
      <c r="R8" s="301" t="str">
        <f>IF(X8&gt;=3.5,"A",IF(X8&gt;=2.5,"B",IF(X8&gt;=1.5,"C","D")))</f>
        <v>B</v>
      </c>
      <c r="S8" s="290">
        <f>IF(E8="A",4.2,IF(E8="B",2.5,IF(E8="C",2,1)))</f>
        <v>2</v>
      </c>
      <c r="T8" s="291">
        <f>IF(H8="A",4.2,IF(H8="B",2.5,IF(H8="C",2,1)))</f>
        <v>2</v>
      </c>
      <c r="U8" s="291">
        <f>IF(K8="A",4.2,IF(K8="B",2.5,IF(K8="C",2,1)))</f>
        <v>2</v>
      </c>
      <c r="V8" s="291">
        <f>IF(N8="A",4.2,IF(N8="B",2.5,IF(N8="C",2,1)))</f>
        <v>2.5</v>
      </c>
      <c r="W8" s="291">
        <f>IF(Q8="A",4.2,IF(Q8="B",2.5,IF(Q8="C",2,1)))</f>
        <v>4.2</v>
      </c>
      <c r="X8" s="291">
        <f>AVERAGE(S8:W8)</f>
        <v>2.54</v>
      </c>
    </row>
    <row r="9" spans="1:24" x14ac:dyDescent="0.25">
      <c r="A9" s="18">
        <v>2</v>
      </c>
      <c r="B9" s="10" t="s">
        <v>69</v>
      </c>
      <c r="C9" s="128">
        <f>'2019 исходные'!F9</f>
        <v>0.95238095238095233</v>
      </c>
      <c r="D9" s="31">
        <f t="shared" si="0"/>
        <v>0.8455402556334416</v>
      </c>
      <c r="E9" s="260" t="str">
        <f t="shared" si="1"/>
        <v>A</v>
      </c>
      <c r="F9" s="106">
        <f>'2019 исходные'!J9</f>
        <v>0.73750000000000004</v>
      </c>
      <c r="G9" s="31">
        <f t="shared" si="2"/>
        <v>0.68193024663296131</v>
      </c>
      <c r="H9" s="262" t="str">
        <f t="shared" si="3"/>
        <v>A</v>
      </c>
      <c r="I9" s="84">
        <f>'2019 исходные'!M9</f>
        <v>0.71084337349397586</v>
      </c>
      <c r="J9" s="31">
        <f t="shared" si="4"/>
        <v>0.60893871397534505</v>
      </c>
      <c r="K9" s="260" t="str">
        <f t="shared" si="5"/>
        <v>A</v>
      </c>
      <c r="L9" s="244">
        <f>'2019 исходные'!P9</f>
        <v>0.28915662650602408</v>
      </c>
      <c r="M9" s="31">
        <f t="shared" si="17"/>
        <v>0.46647024835033246</v>
      </c>
      <c r="N9" s="260" t="str">
        <f t="shared" si="6"/>
        <v>D</v>
      </c>
      <c r="O9" s="97">
        <f>'2019 исходные'!S9</f>
        <v>13.614457831325302</v>
      </c>
      <c r="P9" s="79">
        <f t="shared" si="7"/>
        <v>14.373495856114673</v>
      </c>
      <c r="Q9" s="260" t="str">
        <f t="shared" si="8"/>
        <v>B</v>
      </c>
      <c r="R9" s="300" t="str">
        <f>IF(X9&gt;=3.5,"A",IF(X9&gt;=2.5,"B",IF(X9&gt;=1.5,"C","D")))</f>
        <v>B</v>
      </c>
      <c r="S9" s="290">
        <f>IF(E9="A",4.2,IF(E9="B",2.5,IF(E9="C",2,1)))</f>
        <v>4.2</v>
      </c>
      <c r="T9" s="291">
        <f>IF(H9="A",4.2,IF(H9="B",2.5,IF(H9="C",2,1)))</f>
        <v>4.2</v>
      </c>
      <c r="U9" s="291">
        <f>IF(K9="A",4.2,IF(K9="B",2.5,IF(K9="C",2,1)))</f>
        <v>4.2</v>
      </c>
      <c r="V9" s="291">
        <f>IF(N9="A",4.2,IF(N9="B",2.5,IF(N9="C",2,1)))</f>
        <v>1</v>
      </c>
      <c r="W9" s="291">
        <f>IF(Q9="A",4.2,IF(Q9="B",2.5,IF(Q9="C",2,1)))</f>
        <v>2.5</v>
      </c>
      <c r="X9" s="291">
        <f>AVERAGE(S9:W9)</f>
        <v>3.22</v>
      </c>
    </row>
    <row r="10" spans="1:24" x14ac:dyDescent="0.25">
      <c r="A10" s="19">
        <v>3</v>
      </c>
      <c r="B10" s="10" t="s">
        <v>74</v>
      </c>
      <c r="C10" s="128">
        <f>'2019 исходные'!F10</f>
        <v>0.88461538461538458</v>
      </c>
      <c r="D10" s="31">
        <f t="shared" si="0"/>
        <v>0.8455402556334416</v>
      </c>
      <c r="E10" s="260" t="str">
        <f t="shared" si="1"/>
        <v>B</v>
      </c>
      <c r="F10" s="106">
        <f>'2019 исходные'!J10</f>
        <v>0.65217391304347827</v>
      </c>
      <c r="G10" s="31">
        <f t="shared" si="2"/>
        <v>0.68193024663296131</v>
      </c>
      <c r="H10" s="260" t="str">
        <f t="shared" si="3"/>
        <v>B</v>
      </c>
      <c r="I10" s="84">
        <f>'2019 исходные'!M10</f>
        <v>0.61165048543689315</v>
      </c>
      <c r="J10" s="31">
        <f t="shared" si="4"/>
        <v>0.60893871397534505</v>
      </c>
      <c r="K10" s="270" t="str">
        <f t="shared" si="5"/>
        <v>B</v>
      </c>
      <c r="L10" s="244">
        <f>'2019 исходные'!P10</f>
        <v>0.4563106796116505</v>
      </c>
      <c r="M10" s="31">
        <f t="shared" si="17"/>
        <v>0.46647024835033246</v>
      </c>
      <c r="N10" s="260" t="str">
        <f t="shared" si="6"/>
        <v>C</v>
      </c>
      <c r="O10" s="97">
        <f>'2019 исходные'!S10</f>
        <v>15.757281553398059</v>
      </c>
      <c r="P10" s="79">
        <f t="shared" si="7"/>
        <v>14.373495856114673</v>
      </c>
      <c r="Q10" s="260" t="str">
        <f t="shared" si="8"/>
        <v>C</v>
      </c>
      <c r="R10" s="302" t="str">
        <f>IF(X10&gt;=3.5,"A",IF(X10&gt;=2.5,"B",IF(X10&gt;=1.5,"C","D")))</f>
        <v>C</v>
      </c>
      <c r="S10" s="290">
        <f>IF(E10="A",4.2,IF(E10="B",2.5,IF(E10="C",2,1)))</f>
        <v>2.5</v>
      </c>
      <c r="T10" s="291">
        <f>IF(H10="A",4.2,IF(H10="B",2.5,IF(H10="C",2,1)))</f>
        <v>2.5</v>
      </c>
      <c r="U10" s="291">
        <f>IF(K10="A",4.2,IF(K10="B",2.5,IF(K10="C",2,1)))</f>
        <v>2.5</v>
      </c>
      <c r="V10" s="291">
        <f>IF(N10="A",4.2,IF(N10="B",2.5,IF(N10="C",2,1)))</f>
        <v>2</v>
      </c>
      <c r="W10" s="291">
        <f>IF(Q10="A",4.2,IF(Q10="B",2.5,IF(Q10="C",2,1)))</f>
        <v>2</v>
      </c>
      <c r="X10" s="291">
        <f>AVERAGE(S10:W10)</f>
        <v>2.2999999999999998</v>
      </c>
    </row>
    <row r="11" spans="1:24" x14ac:dyDescent="0.25">
      <c r="A11" s="19">
        <v>4</v>
      </c>
      <c r="B11" s="10" t="s">
        <v>73</v>
      </c>
      <c r="C11" s="131">
        <f>'2019 исходные'!F11</f>
        <v>0.91428571428571426</v>
      </c>
      <c r="D11" s="31">
        <f t="shared" si="0"/>
        <v>0.8455402556334416</v>
      </c>
      <c r="E11" s="260" t="str">
        <f t="shared" si="1"/>
        <v>A</v>
      </c>
      <c r="F11" s="106">
        <f>'2019 исходные'!J11</f>
        <v>0.8125</v>
      </c>
      <c r="G11" s="31">
        <f t="shared" si="2"/>
        <v>0.68193024663296131</v>
      </c>
      <c r="H11" s="260" t="str">
        <f t="shared" si="3"/>
        <v>A</v>
      </c>
      <c r="I11" s="84">
        <f>'2019 исходные'!M11</f>
        <v>0.78431372549019607</v>
      </c>
      <c r="J11" s="31">
        <f t="shared" si="4"/>
        <v>0.60893871397534505</v>
      </c>
      <c r="K11" s="271" t="str">
        <f t="shared" si="5"/>
        <v>A</v>
      </c>
      <c r="L11" s="244">
        <f>'2019 исходные'!P11</f>
        <v>0.50980392156862742</v>
      </c>
      <c r="M11" s="31">
        <f t="shared" si="17"/>
        <v>0.46647024835033246</v>
      </c>
      <c r="N11" s="260" t="str">
        <f t="shared" si="6"/>
        <v>B</v>
      </c>
      <c r="O11" s="97">
        <f>'2019 исходные'!S11</f>
        <v>13.294117647058824</v>
      </c>
      <c r="P11" s="79">
        <f t="shared" si="7"/>
        <v>14.373495856114673</v>
      </c>
      <c r="Q11" s="259" t="str">
        <f t="shared" si="8"/>
        <v>B</v>
      </c>
      <c r="R11" s="302" t="str">
        <f>IF(X11&gt;=3.5,"A",IF(X11&gt;=2.5,"B",IF(X11&gt;=1.5,"C","D")))</f>
        <v>A</v>
      </c>
      <c r="S11" s="290">
        <f>IF(E11="A",4.2,IF(E11="B",2.5,IF(E11="C",2,1)))</f>
        <v>4.2</v>
      </c>
      <c r="T11" s="291">
        <f>IF(H11="A",4.2,IF(H11="B",2.5,IF(H11="C",2,1)))</f>
        <v>4.2</v>
      </c>
      <c r="U11" s="291">
        <f>IF(K11="A",4.2,IF(K11="B",2.5,IF(K11="C",2,1)))</f>
        <v>4.2</v>
      </c>
      <c r="V11" s="291">
        <f>IF(N11="A",4.2,IF(N11="B",2.5,IF(N11="C",2,1)))</f>
        <v>2.5</v>
      </c>
      <c r="W11" s="291">
        <f>IF(Q11="A",4.2,IF(Q11="B",2.5,IF(Q11="C",2,1)))</f>
        <v>2.5</v>
      </c>
      <c r="X11" s="291">
        <f>AVERAGE(S11:W11)</f>
        <v>3.5200000000000005</v>
      </c>
    </row>
    <row r="12" spans="1:24" x14ac:dyDescent="0.25">
      <c r="A12" s="19">
        <v>5</v>
      </c>
      <c r="B12" s="13" t="s">
        <v>68</v>
      </c>
      <c r="C12" s="128">
        <f>'2019 исходные'!F12</f>
        <v>0.93023255813953487</v>
      </c>
      <c r="D12" s="30">
        <f t="shared" si="0"/>
        <v>0.8455402556334416</v>
      </c>
      <c r="E12" s="272" t="str">
        <f t="shared" si="1"/>
        <v>A</v>
      </c>
      <c r="F12" s="105">
        <f>'2019 исходные'!J12</f>
        <v>0.875</v>
      </c>
      <c r="G12" s="30">
        <f t="shared" si="2"/>
        <v>0.68193024663296131</v>
      </c>
      <c r="H12" s="272" t="str">
        <f t="shared" si="3"/>
        <v>A</v>
      </c>
      <c r="I12" s="88">
        <f>'2019 исходные'!M12</f>
        <v>0.81132075471698117</v>
      </c>
      <c r="J12" s="30">
        <f t="shared" si="4"/>
        <v>0.60893871397534505</v>
      </c>
      <c r="K12" s="275" t="str">
        <f t="shared" si="5"/>
        <v>A</v>
      </c>
      <c r="L12" s="243">
        <f>'2019 исходные'!P12</f>
        <v>0.35849056603773582</v>
      </c>
      <c r="M12" s="30">
        <f t="shared" si="17"/>
        <v>0.46647024835033246</v>
      </c>
      <c r="N12" s="263" t="str">
        <f t="shared" si="6"/>
        <v>C</v>
      </c>
      <c r="O12" s="96">
        <f>'2019 исходные'!S12</f>
        <v>14.113207547169811</v>
      </c>
      <c r="P12" s="78">
        <f t="shared" si="7"/>
        <v>14.373495856114673</v>
      </c>
      <c r="Q12" s="272" t="str">
        <f t="shared" si="8"/>
        <v>B</v>
      </c>
      <c r="R12" s="299" t="str">
        <f>IF(X12&gt;=3.5,"A",IF(X12&gt;=2.5,"B",IF(X12&gt;=1.5,"C","D")))</f>
        <v>B</v>
      </c>
      <c r="S12" s="294">
        <f>IF(E12="A",4.2,IF(E12="B",2.5,IF(E12="C",2,1)))</f>
        <v>4.2</v>
      </c>
      <c r="T12" s="295">
        <f>IF(H12="A",4.2,IF(H12="B",2.5,IF(H12="C",2,1)))</f>
        <v>4.2</v>
      </c>
      <c r="U12" s="295">
        <f>IF(K12="A",4.2,IF(K12="B",2.5,IF(K12="C",2,1)))</f>
        <v>4.2</v>
      </c>
      <c r="V12" s="295">
        <f>IF(N12="A",4.2,IF(N12="B",2.5,IF(N12="C",2,1)))</f>
        <v>2</v>
      </c>
      <c r="W12" s="295">
        <f>IF(Q12="A",4.2,IF(Q12="B",2.5,IF(Q12="C",2,1)))</f>
        <v>2.5</v>
      </c>
      <c r="X12" s="295">
        <f>AVERAGE(S12:W12)</f>
        <v>3.4200000000000004</v>
      </c>
    </row>
    <row r="13" spans="1:24" x14ac:dyDescent="0.25">
      <c r="A13" s="19">
        <v>6</v>
      </c>
      <c r="B13" s="10" t="s">
        <v>75</v>
      </c>
      <c r="C13" s="128">
        <f>'2019 исходные'!F13</f>
        <v>0.7142857142857143</v>
      </c>
      <c r="D13" s="31">
        <f t="shared" si="0"/>
        <v>0.8455402556334416</v>
      </c>
      <c r="E13" s="260" t="str">
        <f t="shared" si="1"/>
        <v>C</v>
      </c>
      <c r="F13" s="106">
        <f>'2019 исходные'!J13</f>
        <v>0.46666666666666667</v>
      </c>
      <c r="G13" s="31">
        <f t="shared" si="2"/>
        <v>0.68193024663296131</v>
      </c>
      <c r="H13" s="260" t="str">
        <f t="shared" si="3"/>
        <v>C</v>
      </c>
      <c r="I13" s="84">
        <f>'2019 исходные'!M13</f>
        <v>0.375</v>
      </c>
      <c r="J13" s="31">
        <f t="shared" si="4"/>
        <v>0.60893871397534505</v>
      </c>
      <c r="K13" s="271" t="str">
        <f t="shared" si="5"/>
        <v>C</v>
      </c>
      <c r="L13" s="244">
        <f>'2019 исходные'!P13</f>
        <v>0.5892857142857143</v>
      </c>
      <c r="M13" s="31">
        <f t="shared" si="17"/>
        <v>0.46647024835033246</v>
      </c>
      <c r="N13" s="262" t="str">
        <f t="shared" si="6"/>
        <v>B</v>
      </c>
      <c r="O13" s="97">
        <f>'2019 исходные'!S13</f>
        <v>14.214285714285714</v>
      </c>
      <c r="P13" s="79">
        <f t="shared" si="7"/>
        <v>14.373495856114673</v>
      </c>
      <c r="Q13" s="260" t="str">
        <f t="shared" si="8"/>
        <v>B</v>
      </c>
      <c r="R13" s="302" t="str">
        <f t="shared" si="10"/>
        <v>C</v>
      </c>
      <c r="S13" s="290">
        <f t="shared" si="11"/>
        <v>2</v>
      </c>
      <c r="T13" s="291">
        <f t="shared" si="12"/>
        <v>2</v>
      </c>
      <c r="U13" s="291">
        <f t="shared" si="13"/>
        <v>2</v>
      </c>
      <c r="V13" s="291">
        <f t="shared" si="14"/>
        <v>2.5</v>
      </c>
      <c r="W13" s="291">
        <f t="shared" si="15"/>
        <v>2.5</v>
      </c>
      <c r="X13" s="291">
        <f t="shared" si="16"/>
        <v>2.2000000000000002</v>
      </c>
    </row>
    <row r="14" spans="1:24" x14ac:dyDescent="0.25">
      <c r="A14" s="19">
        <v>7</v>
      </c>
      <c r="B14" s="10" t="s">
        <v>4</v>
      </c>
      <c r="C14" s="128">
        <f>'2019 исходные'!F14</f>
        <v>0.88888888888888884</v>
      </c>
      <c r="D14" s="31">
        <f t="shared" si="0"/>
        <v>0.8455402556334416</v>
      </c>
      <c r="E14" s="260" t="str">
        <f t="shared" si="1"/>
        <v>B</v>
      </c>
      <c r="F14" s="106">
        <f>'2019 исходные'!J14</f>
        <v>0.6</v>
      </c>
      <c r="G14" s="31">
        <f t="shared" si="2"/>
        <v>0.68193024663296131</v>
      </c>
      <c r="H14" s="262" t="str">
        <f t="shared" si="3"/>
        <v>B</v>
      </c>
      <c r="I14" s="84">
        <f>'2019 исходные'!M14</f>
        <v>0.55681818181818177</v>
      </c>
      <c r="J14" s="31">
        <f t="shared" si="4"/>
        <v>0.60893871397534505</v>
      </c>
      <c r="K14" s="271" t="str">
        <f t="shared" si="5"/>
        <v>B</v>
      </c>
      <c r="L14" s="244">
        <f>'2019 исходные'!P14</f>
        <v>0.48863636363636365</v>
      </c>
      <c r="M14" s="31">
        <f t="shared" si="17"/>
        <v>0.46647024835033246</v>
      </c>
      <c r="N14" s="260" t="str">
        <f t="shared" si="6"/>
        <v>C</v>
      </c>
      <c r="O14" s="97">
        <f>'2019 исходные'!S14</f>
        <v>13.25</v>
      </c>
      <c r="P14" s="79">
        <f t="shared" si="7"/>
        <v>14.373495856114673</v>
      </c>
      <c r="Q14" s="280" t="str">
        <f t="shared" si="8"/>
        <v>B</v>
      </c>
      <c r="R14" s="302" t="str">
        <f t="shared" si="10"/>
        <v>C</v>
      </c>
      <c r="S14" s="290">
        <f t="shared" si="11"/>
        <v>2.5</v>
      </c>
      <c r="T14" s="291">
        <f t="shared" si="12"/>
        <v>2.5</v>
      </c>
      <c r="U14" s="291">
        <f t="shared" si="13"/>
        <v>2.5</v>
      </c>
      <c r="V14" s="291">
        <f t="shared" si="14"/>
        <v>2</v>
      </c>
      <c r="W14" s="291">
        <f t="shared" si="15"/>
        <v>2.5</v>
      </c>
      <c r="X14" s="291">
        <f t="shared" si="16"/>
        <v>2.4</v>
      </c>
    </row>
    <row r="15" spans="1:24" x14ac:dyDescent="0.25">
      <c r="A15" s="19">
        <v>8</v>
      </c>
      <c r="B15" s="10" t="s">
        <v>70</v>
      </c>
      <c r="C15" s="128">
        <f>'2019 исходные'!F15</f>
        <v>0.77272727272727271</v>
      </c>
      <c r="D15" s="31">
        <f t="shared" si="0"/>
        <v>0.8455402556334416</v>
      </c>
      <c r="E15" s="259" t="str">
        <f t="shared" si="1"/>
        <v>C</v>
      </c>
      <c r="F15" s="106">
        <f>'2019 исходные'!J15</f>
        <v>0.62745098039215685</v>
      </c>
      <c r="G15" s="31">
        <f t="shared" si="2"/>
        <v>0.68193024663296131</v>
      </c>
      <c r="H15" s="259" t="str">
        <f t="shared" si="3"/>
        <v>B</v>
      </c>
      <c r="I15" s="84">
        <f>'2019 исходные'!M15</f>
        <v>0.52173913043478259</v>
      </c>
      <c r="J15" s="31">
        <f t="shared" si="4"/>
        <v>0.60893871397534505</v>
      </c>
      <c r="K15" s="271" t="str">
        <f t="shared" si="5"/>
        <v>B</v>
      </c>
      <c r="L15" s="244">
        <f>'2019 исходные'!P15</f>
        <v>0.50724637681159424</v>
      </c>
      <c r="M15" s="31">
        <f t="shared" si="17"/>
        <v>0.46647024835033246</v>
      </c>
      <c r="N15" s="260" t="str">
        <f t="shared" si="6"/>
        <v>B</v>
      </c>
      <c r="O15" s="97">
        <f>'2019 исходные'!S15</f>
        <v>12.695652173913043</v>
      </c>
      <c r="P15" s="79">
        <f t="shared" si="7"/>
        <v>14.373495856114673</v>
      </c>
      <c r="Q15" s="260" t="str">
        <f t="shared" si="8"/>
        <v>B</v>
      </c>
      <c r="R15" s="302" t="str">
        <f t="shared" si="10"/>
        <v>C</v>
      </c>
      <c r="S15" s="290">
        <f t="shared" si="11"/>
        <v>2</v>
      </c>
      <c r="T15" s="291">
        <f t="shared" si="12"/>
        <v>2.5</v>
      </c>
      <c r="U15" s="291">
        <f t="shared" si="13"/>
        <v>2.5</v>
      </c>
      <c r="V15" s="291">
        <f t="shared" si="14"/>
        <v>2.5</v>
      </c>
      <c r="W15" s="291">
        <f t="shared" si="15"/>
        <v>2.5</v>
      </c>
      <c r="X15" s="291">
        <f t="shared" si="16"/>
        <v>2.4</v>
      </c>
    </row>
    <row r="16" spans="1:24" ht="15.75" thickBot="1" x14ac:dyDescent="0.3">
      <c r="A16" s="16">
        <v>9</v>
      </c>
      <c r="B16" s="10" t="s">
        <v>109</v>
      </c>
      <c r="C16" s="128">
        <f>'2019 исходные'!F16</f>
        <v>0.82758620689655171</v>
      </c>
      <c r="D16" s="31">
        <f t="shared" si="0"/>
        <v>0.8455402556334416</v>
      </c>
      <c r="E16" s="260" t="str">
        <f t="shared" si="1"/>
        <v>B</v>
      </c>
      <c r="F16" s="106">
        <f>'2019 исходные'!J16</f>
        <v>0.625</v>
      </c>
      <c r="G16" s="31">
        <f t="shared" si="2"/>
        <v>0.68193024663296131</v>
      </c>
      <c r="H16" s="262" t="str">
        <f t="shared" si="3"/>
        <v>B</v>
      </c>
      <c r="I16" s="84">
        <f>'2019 исходные'!M16</f>
        <v>0.5714285714285714</v>
      </c>
      <c r="J16" s="31">
        <f t="shared" si="4"/>
        <v>0.60893871397534505</v>
      </c>
      <c r="K16" s="271" t="str">
        <f t="shared" si="5"/>
        <v>B</v>
      </c>
      <c r="L16" s="245">
        <f>'2019 исходные'!P16</f>
        <v>0.5</v>
      </c>
      <c r="M16" s="33">
        <f t="shared" si="17"/>
        <v>0.46647024835033246</v>
      </c>
      <c r="N16" s="267" t="str">
        <f t="shared" si="6"/>
        <v>B</v>
      </c>
      <c r="O16" s="97">
        <f>'2019 исходные'!S16</f>
        <v>15.696428571428571</v>
      </c>
      <c r="P16" s="79">
        <f t="shared" si="7"/>
        <v>14.373495856114673</v>
      </c>
      <c r="Q16" s="280" t="str">
        <f t="shared" si="8"/>
        <v>C</v>
      </c>
      <c r="R16" s="302" t="str">
        <f t="shared" si="10"/>
        <v>C</v>
      </c>
      <c r="S16" s="292">
        <f t="shared" si="11"/>
        <v>2.5</v>
      </c>
      <c r="T16" s="293">
        <f t="shared" si="12"/>
        <v>2.5</v>
      </c>
      <c r="U16" s="293">
        <f t="shared" si="13"/>
        <v>2.5</v>
      </c>
      <c r="V16" s="293">
        <f t="shared" si="14"/>
        <v>2.5</v>
      </c>
      <c r="W16" s="293">
        <f t="shared" si="15"/>
        <v>2</v>
      </c>
      <c r="X16" s="293">
        <f t="shared" si="16"/>
        <v>2.4</v>
      </c>
    </row>
    <row r="17" spans="1:24" ht="15.75" thickBot="1" x14ac:dyDescent="0.3">
      <c r="A17" s="20"/>
      <c r="B17" s="223" t="s">
        <v>132</v>
      </c>
      <c r="C17" s="127">
        <f>AVERAGE(C18:C30)</f>
        <v>0.85935691377280776</v>
      </c>
      <c r="D17" s="248">
        <f t="shared" si="0"/>
        <v>0.8455402556334416</v>
      </c>
      <c r="E17" s="261" t="str">
        <f t="shared" si="1"/>
        <v>B</v>
      </c>
      <c r="F17" s="7">
        <f>AVERAGE(F18:F30)</f>
        <v>0.76222708656933136</v>
      </c>
      <c r="G17" s="246">
        <f t="shared" si="2"/>
        <v>0.68193024663296131</v>
      </c>
      <c r="H17" s="261" t="str">
        <f t="shared" si="3"/>
        <v>A</v>
      </c>
      <c r="I17" s="7">
        <f>AVERAGE(I18:I30)</f>
        <v>0.68251449786306406</v>
      </c>
      <c r="J17" s="246">
        <f t="shared" si="4"/>
        <v>0.60893871397534505</v>
      </c>
      <c r="K17" s="261" t="str">
        <f t="shared" si="5"/>
        <v>B</v>
      </c>
      <c r="L17" s="8">
        <f>AVERAGE(L18:L30)</f>
        <v>0.47559720700837144</v>
      </c>
      <c r="M17" s="246">
        <f t="shared" si="17"/>
        <v>0.46647024835033246</v>
      </c>
      <c r="N17" s="261" t="str">
        <f t="shared" si="6"/>
        <v>C</v>
      </c>
      <c r="O17" s="77">
        <f>AVERAGE(O18:O30)</f>
        <v>13.85938534244058</v>
      </c>
      <c r="P17" s="247">
        <f t="shared" si="7"/>
        <v>14.373495856114673</v>
      </c>
      <c r="Q17" s="258" t="str">
        <f t="shared" si="8"/>
        <v>B</v>
      </c>
      <c r="R17" s="303" t="str">
        <f t="shared" si="10"/>
        <v>B</v>
      </c>
      <c r="S17" s="296">
        <f t="shared" si="11"/>
        <v>2.5</v>
      </c>
      <c r="T17" s="297">
        <f t="shared" si="12"/>
        <v>4.2</v>
      </c>
      <c r="U17" s="297">
        <f t="shared" si="13"/>
        <v>2.5</v>
      </c>
      <c r="V17" s="297">
        <f t="shared" si="14"/>
        <v>2</v>
      </c>
      <c r="W17" s="297">
        <f t="shared" si="15"/>
        <v>2.5</v>
      </c>
      <c r="X17" s="313">
        <f t="shared" si="16"/>
        <v>2.7399999999999998</v>
      </c>
    </row>
    <row r="18" spans="1:24" x14ac:dyDescent="0.25">
      <c r="A18" s="18">
        <v>1</v>
      </c>
      <c r="B18" s="9" t="s">
        <v>76</v>
      </c>
      <c r="C18" s="128">
        <f>'2019 исходные'!F18</f>
        <v>0.85365853658536583</v>
      </c>
      <c r="D18" s="30">
        <f t="shared" si="0"/>
        <v>0.8455402556334416</v>
      </c>
      <c r="E18" s="262" t="str">
        <f t="shared" si="1"/>
        <v>B</v>
      </c>
      <c r="F18" s="105">
        <f>'2019 исходные'!J18</f>
        <v>0.7857142857142857</v>
      </c>
      <c r="G18" s="30">
        <f t="shared" si="2"/>
        <v>0.68193024663296131</v>
      </c>
      <c r="H18" s="262" t="str">
        <f t="shared" si="3"/>
        <v>A</v>
      </c>
      <c r="I18" s="88">
        <f>'2019 исходные'!M18</f>
        <v>0.70512820512820518</v>
      </c>
      <c r="J18" s="30">
        <f t="shared" si="4"/>
        <v>0.60893871397534505</v>
      </c>
      <c r="K18" s="272" t="str">
        <f t="shared" si="5"/>
        <v>A</v>
      </c>
      <c r="L18" s="90">
        <f>'2019 исходные'!P18</f>
        <v>0.48717948717948717</v>
      </c>
      <c r="M18" s="30">
        <f t="shared" si="17"/>
        <v>0.46647024835033246</v>
      </c>
      <c r="N18" s="262" t="str">
        <f t="shared" si="6"/>
        <v>C</v>
      </c>
      <c r="O18" s="96">
        <f>'2019 исходные'!S18</f>
        <v>13.846153846153847</v>
      </c>
      <c r="P18" s="78">
        <f t="shared" si="7"/>
        <v>14.373495856114673</v>
      </c>
      <c r="Q18" s="262" t="str">
        <f t="shared" si="8"/>
        <v>B</v>
      </c>
      <c r="R18" s="302" t="str">
        <f t="shared" si="10"/>
        <v>B</v>
      </c>
      <c r="S18" s="294">
        <f t="shared" si="11"/>
        <v>2.5</v>
      </c>
      <c r="T18" s="295">
        <f t="shared" si="12"/>
        <v>4.2</v>
      </c>
      <c r="U18" s="295">
        <f t="shared" si="13"/>
        <v>4.2</v>
      </c>
      <c r="V18" s="295">
        <f t="shared" si="14"/>
        <v>2</v>
      </c>
      <c r="W18" s="295">
        <f t="shared" si="15"/>
        <v>2.5</v>
      </c>
      <c r="X18" s="295">
        <f t="shared" si="16"/>
        <v>3.08</v>
      </c>
    </row>
    <row r="19" spans="1:24" x14ac:dyDescent="0.25">
      <c r="A19" s="19">
        <v>2</v>
      </c>
      <c r="B19" s="10" t="s">
        <v>77</v>
      </c>
      <c r="C19" s="128">
        <f>'2019 исходные'!F19</f>
        <v>0.94117647058823528</v>
      </c>
      <c r="D19" s="31">
        <f t="shared" si="0"/>
        <v>0.8455402556334416</v>
      </c>
      <c r="E19" s="260" t="str">
        <f t="shared" si="1"/>
        <v>A</v>
      </c>
      <c r="F19" s="106">
        <f>'2019 исходные'!J19</f>
        <v>0.72916666666666663</v>
      </c>
      <c r="G19" s="31">
        <f t="shared" si="2"/>
        <v>0.68193024663296131</v>
      </c>
      <c r="H19" s="260" t="str">
        <f t="shared" si="3"/>
        <v>A</v>
      </c>
      <c r="I19" s="84">
        <f>'2019 исходные'!M19</f>
        <v>0.65454545454545454</v>
      </c>
      <c r="J19" s="31">
        <f t="shared" si="4"/>
        <v>0.60893871397534505</v>
      </c>
      <c r="K19" s="260" t="str">
        <f t="shared" si="5"/>
        <v>B</v>
      </c>
      <c r="L19" s="91">
        <f>'2019 исходные'!P19</f>
        <v>0.30909090909090908</v>
      </c>
      <c r="M19" s="31">
        <f t="shared" si="17"/>
        <v>0.46647024835033246</v>
      </c>
      <c r="N19" s="260" t="str">
        <f t="shared" si="6"/>
        <v>C</v>
      </c>
      <c r="O19" s="97">
        <f>'2019 исходные'!S19</f>
        <v>12.50909090909091</v>
      </c>
      <c r="P19" s="79">
        <f t="shared" si="7"/>
        <v>14.373495856114673</v>
      </c>
      <c r="Q19" s="260" t="str">
        <f t="shared" si="8"/>
        <v>B</v>
      </c>
      <c r="R19" s="299" t="str">
        <f>IF(X19&gt;=3.5,"A",IF(X19&gt;=2.5,"B",IF(X19&gt;=1.5,"C","D")))</f>
        <v>B</v>
      </c>
      <c r="S19" s="290">
        <f>IF(E19="A",4.2,IF(E19="B",2.5,IF(E19="C",2,1)))</f>
        <v>4.2</v>
      </c>
      <c r="T19" s="291">
        <f>IF(H19="A",4.2,IF(H19="B",2.5,IF(H19="C",2,1)))</f>
        <v>4.2</v>
      </c>
      <c r="U19" s="291">
        <f>IF(K19="A",4.2,IF(K19="B",2.5,IF(K19="C",2,1)))</f>
        <v>2.5</v>
      </c>
      <c r="V19" s="291">
        <f>IF(N19="A",4.2,IF(N19="B",2.5,IF(N19="C",2,1)))</f>
        <v>2</v>
      </c>
      <c r="W19" s="291">
        <f>IF(Q19="A",4.2,IF(Q19="B",2.5,IF(Q19="C",2,1)))</f>
        <v>2.5</v>
      </c>
      <c r="X19" s="291">
        <f>AVERAGE(S19:W19)</f>
        <v>3.08</v>
      </c>
    </row>
    <row r="20" spans="1:24" x14ac:dyDescent="0.25">
      <c r="A20" s="19">
        <v>3</v>
      </c>
      <c r="B20" s="10" t="s">
        <v>81</v>
      </c>
      <c r="C20" s="128">
        <f>'2019 исходные'!F20</f>
        <v>0.88</v>
      </c>
      <c r="D20" s="31">
        <f t="shared" si="0"/>
        <v>0.8455402556334416</v>
      </c>
      <c r="E20" s="260" t="str">
        <f t="shared" si="1"/>
        <v>B</v>
      </c>
      <c r="F20" s="106">
        <f>'2019 исходные'!J20</f>
        <v>0.87878787878787878</v>
      </c>
      <c r="G20" s="31">
        <f t="shared" si="2"/>
        <v>0.68193024663296131</v>
      </c>
      <c r="H20" s="260" t="str">
        <f t="shared" si="3"/>
        <v>A</v>
      </c>
      <c r="I20" s="84">
        <f>'2019 исходные'!M20</f>
        <v>0.82666666666666666</v>
      </c>
      <c r="J20" s="31">
        <f t="shared" si="4"/>
        <v>0.60893871397534505</v>
      </c>
      <c r="K20" s="260" t="str">
        <f t="shared" si="5"/>
        <v>A</v>
      </c>
      <c r="L20" s="91">
        <f>'2019 исходные'!P20</f>
        <v>0.46666666666666667</v>
      </c>
      <c r="M20" s="31">
        <f t="shared" si="17"/>
        <v>0.46647024835033246</v>
      </c>
      <c r="N20" s="259" t="str">
        <f t="shared" si="6"/>
        <v>C</v>
      </c>
      <c r="O20" s="97">
        <f>'2019 исходные'!S20</f>
        <v>13.373333333333333</v>
      </c>
      <c r="P20" s="79">
        <f t="shared" si="7"/>
        <v>14.373495856114673</v>
      </c>
      <c r="Q20" s="259" t="str">
        <f t="shared" si="8"/>
        <v>B</v>
      </c>
      <c r="R20" s="299" t="str">
        <f>IF(X20&gt;=3.5,"A",IF(X20&gt;=2.5,"B",IF(X20&gt;=1.5,"C","D")))</f>
        <v>B</v>
      </c>
      <c r="S20" s="290">
        <f>IF(E20="A",4.2,IF(E20="B",2.5,IF(E20="C",2,1)))</f>
        <v>2.5</v>
      </c>
      <c r="T20" s="291">
        <f>IF(H20="A",4.2,IF(H20="B",2.5,IF(H20="C",2,1)))</f>
        <v>4.2</v>
      </c>
      <c r="U20" s="291">
        <f>IF(K20="A",4.2,IF(K20="B",2.5,IF(K20="C",2,1)))</f>
        <v>4.2</v>
      </c>
      <c r="V20" s="291">
        <f>IF(N20="A",4.2,IF(N20="B",2.5,IF(N20="C",2,1)))</f>
        <v>2</v>
      </c>
      <c r="W20" s="291">
        <f>IF(Q20="A",4.2,IF(Q20="B",2.5,IF(Q20="C",2,1)))</f>
        <v>2.5</v>
      </c>
      <c r="X20" s="291">
        <f>AVERAGE(S20:W20)</f>
        <v>3.08</v>
      </c>
    </row>
    <row r="21" spans="1:24" ht="15" customHeight="1" x14ac:dyDescent="0.25">
      <c r="A21" s="19">
        <v>4</v>
      </c>
      <c r="B21" s="10" t="s">
        <v>87</v>
      </c>
      <c r="C21" s="128">
        <f>'2019 исходные'!F21</f>
        <v>0.85496183206106868</v>
      </c>
      <c r="D21" s="31">
        <f t="shared" si="0"/>
        <v>0.8455402556334416</v>
      </c>
      <c r="E21" s="260" t="str">
        <f t="shared" si="1"/>
        <v>B</v>
      </c>
      <c r="F21" s="106">
        <f>'2019 исходные'!J21</f>
        <v>0.7767857142857143</v>
      </c>
      <c r="G21" s="31">
        <f t="shared" si="2"/>
        <v>0.68193024663296131</v>
      </c>
      <c r="H21" s="260" t="str">
        <f t="shared" si="3"/>
        <v>A</v>
      </c>
      <c r="I21" s="84">
        <f>'2019 исходные'!M21</f>
        <v>0.74603174603174605</v>
      </c>
      <c r="J21" s="31">
        <f t="shared" si="4"/>
        <v>0.60893871397534505</v>
      </c>
      <c r="K21" s="260" t="str">
        <f t="shared" si="5"/>
        <v>A</v>
      </c>
      <c r="L21" s="91">
        <f>'2019 исходные'!P21</f>
        <v>0.49206349206349204</v>
      </c>
      <c r="M21" s="31">
        <f t="shared" si="17"/>
        <v>0.46647024835033246</v>
      </c>
      <c r="N21" s="269" t="str">
        <f t="shared" si="6"/>
        <v>C</v>
      </c>
      <c r="O21" s="97">
        <f>'2019 исходные'!S21</f>
        <v>12.968253968253968</v>
      </c>
      <c r="P21" s="79">
        <f t="shared" si="7"/>
        <v>14.373495856114673</v>
      </c>
      <c r="Q21" s="260" t="str">
        <f t="shared" si="8"/>
        <v>B</v>
      </c>
      <c r="R21" s="299" t="str">
        <f>IF(X21&gt;=3.5,"A",IF(X21&gt;=2.5,"B",IF(X21&gt;=1.5,"C","D")))</f>
        <v>B</v>
      </c>
      <c r="S21" s="290">
        <f>IF(E21="A",4.2,IF(E21="B",2.5,IF(E21="C",2,1)))</f>
        <v>2.5</v>
      </c>
      <c r="T21" s="291">
        <f>IF(H21="A",4.2,IF(H21="B",2.5,IF(H21="C",2,1)))</f>
        <v>4.2</v>
      </c>
      <c r="U21" s="291">
        <f>IF(K21="A",4.2,IF(K21="B",2.5,IF(K21="C",2,1)))</f>
        <v>4.2</v>
      </c>
      <c r="V21" s="291">
        <f>IF(N21="A",4.2,IF(N21="B",2.5,IF(N21="C",2,1)))</f>
        <v>2</v>
      </c>
      <c r="W21" s="291">
        <f>IF(Q21="A",4.2,IF(Q21="B",2.5,IF(Q21="C",2,1)))</f>
        <v>2.5</v>
      </c>
      <c r="X21" s="291">
        <f>AVERAGE(S21:W21)</f>
        <v>3.08</v>
      </c>
    </row>
    <row r="22" spans="1:24" x14ac:dyDescent="0.25">
      <c r="A22" s="19">
        <v>5</v>
      </c>
      <c r="B22" s="10" t="s">
        <v>79</v>
      </c>
      <c r="C22" s="128">
        <f>'2019 исходные'!F22</f>
        <v>0.81308411214953269</v>
      </c>
      <c r="D22" s="31">
        <f t="shared" si="0"/>
        <v>0.8455402556334416</v>
      </c>
      <c r="E22" s="260" t="str">
        <f t="shared" si="1"/>
        <v>B</v>
      </c>
      <c r="F22" s="106">
        <f>'2019 исходные'!J22</f>
        <v>0.8045977011494253</v>
      </c>
      <c r="G22" s="31">
        <f t="shared" si="2"/>
        <v>0.68193024663296131</v>
      </c>
      <c r="H22" s="260" t="str">
        <f t="shared" si="3"/>
        <v>A</v>
      </c>
      <c r="I22" s="84">
        <f>'2019 исходные'!M22</f>
        <v>0.77570093457943923</v>
      </c>
      <c r="J22" s="31">
        <f t="shared" si="4"/>
        <v>0.60893871397534505</v>
      </c>
      <c r="K22" s="260" t="str">
        <f t="shared" si="5"/>
        <v>A</v>
      </c>
      <c r="L22" s="91">
        <f>'2019 исходные'!P22</f>
        <v>0.3644859813084112</v>
      </c>
      <c r="M22" s="31">
        <f t="shared" si="17"/>
        <v>0.46647024835033246</v>
      </c>
      <c r="N22" s="269" t="str">
        <f t="shared" si="6"/>
        <v>C</v>
      </c>
      <c r="O22" s="97">
        <f>'2019 исходные'!S22</f>
        <v>13.429906542056075</v>
      </c>
      <c r="P22" s="79">
        <f t="shared" si="7"/>
        <v>14.373495856114673</v>
      </c>
      <c r="Q22" s="280" t="str">
        <f t="shared" si="8"/>
        <v>B</v>
      </c>
      <c r="R22" s="304" t="str">
        <f>IF(X22&gt;=3.5,"A",IF(X22&gt;=2.5,"B",IF(X22&gt;=1.5,"C","D")))</f>
        <v>B</v>
      </c>
      <c r="S22" s="290">
        <f>IF(E22="A",4.2,IF(E22="B",2.5,IF(E22="C",2,1)))</f>
        <v>2.5</v>
      </c>
      <c r="T22" s="291">
        <f>IF(H22="A",4.2,IF(H22="B",2.5,IF(H22="C",2,1)))</f>
        <v>4.2</v>
      </c>
      <c r="U22" s="291">
        <f>IF(K22="A",4.2,IF(K22="B",2.5,IF(K22="C",2,1)))</f>
        <v>4.2</v>
      </c>
      <c r="V22" s="291">
        <f>IF(N22="A",4.2,IF(N22="B",2.5,IF(N22="C",2,1)))</f>
        <v>2</v>
      </c>
      <c r="W22" s="291">
        <f>IF(Q22="A",4.2,IF(Q22="B",2.5,IF(Q22="C",2,1)))</f>
        <v>2.5</v>
      </c>
      <c r="X22" s="291">
        <f>AVERAGE(S22:W22)</f>
        <v>3.08</v>
      </c>
    </row>
    <row r="23" spans="1:24" x14ac:dyDescent="0.25">
      <c r="A23" s="19">
        <v>6</v>
      </c>
      <c r="B23" s="10" t="s">
        <v>78</v>
      </c>
      <c r="C23" s="128">
        <f>'2019 исходные'!F23</f>
        <v>0.83673469387755106</v>
      </c>
      <c r="D23" s="31">
        <f t="shared" si="0"/>
        <v>0.8455402556334416</v>
      </c>
      <c r="E23" s="259" t="str">
        <f t="shared" si="1"/>
        <v>B</v>
      </c>
      <c r="F23" s="106">
        <f>'2019 исходные'!J23</f>
        <v>0.78048780487804881</v>
      </c>
      <c r="G23" s="31">
        <f t="shared" si="2"/>
        <v>0.68193024663296131</v>
      </c>
      <c r="H23" s="259" t="str">
        <f t="shared" si="3"/>
        <v>A</v>
      </c>
      <c r="I23" s="84">
        <f>'2019 исходные'!M23</f>
        <v>0.63157894736842102</v>
      </c>
      <c r="J23" s="31">
        <f t="shared" si="4"/>
        <v>0.60893871397534505</v>
      </c>
      <c r="K23" s="259" t="str">
        <f t="shared" si="5"/>
        <v>B</v>
      </c>
      <c r="L23" s="91">
        <f>'2019 исходные'!P23</f>
        <v>0.50877192982456143</v>
      </c>
      <c r="M23" s="31">
        <f t="shared" si="17"/>
        <v>0.46647024835033246</v>
      </c>
      <c r="N23" s="269" t="str">
        <f t="shared" si="6"/>
        <v>B</v>
      </c>
      <c r="O23" s="97">
        <f>'2019 исходные'!S23</f>
        <v>15.43859649122807</v>
      </c>
      <c r="P23" s="79">
        <f t="shared" si="7"/>
        <v>14.373495856114673</v>
      </c>
      <c r="Q23" s="259" t="str">
        <f t="shared" si="8"/>
        <v>B</v>
      </c>
      <c r="R23" s="302" t="str">
        <f t="shared" si="10"/>
        <v>B</v>
      </c>
      <c r="S23" s="290">
        <f t="shared" si="11"/>
        <v>2.5</v>
      </c>
      <c r="T23" s="291">
        <f t="shared" si="12"/>
        <v>4.2</v>
      </c>
      <c r="U23" s="291">
        <f t="shared" si="13"/>
        <v>2.5</v>
      </c>
      <c r="V23" s="291">
        <f t="shared" si="14"/>
        <v>2.5</v>
      </c>
      <c r="W23" s="291">
        <f t="shared" si="15"/>
        <v>2.5</v>
      </c>
      <c r="X23" s="291">
        <f t="shared" si="16"/>
        <v>2.84</v>
      </c>
    </row>
    <row r="24" spans="1:24" x14ac:dyDescent="0.25">
      <c r="A24" s="19">
        <v>7</v>
      </c>
      <c r="B24" s="10" t="s">
        <v>10</v>
      </c>
      <c r="C24" s="128">
        <f>'2019 исходные'!F24</f>
        <v>0.85245901639344257</v>
      </c>
      <c r="D24" s="31">
        <f t="shared" si="0"/>
        <v>0.8455402556334416</v>
      </c>
      <c r="E24" s="260" t="str">
        <f t="shared" si="1"/>
        <v>B</v>
      </c>
      <c r="F24" s="106">
        <f>'2019 исходные'!J24</f>
        <v>0.88461538461538458</v>
      </c>
      <c r="G24" s="31">
        <f t="shared" si="2"/>
        <v>0.68193024663296131</v>
      </c>
      <c r="H24" s="260" t="str">
        <f t="shared" si="3"/>
        <v>A</v>
      </c>
      <c r="I24" s="84">
        <f>'2019 исходные'!M24</f>
        <v>0.85964912280701755</v>
      </c>
      <c r="J24" s="31">
        <f t="shared" si="4"/>
        <v>0.60893871397534505</v>
      </c>
      <c r="K24" s="262" t="str">
        <f t="shared" si="5"/>
        <v>A</v>
      </c>
      <c r="L24" s="91">
        <f>'2019 исходные'!P24</f>
        <v>0.40350877192982454</v>
      </c>
      <c r="M24" s="31">
        <f t="shared" si="17"/>
        <v>0.46647024835033246</v>
      </c>
      <c r="N24" s="262" t="str">
        <f t="shared" si="6"/>
        <v>C</v>
      </c>
      <c r="O24" s="97">
        <f>'2019 исходные'!S24</f>
        <v>17.649122807017545</v>
      </c>
      <c r="P24" s="79">
        <f t="shared" si="7"/>
        <v>14.373495856114673</v>
      </c>
      <c r="Q24" s="259" t="str">
        <f t="shared" si="8"/>
        <v>C</v>
      </c>
      <c r="R24" s="302" t="str">
        <f t="shared" si="10"/>
        <v>B</v>
      </c>
      <c r="S24" s="290">
        <f t="shared" si="11"/>
        <v>2.5</v>
      </c>
      <c r="T24" s="291">
        <f t="shared" si="12"/>
        <v>4.2</v>
      </c>
      <c r="U24" s="291">
        <f t="shared" si="13"/>
        <v>4.2</v>
      </c>
      <c r="V24" s="291">
        <f t="shared" si="14"/>
        <v>2</v>
      </c>
      <c r="W24" s="291">
        <f t="shared" si="15"/>
        <v>2</v>
      </c>
      <c r="X24" s="291">
        <f t="shared" si="16"/>
        <v>2.98</v>
      </c>
    </row>
    <row r="25" spans="1:24" x14ac:dyDescent="0.25">
      <c r="A25" s="19">
        <v>8</v>
      </c>
      <c r="B25" s="10" t="s">
        <v>11</v>
      </c>
      <c r="C25" s="128">
        <f>'2019 исходные'!F25</f>
        <v>0.75757575757575757</v>
      </c>
      <c r="D25" s="31">
        <f t="shared" si="0"/>
        <v>0.8455402556334416</v>
      </c>
      <c r="E25" s="259" t="str">
        <f t="shared" si="1"/>
        <v>C</v>
      </c>
      <c r="F25" s="106">
        <f>'2019 исходные'!J25</f>
        <v>0.76</v>
      </c>
      <c r="G25" s="31">
        <f t="shared" si="2"/>
        <v>0.68193024663296131</v>
      </c>
      <c r="H25" s="260" t="str">
        <f t="shared" si="3"/>
        <v>A</v>
      </c>
      <c r="I25" s="84">
        <f>'2019 исходные'!M25</f>
        <v>0.6785714285714286</v>
      </c>
      <c r="J25" s="31">
        <f t="shared" si="4"/>
        <v>0.60893871397534505</v>
      </c>
      <c r="K25" s="260" t="str">
        <f t="shared" si="5"/>
        <v>B</v>
      </c>
      <c r="L25" s="91">
        <f>'2019 исходные'!P25</f>
        <v>0.5714285714285714</v>
      </c>
      <c r="M25" s="31">
        <f t="shared" si="17"/>
        <v>0.46647024835033246</v>
      </c>
      <c r="N25" s="260" t="str">
        <f t="shared" si="6"/>
        <v>B</v>
      </c>
      <c r="O25" s="97">
        <f>'2019 исходные'!S25</f>
        <v>16.035714285714285</v>
      </c>
      <c r="P25" s="79">
        <f t="shared" si="7"/>
        <v>14.373495856114673</v>
      </c>
      <c r="Q25" s="262" t="str">
        <f t="shared" si="8"/>
        <v>C</v>
      </c>
      <c r="R25" s="300" t="str">
        <f t="shared" si="10"/>
        <v>B</v>
      </c>
      <c r="S25" s="290">
        <f t="shared" si="11"/>
        <v>2</v>
      </c>
      <c r="T25" s="291">
        <f t="shared" si="12"/>
        <v>4.2</v>
      </c>
      <c r="U25" s="291">
        <f t="shared" si="13"/>
        <v>2.5</v>
      </c>
      <c r="V25" s="291">
        <f t="shared" si="14"/>
        <v>2.5</v>
      </c>
      <c r="W25" s="291">
        <f t="shared" si="15"/>
        <v>2</v>
      </c>
      <c r="X25" s="291">
        <f t="shared" si="16"/>
        <v>2.6399999999999997</v>
      </c>
    </row>
    <row r="26" spans="1:24" x14ac:dyDescent="0.25">
      <c r="A26" s="19">
        <v>9</v>
      </c>
      <c r="B26" s="10" t="s">
        <v>80</v>
      </c>
      <c r="C26" s="128">
        <f>'2019 исходные'!F26</f>
        <v>0.83823529411764708</v>
      </c>
      <c r="D26" s="31">
        <f t="shared" si="0"/>
        <v>0.8455402556334416</v>
      </c>
      <c r="E26" s="260" t="str">
        <f t="shared" si="1"/>
        <v>B</v>
      </c>
      <c r="F26" s="106">
        <f>'2019 исходные'!J26</f>
        <v>0.63157894736842102</v>
      </c>
      <c r="G26" s="31">
        <f t="shared" si="2"/>
        <v>0.68193024663296131</v>
      </c>
      <c r="H26" s="260" t="str">
        <f t="shared" si="3"/>
        <v>B</v>
      </c>
      <c r="I26" s="84">
        <f>'2019 исходные'!M26</f>
        <v>0.56060606060606055</v>
      </c>
      <c r="J26" s="31">
        <f t="shared" si="4"/>
        <v>0.60893871397534505</v>
      </c>
      <c r="K26" s="259" t="str">
        <f t="shared" si="5"/>
        <v>B</v>
      </c>
      <c r="L26" s="91">
        <f>'2019 исходные'!P26</f>
        <v>0.54545454545454541</v>
      </c>
      <c r="M26" s="31">
        <f t="shared" si="17"/>
        <v>0.46647024835033246</v>
      </c>
      <c r="N26" s="262" t="str">
        <f t="shared" si="6"/>
        <v>B</v>
      </c>
      <c r="O26" s="97">
        <f>'2019 исходные'!S26</f>
        <v>10.015151515151516</v>
      </c>
      <c r="P26" s="79">
        <f t="shared" si="7"/>
        <v>14.373495856114673</v>
      </c>
      <c r="Q26" s="266" t="str">
        <f t="shared" si="8"/>
        <v>A</v>
      </c>
      <c r="R26" s="302" t="str">
        <f t="shared" si="10"/>
        <v>B</v>
      </c>
      <c r="S26" s="290">
        <f t="shared" si="11"/>
        <v>2.5</v>
      </c>
      <c r="T26" s="291">
        <f t="shared" si="12"/>
        <v>2.5</v>
      </c>
      <c r="U26" s="291">
        <f t="shared" si="13"/>
        <v>2.5</v>
      </c>
      <c r="V26" s="291">
        <f t="shared" si="14"/>
        <v>2.5</v>
      </c>
      <c r="W26" s="291">
        <f t="shared" si="15"/>
        <v>4.2</v>
      </c>
      <c r="X26" s="291">
        <f t="shared" si="16"/>
        <v>2.84</v>
      </c>
    </row>
    <row r="27" spans="1:24" x14ac:dyDescent="0.25">
      <c r="A27" s="319">
        <v>10</v>
      </c>
      <c r="B27" s="10" t="s">
        <v>12</v>
      </c>
      <c r="C27" s="128">
        <f>'2019 исходные'!F27</f>
        <v>0.86956521739130432</v>
      </c>
      <c r="D27" s="31">
        <f t="shared" si="0"/>
        <v>0.8455402556334416</v>
      </c>
      <c r="E27" s="259" t="str">
        <f t="shared" si="1"/>
        <v>B</v>
      </c>
      <c r="F27" s="106">
        <f>'2019 исходные'!J27</f>
        <v>0.65</v>
      </c>
      <c r="G27" s="31">
        <f t="shared" si="2"/>
        <v>0.68193024663296131</v>
      </c>
      <c r="H27" s="260" t="str">
        <f t="shared" si="3"/>
        <v>B</v>
      </c>
      <c r="I27" s="84">
        <f>'2019 исходные'!M27</f>
        <v>0.55263157894736847</v>
      </c>
      <c r="J27" s="31">
        <f t="shared" si="4"/>
        <v>0.60893871397534505</v>
      </c>
      <c r="K27" s="259" t="str">
        <f t="shared" si="5"/>
        <v>B</v>
      </c>
      <c r="L27" s="91">
        <f>'2019 исходные'!P27</f>
        <v>0.5</v>
      </c>
      <c r="M27" s="31">
        <f t="shared" si="17"/>
        <v>0.46647024835033246</v>
      </c>
      <c r="N27" s="260" t="str">
        <f t="shared" si="6"/>
        <v>B</v>
      </c>
      <c r="O27" s="97">
        <f>'2019 исходные'!S27</f>
        <v>10.105263157894736</v>
      </c>
      <c r="P27" s="79">
        <f t="shared" si="7"/>
        <v>14.373495856114673</v>
      </c>
      <c r="Q27" s="260" t="str">
        <f t="shared" si="8"/>
        <v>A</v>
      </c>
      <c r="R27" s="299" t="str">
        <f t="shared" si="10"/>
        <v>B</v>
      </c>
      <c r="S27" s="290">
        <f t="shared" si="11"/>
        <v>2.5</v>
      </c>
      <c r="T27" s="291">
        <f t="shared" si="12"/>
        <v>2.5</v>
      </c>
      <c r="U27" s="291">
        <f t="shared" si="13"/>
        <v>2.5</v>
      </c>
      <c r="V27" s="291">
        <f t="shared" si="14"/>
        <v>2.5</v>
      </c>
      <c r="W27" s="291">
        <f t="shared" si="15"/>
        <v>4.2</v>
      </c>
      <c r="X27" s="291">
        <f t="shared" si="16"/>
        <v>2.84</v>
      </c>
    </row>
    <row r="28" spans="1:24" x14ac:dyDescent="0.25">
      <c r="A28" s="284">
        <v>11</v>
      </c>
      <c r="B28" s="10" t="s">
        <v>13</v>
      </c>
      <c r="C28" s="128">
        <f>'2019 исходные'!F28</f>
        <v>0.85333333333333339</v>
      </c>
      <c r="D28" s="31">
        <f t="shared" si="0"/>
        <v>0.8455402556334416</v>
      </c>
      <c r="E28" s="260" t="str">
        <f t="shared" si="1"/>
        <v>B</v>
      </c>
      <c r="F28" s="106">
        <f>'2019 исходные'!J28</f>
        <v>0.65625</v>
      </c>
      <c r="G28" s="31">
        <f t="shared" si="2"/>
        <v>0.68193024663296131</v>
      </c>
      <c r="H28" s="260" t="str">
        <f t="shared" si="3"/>
        <v>B</v>
      </c>
      <c r="I28" s="89">
        <f>'2019 исходные'!M28</f>
        <v>0.60563380281690138</v>
      </c>
      <c r="J28" s="31">
        <f t="shared" si="4"/>
        <v>0.60893871397534505</v>
      </c>
      <c r="K28" s="259" t="str">
        <f t="shared" si="5"/>
        <v>B</v>
      </c>
      <c r="L28" s="91">
        <f>'2019 исходные'!P28</f>
        <v>0.61971830985915488</v>
      </c>
      <c r="M28" s="31">
        <f t="shared" si="17"/>
        <v>0.46647024835033246</v>
      </c>
      <c r="N28" s="269" t="str">
        <f t="shared" si="6"/>
        <v>B</v>
      </c>
      <c r="O28" s="97">
        <f>'2019 исходные'!S28</f>
        <v>12.492957746478874</v>
      </c>
      <c r="P28" s="79">
        <f t="shared" si="7"/>
        <v>14.373495856114673</v>
      </c>
      <c r="Q28" s="260" t="str">
        <f t="shared" si="8"/>
        <v>B</v>
      </c>
      <c r="R28" s="300" t="str">
        <f t="shared" si="10"/>
        <v>B</v>
      </c>
      <c r="S28" s="290">
        <f t="shared" si="11"/>
        <v>2.5</v>
      </c>
      <c r="T28" s="291">
        <f t="shared" si="12"/>
        <v>2.5</v>
      </c>
      <c r="U28" s="291">
        <f t="shared" si="13"/>
        <v>2.5</v>
      </c>
      <c r="V28" s="291">
        <f t="shared" si="14"/>
        <v>2.5</v>
      </c>
      <c r="W28" s="291">
        <f t="shared" si="15"/>
        <v>2.5</v>
      </c>
      <c r="X28" s="291">
        <f t="shared" si="16"/>
        <v>2.5</v>
      </c>
    </row>
    <row r="29" spans="1:24" x14ac:dyDescent="0.25">
      <c r="A29" s="320">
        <v>12</v>
      </c>
      <c r="B29" s="10" t="s">
        <v>182</v>
      </c>
      <c r="C29" s="128">
        <f>'2019 исходные'!F29</f>
        <v>0.90909090909090906</v>
      </c>
      <c r="D29" s="31">
        <f t="shared" si="0"/>
        <v>0.8455402556334416</v>
      </c>
      <c r="E29" s="260" t="str">
        <f t="shared" si="1"/>
        <v>A</v>
      </c>
      <c r="F29" s="106">
        <f>'2019 исходные'!J29</f>
        <v>0.7</v>
      </c>
      <c r="G29" s="31">
        <f t="shared" si="2"/>
        <v>0.68193024663296131</v>
      </c>
      <c r="H29" s="260" t="str">
        <f t="shared" si="3"/>
        <v>A</v>
      </c>
      <c r="I29" s="84">
        <f>'2019 исходные'!M29</f>
        <v>0.56862745098039214</v>
      </c>
      <c r="J29" s="31">
        <f t="shared" si="4"/>
        <v>0.60893871397534505</v>
      </c>
      <c r="K29" s="259" t="str">
        <f t="shared" si="5"/>
        <v>B</v>
      </c>
      <c r="L29" s="91">
        <f>'2019 исходные'!P29</f>
        <v>0.45098039215686275</v>
      </c>
      <c r="M29" s="31">
        <f t="shared" si="17"/>
        <v>0.46647024835033246</v>
      </c>
      <c r="N29" s="262" t="str">
        <f t="shared" si="6"/>
        <v>C</v>
      </c>
      <c r="O29" s="99">
        <f>'2019 исходные'!S29</f>
        <v>15.235294117647058</v>
      </c>
      <c r="P29" s="79">
        <f t="shared" si="7"/>
        <v>14.373495856114673</v>
      </c>
      <c r="Q29" s="259" t="str">
        <f t="shared" si="8"/>
        <v>B</v>
      </c>
      <c r="R29" s="302" t="str">
        <f t="shared" si="10"/>
        <v>B</v>
      </c>
      <c r="S29" s="290">
        <f t="shared" si="11"/>
        <v>4.2</v>
      </c>
      <c r="T29" s="291">
        <f t="shared" si="12"/>
        <v>4.2</v>
      </c>
      <c r="U29" s="291">
        <f t="shared" si="13"/>
        <v>2.5</v>
      </c>
      <c r="V29" s="291">
        <f t="shared" si="14"/>
        <v>2</v>
      </c>
      <c r="W29" s="291">
        <f t="shared" si="15"/>
        <v>2.5</v>
      </c>
      <c r="X29" s="291">
        <f t="shared" si="16"/>
        <v>3.08</v>
      </c>
    </row>
    <row r="30" spans="1:24" ht="15.75" thickBot="1" x14ac:dyDescent="0.3">
      <c r="A30" s="19">
        <v>13</v>
      </c>
      <c r="B30" s="12" t="s">
        <v>14</v>
      </c>
      <c r="C30" s="129">
        <f>'2019 исходные'!F30</f>
        <v>0.91176470588235292</v>
      </c>
      <c r="D30" s="32">
        <f t="shared" si="0"/>
        <v>0.8455402556334416</v>
      </c>
      <c r="E30" s="262" t="str">
        <f t="shared" si="1"/>
        <v>A</v>
      </c>
      <c r="F30" s="107">
        <f>'2019 исходные'!J30</f>
        <v>0.87096774193548387</v>
      </c>
      <c r="G30" s="32">
        <f t="shared" si="2"/>
        <v>0.68193024663296131</v>
      </c>
      <c r="H30" s="264" t="str">
        <f t="shared" si="3"/>
        <v>A</v>
      </c>
      <c r="I30" s="85">
        <f>'2019 исходные'!M30</f>
        <v>0.70731707317073167</v>
      </c>
      <c r="J30" s="32">
        <f t="shared" si="4"/>
        <v>0.60893871397534505</v>
      </c>
      <c r="K30" s="260" t="str">
        <f t="shared" si="5"/>
        <v>A</v>
      </c>
      <c r="L30" s="92">
        <f>'2019 исходные'!P30</f>
        <v>0.46341463414634149</v>
      </c>
      <c r="M30" s="32">
        <f t="shared" si="17"/>
        <v>0.46647024835033246</v>
      </c>
      <c r="N30" s="260" t="str">
        <f t="shared" si="6"/>
        <v>C</v>
      </c>
      <c r="O30" s="98">
        <f>'2019 исходные'!S30</f>
        <v>17.073170731707318</v>
      </c>
      <c r="P30" s="80">
        <f t="shared" si="7"/>
        <v>14.373495856114673</v>
      </c>
      <c r="Q30" s="259" t="str">
        <f t="shared" si="8"/>
        <v>C</v>
      </c>
      <c r="R30" s="304" t="str">
        <f t="shared" si="10"/>
        <v>B</v>
      </c>
      <c r="S30" s="292">
        <f t="shared" si="11"/>
        <v>4.2</v>
      </c>
      <c r="T30" s="293">
        <f t="shared" si="12"/>
        <v>4.2</v>
      </c>
      <c r="U30" s="293">
        <f t="shared" si="13"/>
        <v>4.2</v>
      </c>
      <c r="V30" s="293">
        <f t="shared" si="14"/>
        <v>2</v>
      </c>
      <c r="W30" s="293">
        <f t="shared" si="15"/>
        <v>2</v>
      </c>
      <c r="X30" s="293">
        <f t="shared" si="16"/>
        <v>3.3200000000000003</v>
      </c>
    </row>
    <row r="31" spans="1:24" ht="15.75" thickBot="1" x14ac:dyDescent="0.3">
      <c r="A31" s="17"/>
      <c r="B31" s="223" t="s">
        <v>133</v>
      </c>
      <c r="C31" s="127">
        <f>AVERAGE(C32:C49)</f>
        <v>0.87179962698209734</v>
      </c>
      <c r="D31" s="246">
        <f t="shared" si="0"/>
        <v>0.8455402556334416</v>
      </c>
      <c r="E31" s="261" t="str">
        <f t="shared" si="1"/>
        <v>B</v>
      </c>
      <c r="F31" s="7">
        <f>AVERAGE(F32:F49)</f>
        <v>0.73650121422948756</v>
      </c>
      <c r="G31" s="246">
        <f t="shared" si="2"/>
        <v>0.68193024663296131</v>
      </c>
      <c r="H31" s="261" t="str">
        <f t="shared" si="3"/>
        <v>A</v>
      </c>
      <c r="I31" s="7">
        <f>AVERAGE(I32:I49)</f>
        <v>0.67212449775765437</v>
      </c>
      <c r="J31" s="246">
        <f t="shared" si="4"/>
        <v>0.60893871397534505</v>
      </c>
      <c r="K31" s="261" t="str">
        <f t="shared" si="5"/>
        <v>B</v>
      </c>
      <c r="L31" s="7">
        <f>AVERAGE(L32:L49)</f>
        <v>0.43714350499983823</v>
      </c>
      <c r="M31" s="246">
        <f t="shared" si="17"/>
        <v>0.46647024835033246</v>
      </c>
      <c r="N31" s="261" t="str">
        <f t="shared" si="6"/>
        <v>C</v>
      </c>
      <c r="O31" s="77">
        <f>AVERAGE(O32:O49)</f>
        <v>14.271073698652682</v>
      </c>
      <c r="P31" s="247">
        <f t="shared" si="7"/>
        <v>14.373495856114673</v>
      </c>
      <c r="Q31" s="261" t="str">
        <f t="shared" si="8"/>
        <v>B</v>
      </c>
      <c r="R31" s="298" t="str">
        <f t="shared" si="10"/>
        <v>B</v>
      </c>
      <c r="S31" s="296">
        <f t="shared" si="11"/>
        <v>2.5</v>
      </c>
      <c r="T31" s="297">
        <f t="shared" si="12"/>
        <v>4.2</v>
      </c>
      <c r="U31" s="297">
        <f t="shared" si="13"/>
        <v>2.5</v>
      </c>
      <c r="V31" s="297">
        <f t="shared" si="14"/>
        <v>2</v>
      </c>
      <c r="W31" s="297">
        <f t="shared" si="15"/>
        <v>2.5</v>
      </c>
      <c r="X31" s="313">
        <f t="shared" si="16"/>
        <v>2.7399999999999998</v>
      </c>
    </row>
    <row r="32" spans="1:24" x14ac:dyDescent="0.25">
      <c r="A32" s="19">
        <v>1</v>
      </c>
      <c r="B32" s="10" t="s">
        <v>83</v>
      </c>
      <c r="C32" s="128">
        <f>'2019 исходные'!F32</f>
        <v>0.79220779220779225</v>
      </c>
      <c r="D32" s="31">
        <f t="shared" si="0"/>
        <v>0.8455402556334416</v>
      </c>
      <c r="E32" s="259" t="str">
        <f t="shared" si="1"/>
        <v>C</v>
      </c>
      <c r="F32" s="106">
        <f>'2019 исходные'!J32</f>
        <v>0.72131147540983609</v>
      </c>
      <c r="G32" s="31">
        <f t="shared" si="2"/>
        <v>0.68193024663296131</v>
      </c>
      <c r="H32" s="260" t="str">
        <f t="shared" si="3"/>
        <v>A</v>
      </c>
      <c r="I32" s="84">
        <f>'2019 исходные'!M32</f>
        <v>0.6</v>
      </c>
      <c r="J32" s="31">
        <f t="shared" si="4"/>
        <v>0.60893871397534505</v>
      </c>
      <c r="K32" s="260" t="str">
        <f t="shared" si="5"/>
        <v>B</v>
      </c>
      <c r="L32" s="91">
        <f>'2019 исходные'!P32</f>
        <v>0.36</v>
      </c>
      <c r="M32" s="31">
        <f t="shared" si="17"/>
        <v>0.46647024835033246</v>
      </c>
      <c r="N32" s="269" t="str">
        <f t="shared" si="6"/>
        <v>C</v>
      </c>
      <c r="O32" s="99">
        <f>'2019 исходные'!S32</f>
        <v>14.013333333333334</v>
      </c>
      <c r="P32" s="79">
        <f t="shared" si="7"/>
        <v>14.373495856114673</v>
      </c>
      <c r="Q32" s="260" t="str">
        <f t="shared" si="8"/>
        <v>B</v>
      </c>
      <c r="R32" s="300" t="str">
        <f t="shared" si="10"/>
        <v>B</v>
      </c>
      <c r="S32" s="290">
        <f t="shared" si="11"/>
        <v>2</v>
      </c>
      <c r="T32" s="291">
        <f t="shared" si="12"/>
        <v>4.2</v>
      </c>
      <c r="U32" s="291">
        <f t="shared" si="13"/>
        <v>2.5</v>
      </c>
      <c r="V32" s="291">
        <f t="shared" si="14"/>
        <v>2</v>
      </c>
      <c r="W32" s="291">
        <f t="shared" si="15"/>
        <v>2.5</v>
      </c>
      <c r="X32" s="291">
        <f t="shared" si="16"/>
        <v>2.6399999999999997</v>
      </c>
    </row>
    <row r="33" spans="1:24" x14ac:dyDescent="0.25">
      <c r="A33" s="19">
        <v>2</v>
      </c>
      <c r="B33" s="10" t="s">
        <v>110</v>
      </c>
      <c r="C33" s="128">
        <f>'2019 исходные'!F33</f>
        <v>0.84848484848484851</v>
      </c>
      <c r="D33" s="31">
        <f t="shared" si="0"/>
        <v>0.8455402556334416</v>
      </c>
      <c r="E33" s="262" t="str">
        <f t="shared" si="1"/>
        <v>B</v>
      </c>
      <c r="F33" s="106">
        <f>'2019 исходные'!J33</f>
        <v>0.75</v>
      </c>
      <c r="G33" s="31">
        <f t="shared" si="2"/>
        <v>0.68193024663296131</v>
      </c>
      <c r="H33" s="260" t="str">
        <f t="shared" si="3"/>
        <v>A</v>
      </c>
      <c r="I33" s="84">
        <f>'2019 исходные'!M33</f>
        <v>0.67</v>
      </c>
      <c r="J33" s="31">
        <f t="shared" si="4"/>
        <v>0.60893871397534505</v>
      </c>
      <c r="K33" s="262" t="str">
        <f t="shared" si="5"/>
        <v>B</v>
      </c>
      <c r="L33" s="91">
        <f>'2019 исходные'!P33</f>
        <v>0.4</v>
      </c>
      <c r="M33" s="31">
        <f t="shared" si="17"/>
        <v>0.46647024835033246</v>
      </c>
      <c r="N33" s="260" t="str">
        <f t="shared" si="6"/>
        <v>C</v>
      </c>
      <c r="O33" s="99">
        <f>'2019 исходные'!S33</f>
        <v>12.43</v>
      </c>
      <c r="P33" s="79">
        <f t="shared" si="7"/>
        <v>14.373495856114673</v>
      </c>
      <c r="Q33" s="280" t="str">
        <f t="shared" si="8"/>
        <v>B</v>
      </c>
      <c r="R33" s="302" t="str">
        <f>IF(X33&gt;=3.5,"A",IF(X33&gt;=2.5,"B",IF(X33&gt;=1.5,"C","D")))</f>
        <v>B</v>
      </c>
      <c r="S33" s="290">
        <f>IF(E33="A",4.2,IF(E33="B",2.5,IF(E33="C",2,1)))</f>
        <v>2.5</v>
      </c>
      <c r="T33" s="291">
        <f>IF(H33="A",4.2,IF(H33="B",2.5,IF(H33="C",2,1)))</f>
        <v>4.2</v>
      </c>
      <c r="U33" s="291">
        <f>IF(K33="A",4.2,IF(K33="B",2.5,IF(K33="C",2,1)))</f>
        <v>2.5</v>
      </c>
      <c r="V33" s="291">
        <f>IF(N33="A",4.2,IF(N33="B",2.5,IF(N33="C",2,1)))</f>
        <v>2</v>
      </c>
      <c r="W33" s="291">
        <f>IF(Q33="A",4.2,IF(Q33="B",2.5,IF(Q33="C",2,1)))</f>
        <v>2.5</v>
      </c>
      <c r="X33" s="291">
        <f>AVERAGE(S33:W33)</f>
        <v>2.7399999999999998</v>
      </c>
    </row>
    <row r="34" spans="1:24" x14ac:dyDescent="0.25">
      <c r="A34" s="19">
        <v>3</v>
      </c>
      <c r="B34" s="11" t="s">
        <v>84</v>
      </c>
      <c r="C34" s="129">
        <f>'2019 исходные'!F34</f>
        <v>0.92771084337349397</v>
      </c>
      <c r="D34" s="32">
        <f t="shared" si="0"/>
        <v>0.8455402556334416</v>
      </c>
      <c r="E34" s="266" t="str">
        <f t="shared" si="1"/>
        <v>A</v>
      </c>
      <c r="F34" s="107">
        <f>'2019 исходные'!J34</f>
        <v>0.92207792207792205</v>
      </c>
      <c r="G34" s="32">
        <f t="shared" si="2"/>
        <v>0.68193024663296131</v>
      </c>
      <c r="H34" s="264" t="str">
        <f t="shared" si="3"/>
        <v>A</v>
      </c>
      <c r="I34" s="85">
        <f>'2019 исходные'!M34</f>
        <v>0.87951807228915657</v>
      </c>
      <c r="J34" s="32">
        <f t="shared" si="4"/>
        <v>0.60893871397534505</v>
      </c>
      <c r="K34" s="266" t="str">
        <f t="shared" si="5"/>
        <v>A</v>
      </c>
      <c r="L34" s="92">
        <f>'2019 исходные'!P34</f>
        <v>0.38554216867469882</v>
      </c>
      <c r="M34" s="32">
        <f t="shared" si="17"/>
        <v>0.46647024835033246</v>
      </c>
      <c r="N34" s="264" t="str">
        <f t="shared" si="6"/>
        <v>C</v>
      </c>
      <c r="O34" s="101">
        <f>'2019 исходные'!S34</f>
        <v>14.783132530120483</v>
      </c>
      <c r="P34" s="80">
        <f t="shared" si="7"/>
        <v>14.373495856114673</v>
      </c>
      <c r="Q34" s="260" t="str">
        <f t="shared" si="8"/>
        <v>B</v>
      </c>
      <c r="R34" s="322" t="str">
        <f>IF(X34&gt;=3.5,"A",IF(X34&gt;=2.5,"B",IF(X34&gt;=1.5,"C","D")))</f>
        <v>B</v>
      </c>
      <c r="S34" s="292">
        <f>IF(E34="A",4.2,IF(E34="B",2.5,IF(E34="C",2,1)))</f>
        <v>4.2</v>
      </c>
      <c r="T34" s="293">
        <f>IF(H34="A",4.2,IF(H34="B",2.5,IF(H34="C",2,1)))</f>
        <v>4.2</v>
      </c>
      <c r="U34" s="293">
        <f>IF(K34="A",4.2,IF(K34="B",2.5,IF(K34="C",2,1)))</f>
        <v>4.2</v>
      </c>
      <c r="V34" s="293">
        <f>IF(N34="A",4.2,IF(N34="B",2.5,IF(N34="C",2,1)))</f>
        <v>2</v>
      </c>
      <c r="W34" s="293">
        <f>IF(Q34="A",4.2,IF(Q34="B",2.5,IF(Q34="C",2,1)))</f>
        <v>2.5</v>
      </c>
      <c r="X34" s="293">
        <f>AVERAGE(S34:W34)</f>
        <v>3.4200000000000004</v>
      </c>
    </row>
    <row r="35" spans="1:24" x14ac:dyDescent="0.25">
      <c r="A35" s="19">
        <v>4</v>
      </c>
      <c r="B35" s="10" t="s">
        <v>82</v>
      </c>
      <c r="C35" s="131">
        <f>'2019 исходные'!F35</f>
        <v>0.85135135135135132</v>
      </c>
      <c r="D35" s="31">
        <f t="shared" si="0"/>
        <v>0.8455402556334416</v>
      </c>
      <c r="E35" s="259" t="str">
        <f t="shared" si="1"/>
        <v>B</v>
      </c>
      <c r="F35" s="106">
        <f>'2019 исходные'!J35</f>
        <v>0.73015873015873012</v>
      </c>
      <c r="G35" s="31">
        <f t="shared" si="2"/>
        <v>0.68193024663296131</v>
      </c>
      <c r="H35" s="260" t="str">
        <f t="shared" si="3"/>
        <v>A</v>
      </c>
      <c r="I35" s="84">
        <f>'2019 исходные'!M35</f>
        <v>0.68493150684931503</v>
      </c>
      <c r="J35" s="31">
        <f t="shared" si="4"/>
        <v>0.60893871397534505</v>
      </c>
      <c r="K35" s="260" t="str">
        <f t="shared" si="5"/>
        <v>B</v>
      </c>
      <c r="L35" s="91">
        <f>'2019 исходные'!P35</f>
        <v>0.35616438356164382</v>
      </c>
      <c r="M35" s="31">
        <f t="shared" si="17"/>
        <v>0.46647024835033246</v>
      </c>
      <c r="N35" s="260" t="str">
        <f t="shared" si="6"/>
        <v>C</v>
      </c>
      <c r="O35" s="99">
        <f>'2019 исходные'!S35</f>
        <v>13</v>
      </c>
      <c r="P35" s="79">
        <f t="shared" si="7"/>
        <v>14.373495856114673</v>
      </c>
      <c r="Q35" s="259" t="str">
        <f t="shared" si="8"/>
        <v>B</v>
      </c>
      <c r="R35" s="302" t="str">
        <f>IF(X35&gt;=3.5,"A",IF(X35&gt;=2.5,"B",IF(X35&gt;=1.5,"C","D")))</f>
        <v>B</v>
      </c>
      <c r="S35" s="290">
        <f>IF(E35="A",4.2,IF(E35="B",2.5,IF(E35="C",2,1)))</f>
        <v>2.5</v>
      </c>
      <c r="T35" s="291">
        <f>IF(H35="A",4.2,IF(H35="B",2.5,IF(H35="C",2,1)))</f>
        <v>4.2</v>
      </c>
      <c r="U35" s="291">
        <f>IF(K35="A",4.2,IF(K35="B",2.5,IF(K35="C",2,1)))</f>
        <v>2.5</v>
      </c>
      <c r="V35" s="291">
        <f>IF(N35="A",4.2,IF(N35="B",2.5,IF(N35="C",2,1)))</f>
        <v>2</v>
      </c>
      <c r="W35" s="291">
        <f>IF(Q35="A",4.2,IF(Q35="B",2.5,IF(Q35="C",2,1)))</f>
        <v>2.5</v>
      </c>
      <c r="X35" s="291">
        <f>AVERAGE(S35:W35)</f>
        <v>2.7399999999999998</v>
      </c>
    </row>
    <row r="36" spans="1:24" x14ac:dyDescent="0.25">
      <c r="A36" s="19">
        <v>5</v>
      </c>
      <c r="B36" s="10" t="s">
        <v>85</v>
      </c>
      <c r="C36" s="128">
        <f>'2019 исходные'!F36</f>
        <v>0.88888888888888884</v>
      </c>
      <c r="D36" s="31">
        <f t="shared" si="0"/>
        <v>0.8455402556334416</v>
      </c>
      <c r="E36" s="259" t="str">
        <f t="shared" si="1"/>
        <v>B</v>
      </c>
      <c r="F36" s="106">
        <f>'2019 исходные'!J36</f>
        <v>0.875</v>
      </c>
      <c r="G36" s="31">
        <f t="shared" si="2"/>
        <v>0.68193024663296131</v>
      </c>
      <c r="H36" s="260" t="str">
        <f t="shared" si="3"/>
        <v>A</v>
      </c>
      <c r="I36" s="84">
        <f>'2019 исходные'!M36</f>
        <v>0.82608695652173914</v>
      </c>
      <c r="J36" s="31">
        <f t="shared" si="4"/>
        <v>0.60893871397534505</v>
      </c>
      <c r="K36" s="260" t="str">
        <f t="shared" si="5"/>
        <v>A</v>
      </c>
      <c r="L36" s="91">
        <f>'2019 исходные'!P36</f>
        <v>0.47826086956521741</v>
      </c>
      <c r="M36" s="31">
        <f t="shared" si="17"/>
        <v>0.46647024835033246</v>
      </c>
      <c r="N36" s="260" t="str">
        <f t="shared" si="6"/>
        <v>C</v>
      </c>
      <c r="O36" s="99">
        <f>'2019 исходные'!S36</f>
        <v>15.289855072463768</v>
      </c>
      <c r="P36" s="79">
        <f t="shared" si="7"/>
        <v>14.373495856114673</v>
      </c>
      <c r="Q36" s="260" t="str">
        <f t="shared" si="8"/>
        <v>B</v>
      </c>
      <c r="R36" s="302" t="str">
        <f>IF(X36&gt;=3.5,"A",IF(X36&gt;=2.5,"B",IF(X36&gt;=1.5,"C","D")))</f>
        <v>B</v>
      </c>
      <c r="S36" s="290">
        <f>IF(E36="A",4.2,IF(E36="B",2.5,IF(E36="C",2,1)))</f>
        <v>2.5</v>
      </c>
      <c r="T36" s="291">
        <f>IF(H36="A",4.2,IF(H36="B",2.5,IF(H36="C",2,1)))</f>
        <v>4.2</v>
      </c>
      <c r="U36" s="291">
        <f>IF(K36="A",4.2,IF(K36="B",2.5,IF(K36="C",2,1)))</f>
        <v>4.2</v>
      </c>
      <c r="V36" s="291">
        <f>IF(N36="A",4.2,IF(N36="B",2.5,IF(N36="C",2,1)))</f>
        <v>2</v>
      </c>
      <c r="W36" s="291">
        <f>IF(Q36="A",4.2,IF(Q36="B",2.5,IF(Q36="C",2,1)))</f>
        <v>2.5</v>
      </c>
      <c r="X36" s="291">
        <f>AVERAGE(S36:W36)</f>
        <v>3.08</v>
      </c>
    </row>
    <row r="37" spans="1:24" x14ac:dyDescent="0.25">
      <c r="A37" s="19">
        <v>6</v>
      </c>
      <c r="B37" s="13" t="s">
        <v>0</v>
      </c>
      <c r="C37" s="128">
        <f>'2019 исходные'!F37</f>
        <v>0.79545454545454541</v>
      </c>
      <c r="D37" s="30">
        <f t="shared" si="0"/>
        <v>0.8455402556334416</v>
      </c>
      <c r="E37" s="262" t="str">
        <f t="shared" si="1"/>
        <v>C</v>
      </c>
      <c r="F37" s="105">
        <f>'2019 исходные'!J37</f>
        <v>0.5714285714285714</v>
      </c>
      <c r="G37" s="30">
        <f t="shared" si="2"/>
        <v>0.68193024663296131</v>
      </c>
      <c r="H37" s="263" t="str">
        <f t="shared" si="3"/>
        <v>B</v>
      </c>
      <c r="I37" s="88">
        <f>'2019 исходные'!M37</f>
        <v>0.51162790697674421</v>
      </c>
      <c r="J37" s="30">
        <f t="shared" si="4"/>
        <v>0.60893871397534505</v>
      </c>
      <c r="K37" s="272" t="str">
        <f t="shared" si="5"/>
        <v>B</v>
      </c>
      <c r="L37" s="90">
        <f>'2019 исходные'!P37</f>
        <v>0.46511627906976744</v>
      </c>
      <c r="M37" s="30">
        <f t="shared" si="17"/>
        <v>0.46647024835033246</v>
      </c>
      <c r="N37" s="262" t="str">
        <f t="shared" si="6"/>
        <v>C</v>
      </c>
      <c r="O37" s="100">
        <f>'2019 исходные'!S37</f>
        <v>10.86046511627907</v>
      </c>
      <c r="P37" s="78">
        <f t="shared" si="7"/>
        <v>14.373495856114673</v>
      </c>
      <c r="Q37" s="280" t="str">
        <f t="shared" si="8"/>
        <v>B</v>
      </c>
      <c r="R37" s="305" t="str">
        <f t="shared" si="10"/>
        <v>C</v>
      </c>
      <c r="S37" s="294">
        <f t="shared" si="11"/>
        <v>2</v>
      </c>
      <c r="T37" s="295">
        <f t="shared" si="12"/>
        <v>2.5</v>
      </c>
      <c r="U37" s="295">
        <f t="shared" si="13"/>
        <v>2.5</v>
      </c>
      <c r="V37" s="295">
        <f t="shared" si="14"/>
        <v>2</v>
      </c>
      <c r="W37" s="295">
        <f t="shared" si="15"/>
        <v>2.5</v>
      </c>
      <c r="X37" s="295">
        <f t="shared" si="16"/>
        <v>2.2999999999999998</v>
      </c>
    </row>
    <row r="38" spans="1:24" x14ac:dyDescent="0.25">
      <c r="A38" s="19">
        <v>7</v>
      </c>
      <c r="B38" s="10" t="s">
        <v>1</v>
      </c>
      <c r="C38" s="128">
        <f>'2019 исходные'!F38</f>
        <v>0.84905660377358494</v>
      </c>
      <c r="D38" s="31">
        <f t="shared" ref="D38:D69" si="18">$C$127</f>
        <v>0.8455402556334416</v>
      </c>
      <c r="E38" s="260" t="str">
        <f t="shared" ref="E38:E69" si="19">IF(C38&gt;=$C$128,"A",IF(C38&gt;=$C$129,"B",IF(C38&gt;=$C$130,"C","D")))</f>
        <v>B</v>
      </c>
      <c r="F38" s="106">
        <f>'2019 исходные'!J38</f>
        <v>0.66666666666666663</v>
      </c>
      <c r="G38" s="31">
        <f t="shared" ref="G38:G69" si="20">$F$127</f>
        <v>0.68193024663296131</v>
      </c>
      <c r="H38" s="262" t="str">
        <f t="shared" ref="H38:H69" si="21">IF(F38&gt;=$F$128,"A",IF(F38&gt;=$F$129,"B",IF(F38&gt;=$F$130,"C","D")))</f>
        <v>B</v>
      </c>
      <c r="I38" s="84">
        <f>'2019 исходные'!M38</f>
        <v>0.63265306122448983</v>
      </c>
      <c r="J38" s="31">
        <f t="shared" ref="J38:J69" si="22">$I$127</f>
        <v>0.60893871397534505</v>
      </c>
      <c r="K38" s="259" t="str">
        <f t="shared" ref="K38:K69" si="23">IF(I38&gt;=$I$128,"A",IF(I38&gt;=$I$129,"B",IF(I38&gt;=$I$130,"C","D")))</f>
        <v>B</v>
      </c>
      <c r="L38" s="91">
        <f>'2019 исходные'!P38</f>
        <v>0.36734693877551022</v>
      </c>
      <c r="M38" s="31">
        <f t="shared" si="17"/>
        <v>0.46647024835033246</v>
      </c>
      <c r="N38" s="259" t="str">
        <f t="shared" ref="N38:N69" si="24">IF(L38&gt;=$L$128,"A",IF(L38&gt;=$L$129,"B",IF(L38&gt;=$L$130,"C","D")))</f>
        <v>C</v>
      </c>
      <c r="O38" s="99">
        <f>'2019 исходные'!S38</f>
        <v>18.612244897959183</v>
      </c>
      <c r="P38" s="79">
        <f t="shared" ref="P38:P68" si="25">$O$127</f>
        <v>14.373495856114673</v>
      </c>
      <c r="Q38" s="259" t="str">
        <f t="shared" ref="Q38:Q69" si="26">IF(O38&lt;=$O$128,"A",IF(O38&lt;=$O$129,"B",IF(O38&lt;=$O$130,"C","D")))</f>
        <v>C</v>
      </c>
      <c r="R38" s="302" t="str">
        <f t="shared" si="10"/>
        <v>C</v>
      </c>
      <c r="S38" s="290">
        <f t="shared" si="11"/>
        <v>2.5</v>
      </c>
      <c r="T38" s="291">
        <f t="shared" si="12"/>
        <v>2.5</v>
      </c>
      <c r="U38" s="291">
        <f t="shared" si="13"/>
        <v>2.5</v>
      </c>
      <c r="V38" s="291">
        <f t="shared" si="14"/>
        <v>2</v>
      </c>
      <c r="W38" s="291">
        <f t="shared" si="15"/>
        <v>2</v>
      </c>
      <c r="X38" s="291">
        <f t="shared" si="16"/>
        <v>2.2999999999999998</v>
      </c>
    </row>
    <row r="39" spans="1:24" x14ac:dyDescent="0.25">
      <c r="A39" s="19">
        <v>8</v>
      </c>
      <c r="B39" s="10" t="s">
        <v>15</v>
      </c>
      <c r="C39" s="128">
        <f>'2019 исходные'!F39</f>
        <v>0.89189189189189189</v>
      </c>
      <c r="D39" s="31">
        <f t="shared" si="18"/>
        <v>0.8455402556334416</v>
      </c>
      <c r="E39" s="260" t="str">
        <f t="shared" si="19"/>
        <v>B</v>
      </c>
      <c r="F39" s="106">
        <f>'2019 исходные'!J39</f>
        <v>0.5757575757575758</v>
      </c>
      <c r="G39" s="31">
        <f t="shared" si="20"/>
        <v>0.68193024663296131</v>
      </c>
      <c r="H39" s="260" t="str">
        <f t="shared" si="21"/>
        <v>B</v>
      </c>
      <c r="I39" s="84">
        <f>'2019 исходные'!M39</f>
        <v>0.5</v>
      </c>
      <c r="J39" s="31">
        <f t="shared" si="22"/>
        <v>0.60893871397534505</v>
      </c>
      <c r="K39" s="259" t="str">
        <f t="shared" si="23"/>
        <v>B</v>
      </c>
      <c r="L39" s="91">
        <f>'2019 исходные'!P39</f>
        <v>0.57499999999999996</v>
      </c>
      <c r="M39" s="31">
        <f t="shared" si="17"/>
        <v>0.46647024835033246</v>
      </c>
      <c r="N39" s="262" t="str">
        <f t="shared" si="24"/>
        <v>B</v>
      </c>
      <c r="O39" s="99">
        <f>'2019 исходные'!S39</f>
        <v>14.574999999999999</v>
      </c>
      <c r="P39" s="79">
        <f t="shared" si="25"/>
        <v>14.373495856114673</v>
      </c>
      <c r="Q39" s="280" t="str">
        <f t="shared" si="26"/>
        <v>B</v>
      </c>
      <c r="R39" s="305" t="str">
        <f t="shared" si="10"/>
        <v>B</v>
      </c>
      <c r="S39" s="290">
        <f t="shared" si="11"/>
        <v>2.5</v>
      </c>
      <c r="T39" s="291">
        <f t="shared" si="12"/>
        <v>2.5</v>
      </c>
      <c r="U39" s="291">
        <f t="shared" si="13"/>
        <v>2.5</v>
      </c>
      <c r="V39" s="291">
        <f t="shared" si="14"/>
        <v>2.5</v>
      </c>
      <c r="W39" s="291">
        <f t="shared" si="15"/>
        <v>2.5</v>
      </c>
      <c r="X39" s="291">
        <f t="shared" si="16"/>
        <v>2.5</v>
      </c>
    </row>
    <row r="40" spans="1:24" x14ac:dyDescent="0.25">
      <c r="A40" s="19">
        <v>9</v>
      </c>
      <c r="B40" s="10" t="s">
        <v>16</v>
      </c>
      <c r="C40" s="128">
        <f>'2019 исходные'!F40</f>
        <v>0.89795918367346939</v>
      </c>
      <c r="D40" s="31">
        <f t="shared" si="18"/>
        <v>0.8455402556334416</v>
      </c>
      <c r="E40" s="260" t="str">
        <f t="shared" si="19"/>
        <v>B</v>
      </c>
      <c r="F40" s="106">
        <f>'2019 исходные'!J40</f>
        <v>0.75</v>
      </c>
      <c r="G40" s="31">
        <f t="shared" si="20"/>
        <v>0.68193024663296131</v>
      </c>
      <c r="H40" s="260" t="str">
        <f t="shared" si="21"/>
        <v>A</v>
      </c>
      <c r="I40" s="84">
        <f>'2019 исходные'!M40</f>
        <v>0.660377358490566</v>
      </c>
      <c r="J40" s="31">
        <f t="shared" si="22"/>
        <v>0.60893871397534505</v>
      </c>
      <c r="K40" s="262" t="str">
        <f t="shared" si="23"/>
        <v>B</v>
      </c>
      <c r="L40" s="91">
        <f>'2019 исходные'!P40</f>
        <v>0.43396226415094341</v>
      </c>
      <c r="M40" s="31">
        <f t="shared" ref="M40:M71" si="27">$L$127</f>
        <v>0.46647024835033246</v>
      </c>
      <c r="N40" s="260" t="str">
        <f t="shared" si="24"/>
        <v>C</v>
      </c>
      <c r="O40" s="99">
        <f>'2019 исходные'!S40</f>
        <v>15.433962264150944</v>
      </c>
      <c r="P40" s="79">
        <f t="shared" si="25"/>
        <v>14.373495856114673</v>
      </c>
      <c r="Q40" s="260" t="str">
        <f t="shared" si="26"/>
        <v>B</v>
      </c>
      <c r="R40" s="300" t="str">
        <f t="shared" si="10"/>
        <v>B</v>
      </c>
      <c r="S40" s="290">
        <f t="shared" si="11"/>
        <v>2.5</v>
      </c>
      <c r="T40" s="291">
        <f t="shared" si="12"/>
        <v>4.2</v>
      </c>
      <c r="U40" s="291">
        <f t="shared" si="13"/>
        <v>2.5</v>
      </c>
      <c r="V40" s="291">
        <f t="shared" si="14"/>
        <v>2</v>
      </c>
      <c r="W40" s="291">
        <f t="shared" si="15"/>
        <v>2.5</v>
      </c>
      <c r="X40" s="291">
        <f t="shared" si="16"/>
        <v>2.7399999999999998</v>
      </c>
    </row>
    <row r="41" spans="1:24" x14ac:dyDescent="0.25">
      <c r="A41" s="19">
        <v>10</v>
      </c>
      <c r="B41" s="10" t="s">
        <v>17</v>
      </c>
      <c r="C41" s="128">
        <f>'2019 исходные'!F41</f>
        <v>0.92682926829268297</v>
      </c>
      <c r="D41" s="31">
        <f t="shared" si="18"/>
        <v>0.8455402556334416</v>
      </c>
      <c r="E41" s="260" t="str">
        <f t="shared" si="19"/>
        <v>A</v>
      </c>
      <c r="F41" s="106">
        <f>'2019 исходные'!J41</f>
        <v>0.76315789473684215</v>
      </c>
      <c r="G41" s="31">
        <f t="shared" si="20"/>
        <v>0.68193024663296131</v>
      </c>
      <c r="H41" s="260" t="str">
        <f t="shared" si="21"/>
        <v>A</v>
      </c>
      <c r="I41" s="84">
        <f>'2019 исходные'!M41</f>
        <v>0.69767441860465118</v>
      </c>
      <c r="J41" s="31">
        <f t="shared" si="22"/>
        <v>0.60893871397534505</v>
      </c>
      <c r="K41" s="259" t="str">
        <f t="shared" si="23"/>
        <v>B</v>
      </c>
      <c r="L41" s="91">
        <f>'2019 исходные'!P41</f>
        <v>0.51162790697674421</v>
      </c>
      <c r="M41" s="31">
        <f t="shared" si="27"/>
        <v>0.46647024835033246</v>
      </c>
      <c r="N41" s="269" t="str">
        <f t="shared" si="24"/>
        <v>B</v>
      </c>
      <c r="O41" s="99">
        <f>'2019 исходные'!S41</f>
        <v>14.883720930232558</v>
      </c>
      <c r="P41" s="79">
        <f t="shared" si="25"/>
        <v>14.373495856114673</v>
      </c>
      <c r="Q41" s="260" t="str">
        <f t="shared" si="26"/>
        <v>B</v>
      </c>
      <c r="R41" s="302" t="str">
        <f t="shared" si="10"/>
        <v>B</v>
      </c>
      <c r="S41" s="290">
        <f t="shared" si="11"/>
        <v>4.2</v>
      </c>
      <c r="T41" s="291">
        <f t="shared" si="12"/>
        <v>4.2</v>
      </c>
      <c r="U41" s="291">
        <f t="shared" si="13"/>
        <v>2.5</v>
      </c>
      <c r="V41" s="291">
        <f t="shared" si="14"/>
        <v>2.5</v>
      </c>
      <c r="W41" s="291">
        <f t="shared" si="15"/>
        <v>2.5</v>
      </c>
      <c r="X41" s="291">
        <f t="shared" si="16"/>
        <v>3.18</v>
      </c>
    </row>
    <row r="42" spans="1:24" x14ac:dyDescent="0.25">
      <c r="A42" s="19">
        <v>11</v>
      </c>
      <c r="B42" s="10" t="s">
        <v>18</v>
      </c>
      <c r="C42" s="128">
        <f>'2019 исходные'!F42</f>
        <v>0.82758620689655171</v>
      </c>
      <c r="D42" s="31">
        <f t="shared" si="18"/>
        <v>0.8455402556334416</v>
      </c>
      <c r="E42" s="260" t="str">
        <f t="shared" si="19"/>
        <v>B</v>
      </c>
      <c r="F42" s="106">
        <f>'2019 исходные'!J42</f>
        <v>0.79166666666666663</v>
      </c>
      <c r="G42" s="31">
        <f t="shared" si="20"/>
        <v>0.68193024663296131</v>
      </c>
      <c r="H42" s="260" t="str">
        <f t="shared" si="21"/>
        <v>A</v>
      </c>
      <c r="I42" s="84">
        <f>'2019 исходные'!M42</f>
        <v>0.73333333333333328</v>
      </c>
      <c r="J42" s="31">
        <f t="shared" si="22"/>
        <v>0.60893871397534505</v>
      </c>
      <c r="K42" s="260" t="str">
        <f t="shared" si="23"/>
        <v>A</v>
      </c>
      <c r="L42" s="91">
        <f>'2019 исходные'!P42</f>
        <v>0.23333333333333334</v>
      </c>
      <c r="M42" s="31">
        <f t="shared" si="27"/>
        <v>0.46647024835033246</v>
      </c>
      <c r="N42" s="266" t="str">
        <f t="shared" si="24"/>
        <v>D</v>
      </c>
      <c r="O42" s="99">
        <f>'2019 исходные'!S42</f>
        <v>13.133333333333333</v>
      </c>
      <c r="P42" s="79">
        <f t="shared" si="25"/>
        <v>14.373495856114673</v>
      </c>
      <c r="Q42" s="260" t="str">
        <f t="shared" si="26"/>
        <v>B</v>
      </c>
      <c r="R42" s="302" t="str">
        <f t="shared" si="10"/>
        <v>B</v>
      </c>
      <c r="S42" s="290">
        <f t="shared" si="11"/>
        <v>2.5</v>
      </c>
      <c r="T42" s="291">
        <f t="shared" si="12"/>
        <v>4.2</v>
      </c>
      <c r="U42" s="291">
        <f t="shared" si="13"/>
        <v>4.2</v>
      </c>
      <c r="V42" s="291">
        <f t="shared" si="14"/>
        <v>1</v>
      </c>
      <c r="W42" s="291">
        <f t="shared" si="15"/>
        <v>2.5</v>
      </c>
      <c r="X42" s="291">
        <f t="shared" si="16"/>
        <v>2.88</v>
      </c>
    </row>
    <row r="43" spans="1:24" x14ac:dyDescent="0.25">
      <c r="A43" s="19">
        <v>12</v>
      </c>
      <c r="B43" s="10" t="s">
        <v>20</v>
      </c>
      <c r="C43" s="128">
        <f>'2019 исходные'!F43</f>
        <v>0.87931034482758619</v>
      </c>
      <c r="D43" s="31">
        <f t="shared" si="18"/>
        <v>0.8455402556334416</v>
      </c>
      <c r="E43" s="260" t="str">
        <f t="shared" si="19"/>
        <v>B</v>
      </c>
      <c r="F43" s="106">
        <f>'2019 исходные'!J43</f>
        <v>0.80392156862745101</v>
      </c>
      <c r="G43" s="31">
        <f t="shared" si="20"/>
        <v>0.68193024663296131</v>
      </c>
      <c r="H43" s="260" t="str">
        <f t="shared" si="21"/>
        <v>A</v>
      </c>
      <c r="I43" s="84">
        <f>'2019 исходные'!M43</f>
        <v>0.69565217391304346</v>
      </c>
      <c r="J43" s="31">
        <f t="shared" si="22"/>
        <v>0.60893871397534505</v>
      </c>
      <c r="K43" s="259" t="str">
        <f t="shared" si="23"/>
        <v>B</v>
      </c>
      <c r="L43" s="91">
        <f>'2019 исходные'!P43</f>
        <v>0.53260869565217395</v>
      </c>
      <c r="M43" s="31">
        <f t="shared" si="27"/>
        <v>0.46647024835033246</v>
      </c>
      <c r="N43" s="260" t="str">
        <f t="shared" si="24"/>
        <v>B</v>
      </c>
      <c r="O43" s="99">
        <f>'2019 исходные'!S43</f>
        <v>16.076086956521738</v>
      </c>
      <c r="P43" s="79">
        <f t="shared" si="25"/>
        <v>14.373495856114673</v>
      </c>
      <c r="Q43" s="262" t="str">
        <f t="shared" si="26"/>
        <v>C</v>
      </c>
      <c r="R43" s="302" t="str">
        <f t="shared" si="10"/>
        <v>B</v>
      </c>
      <c r="S43" s="290">
        <f t="shared" si="11"/>
        <v>2.5</v>
      </c>
      <c r="T43" s="291">
        <f t="shared" si="12"/>
        <v>4.2</v>
      </c>
      <c r="U43" s="291">
        <f t="shared" si="13"/>
        <v>2.5</v>
      </c>
      <c r="V43" s="291">
        <f t="shared" si="14"/>
        <v>2.5</v>
      </c>
      <c r="W43" s="291">
        <f t="shared" si="15"/>
        <v>2</v>
      </c>
      <c r="X43" s="291">
        <f t="shared" si="16"/>
        <v>2.7399999999999998</v>
      </c>
    </row>
    <row r="44" spans="1:24" x14ac:dyDescent="0.25">
      <c r="A44" s="19">
        <v>13</v>
      </c>
      <c r="B44" s="10" t="s">
        <v>23</v>
      </c>
      <c r="C44" s="128">
        <f>'2019 исходные'!F44</f>
        <v>0.91666666666666663</v>
      </c>
      <c r="D44" s="31">
        <f t="shared" si="18"/>
        <v>0.8455402556334416</v>
      </c>
      <c r="E44" s="260" t="str">
        <f t="shared" si="19"/>
        <v>A</v>
      </c>
      <c r="F44" s="106">
        <f>'2019 исходные'!J44</f>
        <v>0.78181818181818186</v>
      </c>
      <c r="G44" s="31">
        <f t="shared" si="20"/>
        <v>0.68193024663296131</v>
      </c>
      <c r="H44" s="260" t="str">
        <f t="shared" si="21"/>
        <v>A</v>
      </c>
      <c r="I44" s="84">
        <f>'2019 исходные'!M44</f>
        <v>0.75862068965517238</v>
      </c>
      <c r="J44" s="31">
        <f t="shared" si="22"/>
        <v>0.60893871397534505</v>
      </c>
      <c r="K44" s="260" t="str">
        <f t="shared" si="23"/>
        <v>A</v>
      </c>
      <c r="L44" s="91">
        <f>'2019 исходные'!P44</f>
        <v>0.53448275862068961</v>
      </c>
      <c r="M44" s="31">
        <f t="shared" si="27"/>
        <v>0.46647024835033246</v>
      </c>
      <c r="N44" s="260" t="str">
        <f t="shared" si="24"/>
        <v>B</v>
      </c>
      <c r="O44" s="99">
        <f>'2019 исходные'!S44</f>
        <v>15.086206896551724</v>
      </c>
      <c r="P44" s="79">
        <f t="shared" si="25"/>
        <v>14.373495856114673</v>
      </c>
      <c r="Q44" s="260" t="str">
        <f t="shared" si="26"/>
        <v>B</v>
      </c>
      <c r="R44" s="300" t="str">
        <f t="shared" si="10"/>
        <v>A</v>
      </c>
      <c r="S44" s="290">
        <f t="shared" si="11"/>
        <v>4.2</v>
      </c>
      <c r="T44" s="291">
        <f t="shared" si="12"/>
        <v>4.2</v>
      </c>
      <c r="U44" s="291">
        <f t="shared" si="13"/>
        <v>4.2</v>
      </c>
      <c r="V44" s="291">
        <f t="shared" si="14"/>
        <v>2.5</v>
      </c>
      <c r="W44" s="291">
        <f t="shared" si="15"/>
        <v>2.5</v>
      </c>
      <c r="X44" s="291">
        <f t="shared" si="16"/>
        <v>3.5200000000000005</v>
      </c>
    </row>
    <row r="45" spans="1:24" x14ac:dyDescent="0.25">
      <c r="A45" s="19">
        <v>14</v>
      </c>
      <c r="B45" s="10" t="s">
        <v>24</v>
      </c>
      <c r="C45" s="128">
        <f>'2019 исходные'!F45</f>
        <v>0.84848484848484851</v>
      </c>
      <c r="D45" s="31">
        <f t="shared" si="18"/>
        <v>0.8455402556334416</v>
      </c>
      <c r="E45" s="262" t="str">
        <f t="shared" si="19"/>
        <v>B</v>
      </c>
      <c r="F45" s="106">
        <f>'2019 исходные'!J45</f>
        <v>0.7142857142857143</v>
      </c>
      <c r="G45" s="31">
        <f t="shared" si="20"/>
        <v>0.68193024663296131</v>
      </c>
      <c r="H45" s="260" t="str">
        <f t="shared" si="21"/>
        <v>A</v>
      </c>
      <c r="I45" s="84">
        <f>'2019 исходные'!M45</f>
        <v>0.69841269841269837</v>
      </c>
      <c r="J45" s="31">
        <f t="shared" si="22"/>
        <v>0.60893871397534505</v>
      </c>
      <c r="K45" s="260" t="str">
        <f t="shared" si="23"/>
        <v>B</v>
      </c>
      <c r="L45" s="91">
        <f>'2019 исходные'!P45</f>
        <v>0.47619047619047616</v>
      </c>
      <c r="M45" s="31">
        <f t="shared" si="27"/>
        <v>0.46647024835033246</v>
      </c>
      <c r="N45" s="260" t="str">
        <f t="shared" si="24"/>
        <v>C</v>
      </c>
      <c r="O45" s="99">
        <f>'2019 исходные'!S45</f>
        <v>13.238095238095237</v>
      </c>
      <c r="P45" s="79">
        <f t="shared" si="25"/>
        <v>14.373495856114673</v>
      </c>
      <c r="Q45" s="280" t="str">
        <f t="shared" si="26"/>
        <v>B</v>
      </c>
      <c r="R45" s="302" t="str">
        <f t="shared" si="10"/>
        <v>B</v>
      </c>
      <c r="S45" s="290">
        <f t="shared" si="11"/>
        <v>2.5</v>
      </c>
      <c r="T45" s="291">
        <f t="shared" si="12"/>
        <v>4.2</v>
      </c>
      <c r="U45" s="291">
        <f t="shared" si="13"/>
        <v>2.5</v>
      </c>
      <c r="V45" s="291">
        <f t="shared" si="14"/>
        <v>2</v>
      </c>
      <c r="W45" s="291">
        <f t="shared" si="15"/>
        <v>2.5</v>
      </c>
      <c r="X45" s="291">
        <f t="shared" si="16"/>
        <v>2.7399999999999998</v>
      </c>
    </row>
    <row r="46" spans="1:24" x14ac:dyDescent="0.25">
      <c r="A46" s="19">
        <v>15</v>
      </c>
      <c r="B46" s="10" t="s">
        <v>25</v>
      </c>
      <c r="C46" s="128">
        <f>'2019 исходные'!F46</f>
        <v>0.88888888888888884</v>
      </c>
      <c r="D46" s="31">
        <f t="shared" si="18"/>
        <v>0.8455402556334416</v>
      </c>
      <c r="E46" s="260" t="str">
        <f t="shared" si="19"/>
        <v>B</v>
      </c>
      <c r="F46" s="106">
        <f>'2019 исходные'!J46</f>
        <v>0.65</v>
      </c>
      <c r="G46" s="31">
        <f t="shared" si="20"/>
        <v>0.68193024663296131</v>
      </c>
      <c r="H46" s="262" t="str">
        <f t="shared" si="21"/>
        <v>B</v>
      </c>
      <c r="I46" s="84">
        <f>'2019 исходные'!M46</f>
        <v>0.56000000000000005</v>
      </c>
      <c r="J46" s="31">
        <f t="shared" si="22"/>
        <v>0.60893871397534505</v>
      </c>
      <c r="K46" s="260" t="str">
        <f t="shared" si="23"/>
        <v>B</v>
      </c>
      <c r="L46" s="91">
        <f>'2019 исходные'!P46</f>
        <v>0.44</v>
      </c>
      <c r="M46" s="31">
        <f t="shared" si="27"/>
        <v>0.46647024835033246</v>
      </c>
      <c r="N46" s="269" t="str">
        <f t="shared" si="24"/>
        <v>C</v>
      </c>
      <c r="O46" s="99">
        <f>'2019 исходные'!S46</f>
        <v>13.26</v>
      </c>
      <c r="P46" s="79">
        <f t="shared" si="25"/>
        <v>14.373495856114673</v>
      </c>
      <c r="Q46" s="260" t="str">
        <f t="shared" si="26"/>
        <v>B</v>
      </c>
      <c r="R46" s="300" t="str">
        <f t="shared" si="10"/>
        <v>C</v>
      </c>
      <c r="S46" s="290">
        <f t="shared" si="11"/>
        <v>2.5</v>
      </c>
      <c r="T46" s="291">
        <f t="shared" si="12"/>
        <v>2.5</v>
      </c>
      <c r="U46" s="291">
        <f t="shared" si="13"/>
        <v>2.5</v>
      </c>
      <c r="V46" s="291">
        <f t="shared" si="14"/>
        <v>2</v>
      </c>
      <c r="W46" s="291">
        <f t="shared" si="15"/>
        <v>2.5</v>
      </c>
      <c r="X46" s="291">
        <f t="shared" si="16"/>
        <v>2.4</v>
      </c>
    </row>
    <row r="47" spans="1:24" x14ac:dyDescent="0.25">
      <c r="A47" s="19">
        <v>16</v>
      </c>
      <c r="B47" s="10" t="s">
        <v>5</v>
      </c>
      <c r="C47" s="128">
        <f>'2019 исходные'!F47</f>
        <v>0.84615384615384615</v>
      </c>
      <c r="D47" s="31">
        <f t="shared" si="18"/>
        <v>0.8455402556334416</v>
      </c>
      <c r="E47" s="259" t="str">
        <f t="shared" si="19"/>
        <v>B</v>
      </c>
      <c r="F47" s="106">
        <f>'2019 исходные'!J47</f>
        <v>0.87878787878787878</v>
      </c>
      <c r="G47" s="31">
        <f t="shared" si="20"/>
        <v>0.68193024663296131</v>
      </c>
      <c r="H47" s="260" t="str">
        <f t="shared" si="21"/>
        <v>A</v>
      </c>
      <c r="I47" s="84">
        <f>'2019 исходные'!M47</f>
        <v>0.7857142857142857</v>
      </c>
      <c r="J47" s="31">
        <f t="shared" si="22"/>
        <v>0.60893871397534505</v>
      </c>
      <c r="K47" s="259" t="str">
        <f t="shared" si="23"/>
        <v>A</v>
      </c>
      <c r="L47" s="91">
        <f>'2019 исходные'!P47</f>
        <v>0.26190476190476192</v>
      </c>
      <c r="M47" s="31">
        <f t="shared" si="27"/>
        <v>0.46647024835033246</v>
      </c>
      <c r="N47" s="259" t="str">
        <f t="shared" si="24"/>
        <v>D</v>
      </c>
      <c r="O47" s="99">
        <f>'2019 исходные'!S47</f>
        <v>15.642857142857142</v>
      </c>
      <c r="P47" s="79">
        <f t="shared" si="25"/>
        <v>14.373495856114673</v>
      </c>
      <c r="Q47" s="259" t="str">
        <f t="shared" si="26"/>
        <v>C</v>
      </c>
      <c r="R47" s="302" t="str">
        <f t="shared" si="10"/>
        <v>B</v>
      </c>
      <c r="S47" s="290">
        <f t="shared" si="11"/>
        <v>2.5</v>
      </c>
      <c r="T47" s="291">
        <f t="shared" si="12"/>
        <v>4.2</v>
      </c>
      <c r="U47" s="291">
        <f t="shared" si="13"/>
        <v>4.2</v>
      </c>
      <c r="V47" s="291">
        <f t="shared" si="14"/>
        <v>1</v>
      </c>
      <c r="W47" s="291">
        <f t="shared" si="15"/>
        <v>2</v>
      </c>
      <c r="X47" s="291">
        <f t="shared" si="16"/>
        <v>2.7800000000000002</v>
      </c>
    </row>
    <row r="48" spans="1:24" x14ac:dyDescent="0.25">
      <c r="A48" s="19">
        <v>17</v>
      </c>
      <c r="B48" s="10" t="s">
        <v>8</v>
      </c>
      <c r="C48" s="128">
        <f>'2019 исходные'!F48</f>
        <v>0.92753623188405798</v>
      </c>
      <c r="D48" s="31">
        <f t="shared" si="18"/>
        <v>0.8455402556334416</v>
      </c>
      <c r="E48" s="260" t="str">
        <f t="shared" si="19"/>
        <v>A</v>
      </c>
      <c r="F48" s="106">
        <f>'2019 исходные'!J48</f>
        <v>0.71875</v>
      </c>
      <c r="G48" s="31">
        <f t="shared" si="20"/>
        <v>0.68193024663296131</v>
      </c>
      <c r="H48" s="260" t="str">
        <f t="shared" si="21"/>
        <v>A</v>
      </c>
      <c r="I48" s="84">
        <f>'2019 исходные'!M48</f>
        <v>0.6619718309859155</v>
      </c>
      <c r="J48" s="31">
        <f t="shared" si="22"/>
        <v>0.60893871397534505</v>
      </c>
      <c r="K48" s="260" t="str">
        <f t="shared" si="23"/>
        <v>B</v>
      </c>
      <c r="L48" s="91">
        <f>'2019 исходные'!P48</f>
        <v>0.50704225352112675</v>
      </c>
      <c r="M48" s="31">
        <f t="shared" si="27"/>
        <v>0.46647024835033246</v>
      </c>
      <c r="N48" s="260" t="str">
        <f t="shared" si="24"/>
        <v>B</v>
      </c>
      <c r="O48" s="99">
        <f>'2019 исходные'!S48</f>
        <v>16.3943661971831</v>
      </c>
      <c r="P48" s="79">
        <f t="shared" si="25"/>
        <v>14.373495856114673</v>
      </c>
      <c r="Q48" s="259" t="str">
        <f t="shared" si="26"/>
        <v>C</v>
      </c>
      <c r="R48" s="302" t="str">
        <f t="shared" si="10"/>
        <v>B</v>
      </c>
      <c r="S48" s="290">
        <f t="shared" si="11"/>
        <v>4.2</v>
      </c>
      <c r="T48" s="291">
        <f t="shared" si="12"/>
        <v>4.2</v>
      </c>
      <c r="U48" s="291">
        <f t="shared" si="13"/>
        <v>2.5</v>
      </c>
      <c r="V48" s="291">
        <f t="shared" si="14"/>
        <v>2.5</v>
      </c>
      <c r="W48" s="291">
        <f t="shared" si="15"/>
        <v>2</v>
      </c>
      <c r="X48" s="291">
        <f t="shared" si="16"/>
        <v>3.08</v>
      </c>
    </row>
    <row r="49" spans="1:24" ht="15.75" thickBot="1" x14ac:dyDescent="0.3">
      <c r="A49" s="16">
        <v>18</v>
      </c>
      <c r="B49" s="11" t="s">
        <v>86</v>
      </c>
      <c r="C49" s="129">
        <f>'2019 исходные'!F49</f>
        <v>0.88793103448275867</v>
      </c>
      <c r="D49" s="32">
        <f t="shared" si="18"/>
        <v>0.8455402556334416</v>
      </c>
      <c r="E49" s="262" t="str">
        <f t="shared" si="19"/>
        <v>B</v>
      </c>
      <c r="F49" s="107">
        <f>'2019 исходные'!J49</f>
        <v>0.59223300970873782</v>
      </c>
      <c r="G49" s="32">
        <f t="shared" si="20"/>
        <v>0.68193024663296131</v>
      </c>
      <c r="H49" s="262" t="str">
        <f t="shared" si="21"/>
        <v>B</v>
      </c>
      <c r="I49" s="85">
        <f>'2019 исходные'!M49</f>
        <v>0.54166666666666663</v>
      </c>
      <c r="J49" s="32">
        <f t="shared" si="22"/>
        <v>0.60893871397534505</v>
      </c>
      <c r="K49" s="259" t="str">
        <f t="shared" si="23"/>
        <v>B</v>
      </c>
      <c r="L49" s="92">
        <f>'2019 исходные'!P49</f>
        <v>0.55000000000000004</v>
      </c>
      <c r="M49" s="32">
        <f t="shared" si="27"/>
        <v>0.46647024835033246</v>
      </c>
      <c r="N49" s="262" t="str">
        <f t="shared" si="24"/>
        <v>B</v>
      </c>
      <c r="O49" s="101">
        <f>'2019 исходные'!S49</f>
        <v>10.166666666666666</v>
      </c>
      <c r="P49" s="80">
        <f t="shared" si="25"/>
        <v>14.373495856114673</v>
      </c>
      <c r="Q49" s="259" t="str">
        <f t="shared" si="26"/>
        <v>A</v>
      </c>
      <c r="R49" s="305" t="str">
        <f t="shared" si="10"/>
        <v>B</v>
      </c>
      <c r="S49" s="292">
        <f t="shared" si="11"/>
        <v>2.5</v>
      </c>
      <c r="T49" s="293">
        <f t="shared" si="12"/>
        <v>2.5</v>
      </c>
      <c r="U49" s="293">
        <f t="shared" si="13"/>
        <v>2.5</v>
      </c>
      <c r="V49" s="293">
        <f t="shared" si="14"/>
        <v>2.5</v>
      </c>
      <c r="W49" s="293">
        <f t="shared" si="15"/>
        <v>4.2</v>
      </c>
      <c r="X49" s="293">
        <f t="shared" si="16"/>
        <v>2.84</v>
      </c>
    </row>
    <row r="50" spans="1:24" ht="15.75" thickBot="1" x14ac:dyDescent="0.3">
      <c r="A50" s="4"/>
      <c r="B50" s="224" t="s">
        <v>134</v>
      </c>
      <c r="C50" s="130">
        <f>AVERAGE(C51:C68)</f>
        <v>0.85621469305921982</v>
      </c>
      <c r="D50" s="246">
        <f t="shared" si="18"/>
        <v>0.8455402556334416</v>
      </c>
      <c r="E50" s="258" t="str">
        <f t="shared" si="19"/>
        <v>B</v>
      </c>
      <c r="F50" s="7">
        <f>AVERAGE(F51:F69)</f>
        <v>0.66661064132158376</v>
      </c>
      <c r="G50" s="246">
        <f t="shared" si="20"/>
        <v>0.68193024663296131</v>
      </c>
      <c r="H50" s="261" t="str">
        <f t="shared" si="21"/>
        <v>B</v>
      </c>
      <c r="I50" s="7">
        <f>AVERAGE(I51:I69)</f>
        <v>0.58162473486414401</v>
      </c>
      <c r="J50" s="246">
        <f t="shared" si="22"/>
        <v>0.60893871397534505</v>
      </c>
      <c r="K50" s="261" t="str">
        <f t="shared" si="23"/>
        <v>B</v>
      </c>
      <c r="L50" s="7">
        <f>AVERAGE(L51:L69)</f>
        <v>0.46346408403268025</v>
      </c>
      <c r="M50" s="246">
        <f t="shared" si="27"/>
        <v>0.46647024835033246</v>
      </c>
      <c r="N50" s="261" t="str">
        <f t="shared" si="24"/>
        <v>C</v>
      </c>
      <c r="O50" s="278">
        <f>AVERAGE(O51:O69)</f>
        <v>13.171026812616816</v>
      </c>
      <c r="P50" s="247">
        <f t="shared" si="25"/>
        <v>14.373495856114673</v>
      </c>
      <c r="Q50" s="258" t="str">
        <f t="shared" si="26"/>
        <v>B</v>
      </c>
      <c r="R50" s="303" t="str">
        <f t="shared" si="10"/>
        <v>C</v>
      </c>
      <c r="S50" s="296">
        <f t="shared" si="11"/>
        <v>2.5</v>
      </c>
      <c r="T50" s="297">
        <f t="shared" si="12"/>
        <v>2.5</v>
      </c>
      <c r="U50" s="297">
        <f t="shared" si="13"/>
        <v>2.5</v>
      </c>
      <c r="V50" s="297">
        <f t="shared" si="14"/>
        <v>2</v>
      </c>
      <c r="W50" s="297">
        <f t="shared" si="15"/>
        <v>2.5</v>
      </c>
      <c r="X50" s="313">
        <f t="shared" si="16"/>
        <v>2.4</v>
      </c>
    </row>
    <row r="51" spans="1:24" x14ac:dyDescent="0.25">
      <c r="A51" s="21">
        <v>1</v>
      </c>
      <c r="B51" s="13" t="s">
        <v>88</v>
      </c>
      <c r="C51" s="128">
        <f>'2019 исходные'!F51</f>
        <v>0.87861271676300579</v>
      </c>
      <c r="D51" s="30">
        <f t="shared" si="18"/>
        <v>0.8455402556334416</v>
      </c>
      <c r="E51" s="262" t="str">
        <f t="shared" si="19"/>
        <v>B</v>
      </c>
      <c r="F51" s="105">
        <f>'2019 исходные'!J51</f>
        <v>0.75657894736842102</v>
      </c>
      <c r="G51" s="30">
        <f t="shared" si="20"/>
        <v>0.68193024663296131</v>
      </c>
      <c r="H51" s="263" t="str">
        <f t="shared" si="21"/>
        <v>A</v>
      </c>
      <c r="I51" s="88">
        <f>'2019 исходные'!M51</f>
        <v>0.63478260869565217</v>
      </c>
      <c r="J51" s="30">
        <f t="shared" si="22"/>
        <v>0.60893871397534505</v>
      </c>
      <c r="K51" s="260" t="str">
        <f t="shared" si="23"/>
        <v>B</v>
      </c>
      <c r="L51" s="90">
        <f>'2019 исходные'!P51</f>
        <v>0.48695652173913045</v>
      </c>
      <c r="M51" s="30">
        <f t="shared" si="27"/>
        <v>0.46647024835033246</v>
      </c>
      <c r="N51" s="275" t="str">
        <f t="shared" si="24"/>
        <v>C</v>
      </c>
      <c r="O51" s="100">
        <f>'2019 исходные'!S51</f>
        <v>9.7043478260869573</v>
      </c>
      <c r="P51" s="78">
        <f t="shared" si="25"/>
        <v>14.373495856114673</v>
      </c>
      <c r="Q51" s="280" t="str">
        <f t="shared" si="26"/>
        <v>A</v>
      </c>
      <c r="R51" s="300" t="str">
        <f t="shared" si="10"/>
        <v>B</v>
      </c>
      <c r="S51" s="294">
        <f t="shared" si="11"/>
        <v>2.5</v>
      </c>
      <c r="T51" s="295">
        <f t="shared" si="12"/>
        <v>4.2</v>
      </c>
      <c r="U51" s="295">
        <f t="shared" si="13"/>
        <v>2.5</v>
      </c>
      <c r="V51" s="295">
        <f t="shared" si="14"/>
        <v>2</v>
      </c>
      <c r="W51" s="295">
        <f t="shared" si="15"/>
        <v>4.2</v>
      </c>
      <c r="X51" s="295">
        <f t="shared" si="16"/>
        <v>3.0799999999999996</v>
      </c>
    </row>
    <row r="52" spans="1:24" x14ac:dyDescent="0.25">
      <c r="A52" s="22">
        <v>2</v>
      </c>
      <c r="B52" s="10" t="s">
        <v>142</v>
      </c>
      <c r="C52" s="128">
        <f>'2019 исходные'!F52</f>
        <v>0.8936170212765957</v>
      </c>
      <c r="D52" s="31">
        <f t="shared" si="18"/>
        <v>0.8455402556334416</v>
      </c>
      <c r="E52" s="260" t="str">
        <f t="shared" si="19"/>
        <v>B</v>
      </c>
      <c r="F52" s="106">
        <f>'2019 исходные'!J52</f>
        <v>0.7857142857142857</v>
      </c>
      <c r="G52" s="31">
        <f t="shared" si="20"/>
        <v>0.68193024663296131</v>
      </c>
      <c r="H52" s="259" t="str">
        <f t="shared" si="21"/>
        <v>A</v>
      </c>
      <c r="I52" s="84">
        <f>'2019 исходные'!M52</f>
        <v>0.75510204081632648</v>
      </c>
      <c r="J52" s="31">
        <f t="shared" si="22"/>
        <v>0.60893871397534505</v>
      </c>
      <c r="K52" s="259" t="str">
        <f t="shared" si="23"/>
        <v>A</v>
      </c>
      <c r="L52" s="91">
        <f>'2019 исходные'!P52</f>
        <v>0.36734693877551022</v>
      </c>
      <c r="M52" s="31">
        <f t="shared" si="27"/>
        <v>0.46647024835033246</v>
      </c>
      <c r="N52" s="269" t="str">
        <f t="shared" si="24"/>
        <v>C</v>
      </c>
      <c r="O52" s="99">
        <f>'2019 исходные'!S52</f>
        <v>13</v>
      </c>
      <c r="P52" s="79">
        <f t="shared" si="25"/>
        <v>14.373495856114673</v>
      </c>
      <c r="Q52" s="260" t="str">
        <f t="shared" si="26"/>
        <v>B</v>
      </c>
      <c r="R52" s="302" t="str">
        <f t="shared" ref="R52:R57" si="28">IF(X52&gt;=3.5,"A",IF(X52&gt;=2.5,"B",IF(X52&gt;=1.5,"C","D")))</f>
        <v>B</v>
      </c>
      <c r="S52" s="290">
        <f t="shared" ref="S52:S57" si="29">IF(E52="A",4.2,IF(E52="B",2.5,IF(E52="C",2,1)))</f>
        <v>2.5</v>
      </c>
      <c r="T52" s="291">
        <f t="shared" ref="T52:T57" si="30">IF(H52="A",4.2,IF(H52="B",2.5,IF(H52="C",2,1)))</f>
        <v>4.2</v>
      </c>
      <c r="U52" s="291">
        <f t="shared" ref="U52:U57" si="31">IF(K52="A",4.2,IF(K52="B",2.5,IF(K52="C",2,1)))</f>
        <v>4.2</v>
      </c>
      <c r="V52" s="291">
        <f t="shared" ref="V52:V57" si="32">IF(N52="A",4.2,IF(N52="B",2.5,IF(N52="C",2,1)))</f>
        <v>2</v>
      </c>
      <c r="W52" s="291">
        <f t="shared" ref="W52:W57" si="33">IF(Q52="A",4.2,IF(Q52="B",2.5,IF(Q52="C",2,1)))</f>
        <v>2.5</v>
      </c>
      <c r="X52" s="291">
        <f t="shared" ref="X52:X57" si="34">AVERAGE(S52:W52)</f>
        <v>3.08</v>
      </c>
    </row>
    <row r="53" spans="1:24" ht="15" customHeight="1" x14ac:dyDescent="0.25">
      <c r="A53" s="22">
        <v>3</v>
      </c>
      <c r="B53" s="10" t="s">
        <v>92</v>
      </c>
      <c r="C53" s="128">
        <f>'2019 исходные'!F53</f>
        <v>0.82269503546099287</v>
      </c>
      <c r="D53" s="31">
        <f t="shared" si="18"/>
        <v>0.8455402556334416</v>
      </c>
      <c r="E53" s="259" t="str">
        <f t="shared" si="19"/>
        <v>B</v>
      </c>
      <c r="F53" s="106">
        <f>'2019 исходные'!J53</f>
        <v>0.47413793103448276</v>
      </c>
      <c r="G53" s="31">
        <f t="shared" si="20"/>
        <v>0.68193024663296131</v>
      </c>
      <c r="H53" s="262" t="str">
        <f t="shared" si="21"/>
        <v>C</v>
      </c>
      <c r="I53" s="84">
        <f>'2019 исходные'!M53</f>
        <v>0.42957746478873238</v>
      </c>
      <c r="J53" s="31">
        <f t="shared" si="22"/>
        <v>0.60893871397534505</v>
      </c>
      <c r="K53" s="259" t="str">
        <f t="shared" si="23"/>
        <v>C</v>
      </c>
      <c r="L53" s="91">
        <f>'2019 исходные'!P53</f>
        <v>0.47887323943661969</v>
      </c>
      <c r="M53" s="31">
        <f t="shared" si="27"/>
        <v>0.46647024835033246</v>
      </c>
      <c r="N53" s="260" t="str">
        <f t="shared" si="24"/>
        <v>C</v>
      </c>
      <c r="O53" s="99">
        <f>'2019 исходные'!S53</f>
        <v>13.140845070422536</v>
      </c>
      <c r="P53" s="79">
        <f t="shared" si="25"/>
        <v>14.373495856114673</v>
      </c>
      <c r="Q53" s="260" t="str">
        <f t="shared" si="26"/>
        <v>B</v>
      </c>
      <c r="R53" s="302" t="str">
        <f t="shared" si="28"/>
        <v>C</v>
      </c>
      <c r="S53" s="290">
        <f t="shared" si="29"/>
        <v>2.5</v>
      </c>
      <c r="T53" s="291">
        <f t="shared" si="30"/>
        <v>2</v>
      </c>
      <c r="U53" s="291">
        <f t="shared" si="31"/>
        <v>2</v>
      </c>
      <c r="V53" s="291">
        <f t="shared" si="32"/>
        <v>2</v>
      </c>
      <c r="W53" s="291">
        <f t="shared" si="33"/>
        <v>2.5</v>
      </c>
      <c r="X53" s="291">
        <f t="shared" si="34"/>
        <v>2.2000000000000002</v>
      </c>
    </row>
    <row r="54" spans="1:24" x14ac:dyDescent="0.25">
      <c r="A54" s="22">
        <v>4</v>
      </c>
      <c r="B54" s="10" t="s">
        <v>89</v>
      </c>
      <c r="C54" s="128">
        <f>'2019 исходные'!F54</f>
        <v>0.95104895104895104</v>
      </c>
      <c r="D54" s="31">
        <f t="shared" si="18"/>
        <v>0.8455402556334416</v>
      </c>
      <c r="E54" s="260" t="str">
        <f t="shared" si="19"/>
        <v>A</v>
      </c>
      <c r="F54" s="106">
        <f>'2019 исходные'!J54</f>
        <v>0.625</v>
      </c>
      <c r="G54" s="31">
        <f t="shared" si="20"/>
        <v>0.68193024663296131</v>
      </c>
      <c r="H54" s="260" t="str">
        <f t="shared" si="21"/>
        <v>B</v>
      </c>
      <c r="I54" s="84">
        <f>'2019 исходные'!M54</f>
        <v>0.57823129251700678</v>
      </c>
      <c r="J54" s="31">
        <f t="shared" si="22"/>
        <v>0.60893871397534505</v>
      </c>
      <c r="K54" s="260" t="str">
        <f t="shared" si="23"/>
        <v>B</v>
      </c>
      <c r="L54" s="91">
        <f>'2019 исходные'!P54</f>
        <v>0.43537414965986393</v>
      </c>
      <c r="M54" s="31">
        <f t="shared" si="27"/>
        <v>0.46647024835033246</v>
      </c>
      <c r="N54" s="260" t="str">
        <f t="shared" si="24"/>
        <v>C</v>
      </c>
      <c r="O54" s="99">
        <f>'2019 исходные'!S54</f>
        <v>14.972789115646259</v>
      </c>
      <c r="P54" s="79">
        <f t="shared" si="25"/>
        <v>14.373495856114673</v>
      </c>
      <c r="Q54" s="260" t="str">
        <f t="shared" si="26"/>
        <v>B</v>
      </c>
      <c r="R54" s="302" t="str">
        <f t="shared" si="28"/>
        <v>B</v>
      </c>
      <c r="S54" s="290">
        <f t="shared" si="29"/>
        <v>4.2</v>
      </c>
      <c r="T54" s="291">
        <f t="shared" si="30"/>
        <v>2.5</v>
      </c>
      <c r="U54" s="291">
        <f t="shared" si="31"/>
        <v>2.5</v>
      </c>
      <c r="V54" s="291">
        <f t="shared" si="32"/>
        <v>2</v>
      </c>
      <c r="W54" s="291">
        <f t="shared" si="33"/>
        <v>2.5</v>
      </c>
      <c r="X54" s="291">
        <f t="shared" si="34"/>
        <v>2.7399999999999998</v>
      </c>
    </row>
    <row r="55" spans="1:24" x14ac:dyDescent="0.25">
      <c r="A55" s="22">
        <v>5</v>
      </c>
      <c r="B55" s="10" t="s">
        <v>90</v>
      </c>
      <c r="C55" s="128">
        <f>'2019 исходные'!F55</f>
        <v>0.81690140845070425</v>
      </c>
      <c r="D55" s="31">
        <f t="shared" si="18"/>
        <v>0.8455402556334416</v>
      </c>
      <c r="E55" s="260" t="str">
        <f t="shared" si="19"/>
        <v>B</v>
      </c>
      <c r="F55" s="106">
        <f>'2019 исходные'!J55</f>
        <v>0.82758620689655171</v>
      </c>
      <c r="G55" s="31">
        <f t="shared" si="20"/>
        <v>0.68193024663296131</v>
      </c>
      <c r="H55" s="260" t="str">
        <f t="shared" si="21"/>
        <v>A</v>
      </c>
      <c r="I55" s="84">
        <f>'2019 исходные'!M55</f>
        <v>0.70833333333333337</v>
      </c>
      <c r="J55" s="31">
        <f t="shared" si="22"/>
        <v>0.60893871397534505</v>
      </c>
      <c r="K55" s="260" t="str">
        <f t="shared" si="23"/>
        <v>A</v>
      </c>
      <c r="L55" s="91">
        <f>'2019 исходные'!P55</f>
        <v>0.43055555555555558</v>
      </c>
      <c r="M55" s="31">
        <f t="shared" si="27"/>
        <v>0.46647024835033246</v>
      </c>
      <c r="N55" s="259" t="str">
        <f t="shared" si="24"/>
        <v>C</v>
      </c>
      <c r="O55" s="99">
        <f>'2019 исходные'!S55</f>
        <v>17.388888888888889</v>
      </c>
      <c r="P55" s="79">
        <f t="shared" si="25"/>
        <v>14.373495856114673</v>
      </c>
      <c r="Q55" s="260" t="str">
        <f t="shared" si="26"/>
        <v>C</v>
      </c>
      <c r="R55" s="302" t="str">
        <f t="shared" si="28"/>
        <v>B</v>
      </c>
      <c r="S55" s="290">
        <f t="shared" si="29"/>
        <v>2.5</v>
      </c>
      <c r="T55" s="291">
        <f t="shared" si="30"/>
        <v>4.2</v>
      </c>
      <c r="U55" s="291">
        <f t="shared" si="31"/>
        <v>4.2</v>
      </c>
      <c r="V55" s="291">
        <f t="shared" si="32"/>
        <v>2</v>
      </c>
      <c r="W55" s="291">
        <f t="shared" si="33"/>
        <v>2</v>
      </c>
      <c r="X55" s="291">
        <f t="shared" si="34"/>
        <v>2.98</v>
      </c>
    </row>
    <row r="56" spans="1:24" x14ac:dyDescent="0.25">
      <c r="A56" s="22">
        <v>6</v>
      </c>
      <c r="B56" s="10" t="s">
        <v>91</v>
      </c>
      <c r="C56" s="128">
        <f>'2019 исходные'!F56</f>
        <v>0.81690140845070425</v>
      </c>
      <c r="D56" s="31">
        <f t="shared" si="18"/>
        <v>0.8455402556334416</v>
      </c>
      <c r="E56" s="259" t="str">
        <f t="shared" si="19"/>
        <v>B</v>
      </c>
      <c r="F56" s="106">
        <f>'2019 исходные'!J56</f>
        <v>0.87931034482758619</v>
      </c>
      <c r="G56" s="31">
        <f t="shared" si="20"/>
        <v>0.68193024663296131</v>
      </c>
      <c r="H56" s="260" t="str">
        <f t="shared" si="21"/>
        <v>A</v>
      </c>
      <c r="I56" s="84">
        <f>'2019 исходные'!M56</f>
        <v>0.73972602739726023</v>
      </c>
      <c r="J56" s="31">
        <f t="shared" si="22"/>
        <v>0.60893871397534505</v>
      </c>
      <c r="K56" s="260" t="str">
        <f t="shared" si="23"/>
        <v>A</v>
      </c>
      <c r="L56" s="91">
        <f>'2019 исходные'!P56</f>
        <v>0.49315068493150682</v>
      </c>
      <c r="M56" s="31">
        <f t="shared" si="27"/>
        <v>0.46647024835033246</v>
      </c>
      <c r="N56" s="260" t="str">
        <f t="shared" si="24"/>
        <v>C</v>
      </c>
      <c r="O56" s="99">
        <f>'2019 исходные'!S56</f>
        <v>13.684931506849315</v>
      </c>
      <c r="P56" s="79">
        <f t="shared" si="25"/>
        <v>14.373495856114673</v>
      </c>
      <c r="Q56" s="280" t="str">
        <f t="shared" si="26"/>
        <v>B</v>
      </c>
      <c r="R56" s="302" t="str">
        <f t="shared" si="28"/>
        <v>B</v>
      </c>
      <c r="S56" s="290">
        <f t="shared" si="29"/>
        <v>2.5</v>
      </c>
      <c r="T56" s="291">
        <f t="shared" si="30"/>
        <v>4.2</v>
      </c>
      <c r="U56" s="291">
        <f t="shared" si="31"/>
        <v>4.2</v>
      </c>
      <c r="V56" s="291">
        <f t="shared" si="32"/>
        <v>2</v>
      </c>
      <c r="W56" s="291">
        <f t="shared" si="33"/>
        <v>2.5</v>
      </c>
      <c r="X56" s="291">
        <f t="shared" si="34"/>
        <v>3.08</v>
      </c>
    </row>
    <row r="57" spans="1:24" x14ac:dyDescent="0.25">
      <c r="A57" s="22">
        <v>7</v>
      </c>
      <c r="B57" s="10" t="s">
        <v>111</v>
      </c>
      <c r="C57" s="128">
        <f>'2019 исходные'!F57</f>
        <v>0.82432432432432434</v>
      </c>
      <c r="D57" s="31">
        <f t="shared" si="18"/>
        <v>0.8455402556334416</v>
      </c>
      <c r="E57" s="260" t="str">
        <f t="shared" si="19"/>
        <v>B</v>
      </c>
      <c r="F57" s="106">
        <f>'2019 исходные'!J57</f>
        <v>0.50819672131147542</v>
      </c>
      <c r="G57" s="31">
        <f t="shared" si="20"/>
        <v>0.68193024663296131</v>
      </c>
      <c r="H57" s="262" t="str">
        <f t="shared" si="21"/>
        <v>B</v>
      </c>
      <c r="I57" s="279">
        <f>'2019 исходные'!M57</f>
        <v>0.47368421052631576</v>
      </c>
      <c r="J57" s="31">
        <f t="shared" si="22"/>
        <v>0.60893871397534505</v>
      </c>
      <c r="K57" s="259" t="str">
        <f t="shared" si="23"/>
        <v>C</v>
      </c>
      <c r="L57" s="91">
        <f>'2019 исходные'!P57</f>
        <v>0.43421052631578949</v>
      </c>
      <c r="M57" s="31">
        <f t="shared" si="27"/>
        <v>0.46647024835033246</v>
      </c>
      <c r="N57" s="260" t="str">
        <f t="shared" si="24"/>
        <v>C</v>
      </c>
      <c r="O57" s="99">
        <f>'2019 исходные'!S57</f>
        <v>4.4736842105263159</v>
      </c>
      <c r="P57" s="79">
        <f t="shared" si="25"/>
        <v>14.373495856114673</v>
      </c>
      <c r="Q57" s="260" t="str">
        <f t="shared" si="26"/>
        <v>A</v>
      </c>
      <c r="R57" s="302" t="str">
        <f t="shared" si="28"/>
        <v>B</v>
      </c>
      <c r="S57" s="290">
        <f t="shared" si="29"/>
        <v>2.5</v>
      </c>
      <c r="T57" s="291">
        <f t="shared" si="30"/>
        <v>2.5</v>
      </c>
      <c r="U57" s="291">
        <f t="shared" si="31"/>
        <v>2</v>
      </c>
      <c r="V57" s="291">
        <f t="shared" si="32"/>
        <v>2</v>
      </c>
      <c r="W57" s="291">
        <f t="shared" si="33"/>
        <v>4.2</v>
      </c>
      <c r="X57" s="291">
        <f t="shared" si="34"/>
        <v>2.6399999999999997</v>
      </c>
    </row>
    <row r="58" spans="1:24" x14ac:dyDescent="0.25">
      <c r="A58" s="323">
        <v>8</v>
      </c>
      <c r="B58" s="10" t="s">
        <v>26</v>
      </c>
      <c r="C58" s="128">
        <f>'2019 исходные'!F58</f>
        <v>0.88636363636363635</v>
      </c>
      <c r="D58" s="31">
        <f t="shared" si="18"/>
        <v>0.8455402556334416</v>
      </c>
      <c r="E58" s="260" t="str">
        <f t="shared" si="19"/>
        <v>B</v>
      </c>
      <c r="F58" s="106">
        <f>'2019 исходные'!J58</f>
        <v>0.53846153846153844</v>
      </c>
      <c r="G58" s="31">
        <f t="shared" si="20"/>
        <v>0.68193024663296131</v>
      </c>
      <c r="H58" s="260" t="str">
        <f t="shared" si="21"/>
        <v>B</v>
      </c>
      <c r="I58" s="84">
        <f>'2019 исходные'!M58</f>
        <v>0.52083333333333337</v>
      </c>
      <c r="J58" s="31">
        <f t="shared" si="22"/>
        <v>0.60893871397534505</v>
      </c>
      <c r="K58" s="259" t="str">
        <f t="shared" si="23"/>
        <v>B</v>
      </c>
      <c r="L58" s="91">
        <f>'2019 исходные'!P58</f>
        <v>0.54166666666666663</v>
      </c>
      <c r="M58" s="31">
        <f t="shared" si="27"/>
        <v>0.46647024835033246</v>
      </c>
      <c r="N58" s="269" t="str">
        <f t="shared" si="24"/>
        <v>B</v>
      </c>
      <c r="O58" s="99">
        <f>'2019 исходные'!S58</f>
        <v>19.1875</v>
      </c>
      <c r="P58" s="79">
        <f t="shared" si="25"/>
        <v>14.373495856114673</v>
      </c>
      <c r="Q58" s="259" t="str">
        <f t="shared" si="26"/>
        <v>C</v>
      </c>
      <c r="R58" s="300" t="str">
        <f t="shared" si="10"/>
        <v>C</v>
      </c>
      <c r="S58" s="290">
        <f t="shared" si="11"/>
        <v>2.5</v>
      </c>
      <c r="T58" s="291">
        <f t="shared" si="12"/>
        <v>2.5</v>
      </c>
      <c r="U58" s="291">
        <f t="shared" si="13"/>
        <v>2.5</v>
      </c>
      <c r="V58" s="291">
        <f t="shared" si="14"/>
        <v>2.5</v>
      </c>
      <c r="W58" s="291">
        <f t="shared" si="15"/>
        <v>2</v>
      </c>
      <c r="X58" s="291">
        <f t="shared" si="16"/>
        <v>2.4</v>
      </c>
    </row>
    <row r="59" spans="1:24" x14ac:dyDescent="0.25">
      <c r="A59" s="22">
        <v>9</v>
      </c>
      <c r="B59" s="10" t="s">
        <v>27</v>
      </c>
      <c r="C59" s="128">
        <f>'2019 исходные'!F59</f>
        <v>0.82051282051282048</v>
      </c>
      <c r="D59" s="31">
        <f t="shared" si="18"/>
        <v>0.8455402556334416</v>
      </c>
      <c r="E59" s="259" t="str">
        <f t="shared" si="19"/>
        <v>B</v>
      </c>
      <c r="F59" s="106">
        <f>'2019 исходные'!J59</f>
        <v>0.5625</v>
      </c>
      <c r="G59" s="31">
        <f t="shared" si="20"/>
        <v>0.68193024663296131</v>
      </c>
      <c r="H59" s="260" t="str">
        <f t="shared" si="21"/>
        <v>B</v>
      </c>
      <c r="I59" s="84">
        <f>'2019 исходные'!M59</f>
        <v>0.5</v>
      </c>
      <c r="J59" s="31">
        <f t="shared" si="22"/>
        <v>0.60893871397534505</v>
      </c>
      <c r="K59" s="259" t="str">
        <f t="shared" si="23"/>
        <v>B</v>
      </c>
      <c r="L59" s="91">
        <f>'2019 исходные'!P59</f>
        <v>0.52631578947368418</v>
      </c>
      <c r="M59" s="31">
        <f t="shared" si="27"/>
        <v>0.46647024835033246</v>
      </c>
      <c r="N59" s="260" t="str">
        <f t="shared" si="24"/>
        <v>B</v>
      </c>
      <c r="O59" s="99">
        <f>'2019 исходные'!S59</f>
        <v>13.026315789473685</v>
      </c>
      <c r="P59" s="79">
        <f t="shared" si="25"/>
        <v>14.373495856114673</v>
      </c>
      <c r="Q59" s="262" t="str">
        <f t="shared" si="26"/>
        <v>B</v>
      </c>
      <c r="R59" s="302" t="str">
        <f>IF(X59&gt;=3.5,"A",IF(X59&gt;=2.5,"B",IF(X59&gt;=1.5,"C","D")))</f>
        <v>B</v>
      </c>
      <c r="S59" s="290">
        <f>IF(E59="A",4.2,IF(E59="B",2.5,IF(E59="C",2,1)))</f>
        <v>2.5</v>
      </c>
      <c r="T59" s="291">
        <f>IF(H59="A",4.2,IF(H59="B",2.5,IF(H59="C",2,1)))</f>
        <v>2.5</v>
      </c>
      <c r="U59" s="291">
        <f>IF(K59="A",4.2,IF(K59="B",2.5,IF(K59="C",2,1)))</f>
        <v>2.5</v>
      </c>
      <c r="V59" s="291">
        <f>IF(N59="A",4.2,IF(N59="B",2.5,IF(N59="C",2,1)))</f>
        <v>2.5</v>
      </c>
      <c r="W59" s="291">
        <f>IF(Q59="A",4.2,IF(Q59="B",2.5,IF(Q59="C",2,1)))</f>
        <v>2.5</v>
      </c>
      <c r="X59" s="291">
        <f>AVERAGE(S59:W59)</f>
        <v>2.5</v>
      </c>
    </row>
    <row r="60" spans="1:24" x14ac:dyDescent="0.25">
      <c r="A60" s="22">
        <v>10</v>
      </c>
      <c r="B60" s="10" t="s">
        <v>28</v>
      </c>
      <c r="C60" s="128">
        <f>'2019 исходные'!F60</f>
        <v>0.72727272727272729</v>
      </c>
      <c r="D60" s="31">
        <f t="shared" si="18"/>
        <v>0.8455402556334416</v>
      </c>
      <c r="E60" s="260" t="str">
        <f t="shared" si="19"/>
        <v>C</v>
      </c>
      <c r="F60" s="106">
        <f>'2019 исходные'!J60</f>
        <v>0.5625</v>
      </c>
      <c r="G60" s="31">
        <f t="shared" si="20"/>
        <v>0.68193024663296131</v>
      </c>
      <c r="H60" s="260" t="str">
        <f t="shared" si="21"/>
        <v>B</v>
      </c>
      <c r="I60" s="84">
        <f>'2019 исходные'!M60</f>
        <v>0.43478260869565216</v>
      </c>
      <c r="J60" s="31">
        <f t="shared" si="22"/>
        <v>0.60893871397534505</v>
      </c>
      <c r="K60" s="260" t="str">
        <f t="shared" si="23"/>
        <v>C</v>
      </c>
      <c r="L60" s="91">
        <f>'2019 исходные'!P60</f>
        <v>0.60869565217391308</v>
      </c>
      <c r="M60" s="31">
        <f t="shared" si="27"/>
        <v>0.46647024835033246</v>
      </c>
      <c r="N60" s="269" t="str">
        <f t="shared" si="24"/>
        <v>B</v>
      </c>
      <c r="O60" s="99">
        <f>'2019 исходные'!S60</f>
        <v>12.130434782608695</v>
      </c>
      <c r="P60" s="79">
        <f t="shared" si="25"/>
        <v>14.373495856114673</v>
      </c>
      <c r="Q60" s="260" t="str">
        <f t="shared" si="26"/>
        <v>B</v>
      </c>
      <c r="R60" s="301" t="str">
        <f>IF(X60&gt;=3.5,"A",IF(X60&gt;=2.5,"B",IF(X60&gt;=1.5,"C","D")))</f>
        <v>C</v>
      </c>
      <c r="S60" s="290">
        <f>IF(E60="A",4.2,IF(E60="B",2.5,IF(E60="C",2,1)))</f>
        <v>2</v>
      </c>
      <c r="T60" s="291">
        <f>IF(H60="A",4.2,IF(H60="B",2.5,IF(H60="C",2,1)))</f>
        <v>2.5</v>
      </c>
      <c r="U60" s="291">
        <f>IF(K60="A",4.2,IF(K60="B",2.5,IF(K60="C",2,1)))</f>
        <v>2</v>
      </c>
      <c r="V60" s="291">
        <f>IF(N60="A",4.2,IF(N60="B",2.5,IF(N60="C",2,1)))</f>
        <v>2.5</v>
      </c>
      <c r="W60" s="291">
        <f>IF(Q60="A",4.2,IF(Q60="B",2.5,IF(Q60="C",2,1)))</f>
        <v>2.5</v>
      </c>
      <c r="X60" s="291">
        <f>AVERAGE(S60:W60)</f>
        <v>2.2999999999999998</v>
      </c>
    </row>
    <row r="61" spans="1:24" x14ac:dyDescent="0.25">
      <c r="A61" s="22">
        <v>11</v>
      </c>
      <c r="B61" s="10" t="s">
        <v>29</v>
      </c>
      <c r="C61" s="128">
        <f>'2019 исходные'!F61</f>
        <v>0.79166666666666663</v>
      </c>
      <c r="D61" s="31">
        <f t="shared" si="18"/>
        <v>0.8455402556334416</v>
      </c>
      <c r="E61" s="260" t="str">
        <f t="shared" si="19"/>
        <v>C</v>
      </c>
      <c r="F61" s="106">
        <f>'2019 исходные'!J61</f>
        <v>0.57894736842105265</v>
      </c>
      <c r="G61" s="31">
        <f t="shared" si="20"/>
        <v>0.68193024663296131</v>
      </c>
      <c r="H61" s="262" t="str">
        <f t="shared" si="21"/>
        <v>B</v>
      </c>
      <c r="I61" s="84">
        <f>'2019 исходные'!M61</f>
        <v>0.52083333333333337</v>
      </c>
      <c r="J61" s="31">
        <f t="shared" si="22"/>
        <v>0.60893871397534505</v>
      </c>
      <c r="K61" s="259" t="str">
        <f t="shared" si="23"/>
        <v>B</v>
      </c>
      <c r="L61" s="91">
        <f>'2019 исходные'!P61</f>
        <v>0.375</v>
      </c>
      <c r="M61" s="31">
        <f t="shared" si="27"/>
        <v>0.46647024835033246</v>
      </c>
      <c r="N61" s="269" t="str">
        <f t="shared" si="24"/>
        <v>C</v>
      </c>
      <c r="O61" s="99">
        <f>'2019 исходные'!S61</f>
        <v>12.104166666666666</v>
      </c>
      <c r="P61" s="79">
        <f t="shared" si="25"/>
        <v>14.373495856114673</v>
      </c>
      <c r="Q61" s="260" t="str">
        <f t="shared" si="26"/>
        <v>B</v>
      </c>
      <c r="R61" s="302" t="str">
        <f t="shared" si="10"/>
        <v>C</v>
      </c>
      <c r="S61" s="290">
        <f t="shared" si="11"/>
        <v>2</v>
      </c>
      <c r="T61" s="291">
        <f t="shared" si="12"/>
        <v>2.5</v>
      </c>
      <c r="U61" s="291">
        <f t="shared" si="13"/>
        <v>2.5</v>
      </c>
      <c r="V61" s="291">
        <f t="shared" si="14"/>
        <v>2</v>
      </c>
      <c r="W61" s="291">
        <f t="shared" si="15"/>
        <v>2.5</v>
      </c>
      <c r="X61" s="291">
        <f t="shared" si="16"/>
        <v>2.2999999999999998</v>
      </c>
    </row>
    <row r="62" spans="1:24" x14ac:dyDescent="0.25">
      <c r="A62" s="323">
        <v>12</v>
      </c>
      <c r="B62" s="10" t="s">
        <v>30</v>
      </c>
      <c r="C62" s="128">
        <f>'2019 исходные'!F62</f>
        <v>0.82352941176470584</v>
      </c>
      <c r="D62" s="31">
        <f t="shared" si="18"/>
        <v>0.8455402556334416</v>
      </c>
      <c r="E62" s="263" t="str">
        <f t="shared" si="19"/>
        <v>B</v>
      </c>
      <c r="F62" s="106">
        <f>'2019 исходные'!J62</f>
        <v>0.40476190476190477</v>
      </c>
      <c r="G62" s="31">
        <f t="shared" si="20"/>
        <v>0.68193024663296131</v>
      </c>
      <c r="H62" s="259" t="str">
        <f t="shared" si="21"/>
        <v>C</v>
      </c>
      <c r="I62" s="84">
        <f>'2019 исходные'!M62</f>
        <v>0.33333333333333331</v>
      </c>
      <c r="J62" s="31">
        <f t="shared" si="22"/>
        <v>0.60893871397534505</v>
      </c>
      <c r="K62" s="259" t="str">
        <f t="shared" si="23"/>
        <v>C</v>
      </c>
      <c r="L62" s="91">
        <f>'2019 исходные'!P62</f>
        <v>0.45098039215686275</v>
      </c>
      <c r="M62" s="31">
        <f t="shared" si="27"/>
        <v>0.46647024835033246</v>
      </c>
      <c r="N62" s="260" t="str">
        <f t="shared" si="24"/>
        <v>C</v>
      </c>
      <c r="O62" s="99">
        <f>'2019 исходные'!S62</f>
        <v>13.568627450980392</v>
      </c>
      <c r="P62" s="79">
        <f t="shared" si="25"/>
        <v>14.373495856114673</v>
      </c>
      <c r="Q62" s="260" t="str">
        <f t="shared" si="26"/>
        <v>B</v>
      </c>
      <c r="R62" s="302" t="str">
        <f t="shared" si="10"/>
        <v>C</v>
      </c>
      <c r="S62" s="290">
        <f t="shared" si="11"/>
        <v>2.5</v>
      </c>
      <c r="T62" s="291">
        <f t="shared" si="12"/>
        <v>2</v>
      </c>
      <c r="U62" s="291">
        <f t="shared" si="13"/>
        <v>2</v>
      </c>
      <c r="V62" s="291">
        <f t="shared" si="14"/>
        <v>2</v>
      </c>
      <c r="W62" s="291">
        <f t="shared" si="15"/>
        <v>2.5</v>
      </c>
      <c r="X62" s="291">
        <f t="shared" si="16"/>
        <v>2.2000000000000002</v>
      </c>
    </row>
    <row r="63" spans="1:24" x14ac:dyDescent="0.25">
      <c r="A63" s="22">
        <v>13</v>
      </c>
      <c r="B63" s="10" t="s">
        <v>112</v>
      </c>
      <c r="C63" s="128">
        <f>'2019 исходные'!F63</f>
        <v>0.9375</v>
      </c>
      <c r="D63" s="31">
        <f t="shared" si="18"/>
        <v>0.8455402556334416</v>
      </c>
      <c r="E63" s="262" t="str">
        <f t="shared" si="19"/>
        <v>A</v>
      </c>
      <c r="F63" s="106">
        <f>'2019 исходные'!J63</f>
        <v>0.66666666666666663</v>
      </c>
      <c r="G63" s="31">
        <f t="shared" si="20"/>
        <v>0.68193024663296131</v>
      </c>
      <c r="H63" s="260" t="str">
        <f t="shared" si="21"/>
        <v>B</v>
      </c>
      <c r="I63" s="84">
        <f>'2019 исходные'!M63</f>
        <v>0.63492063492063489</v>
      </c>
      <c r="J63" s="31">
        <f t="shared" si="22"/>
        <v>0.60893871397534505</v>
      </c>
      <c r="K63" s="262" t="str">
        <f t="shared" si="23"/>
        <v>B</v>
      </c>
      <c r="L63" s="91">
        <f>'2019 исходные'!P63</f>
        <v>0.38095238095238093</v>
      </c>
      <c r="M63" s="31">
        <f t="shared" si="27"/>
        <v>0.46647024835033246</v>
      </c>
      <c r="N63" s="269" t="str">
        <f t="shared" si="24"/>
        <v>C</v>
      </c>
      <c r="O63" s="99">
        <f>'2019 исходные'!S63</f>
        <v>15.269841269841271</v>
      </c>
      <c r="P63" s="79">
        <f t="shared" si="25"/>
        <v>14.373495856114673</v>
      </c>
      <c r="Q63" s="260" t="str">
        <f t="shared" si="26"/>
        <v>B</v>
      </c>
      <c r="R63" s="300" t="str">
        <f t="shared" si="10"/>
        <v>B</v>
      </c>
      <c r="S63" s="290">
        <f t="shared" si="11"/>
        <v>4.2</v>
      </c>
      <c r="T63" s="291">
        <f t="shared" si="12"/>
        <v>2.5</v>
      </c>
      <c r="U63" s="291">
        <f t="shared" si="13"/>
        <v>2.5</v>
      </c>
      <c r="V63" s="291">
        <f t="shared" si="14"/>
        <v>2</v>
      </c>
      <c r="W63" s="291">
        <f t="shared" si="15"/>
        <v>2.5</v>
      </c>
      <c r="X63" s="291">
        <f t="shared" si="16"/>
        <v>2.7399999999999998</v>
      </c>
    </row>
    <row r="64" spans="1:24" x14ac:dyDescent="0.25">
      <c r="A64" s="22">
        <v>14</v>
      </c>
      <c r="B64" s="10" t="s">
        <v>31</v>
      </c>
      <c r="C64" s="128">
        <f>'2019 исходные'!F64</f>
        <v>0.8928571428571429</v>
      </c>
      <c r="D64" s="31">
        <f t="shared" si="18"/>
        <v>0.8455402556334416</v>
      </c>
      <c r="E64" s="259" t="str">
        <f t="shared" si="19"/>
        <v>B</v>
      </c>
      <c r="F64" s="106">
        <f>'2019 исходные'!J64</f>
        <v>0.76</v>
      </c>
      <c r="G64" s="31">
        <f t="shared" si="20"/>
        <v>0.68193024663296131</v>
      </c>
      <c r="H64" s="260" t="str">
        <f t="shared" si="21"/>
        <v>A</v>
      </c>
      <c r="I64" s="84">
        <f>'2019 исходные'!M64</f>
        <v>0.625</v>
      </c>
      <c r="J64" s="31">
        <f t="shared" si="22"/>
        <v>0.60893871397534505</v>
      </c>
      <c r="K64" s="259" t="str">
        <f t="shared" si="23"/>
        <v>B</v>
      </c>
      <c r="L64" s="91">
        <f>'2019 исходные'!P64</f>
        <v>0.53125</v>
      </c>
      <c r="M64" s="31">
        <f t="shared" si="27"/>
        <v>0.46647024835033246</v>
      </c>
      <c r="N64" s="260" t="str">
        <f t="shared" si="24"/>
        <v>B</v>
      </c>
      <c r="O64" s="99">
        <f>'2019 исходные'!S64</f>
        <v>7.8125</v>
      </c>
      <c r="P64" s="79">
        <f t="shared" si="25"/>
        <v>14.373495856114673</v>
      </c>
      <c r="Q64" s="266" t="str">
        <f t="shared" si="26"/>
        <v>A</v>
      </c>
      <c r="R64" s="302" t="str">
        <f t="shared" si="10"/>
        <v>B</v>
      </c>
      <c r="S64" s="290">
        <f t="shared" si="11"/>
        <v>2.5</v>
      </c>
      <c r="T64" s="291">
        <f t="shared" si="12"/>
        <v>4.2</v>
      </c>
      <c r="U64" s="291">
        <f t="shared" si="13"/>
        <v>2.5</v>
      </c>
      <c r="V64" s="291">
        <f t="shared" si="14"/>
        <v>2.5</v>
      </c>
      <c r="W64" s="291">
        <f t="shared" si="15"/>
        <v>4.2</v>
      </c>
      <c r="X64" s="291">
        <f t="shared" si="16"/>
        <v>3.1799999999999997</v>
      </c>
    </row>
    <row r="65" spans="1:24" x14ac:dyDescent="0.25">
      <c r="A65" s="22">
        <v>15</v>
      </c>
      <c r="B65" s="10" t="s">
        <v>32</v>
      </c>
      <c r="C65" s="128">
        <f>'2019 исходные'!F65</f>
        <v>0.8</v>
      </c>
      <c r="D65" s="31">
        <f t="shared" si="18"/>
        <v>0.8455402556334416</v>
      </c>
      <c r="E65" s="260" t="str">
        <f t="shared" si="19"/>
        <v>B</v>
      </c>
      <c r="F65" s="108">
        <f>'2019 исходные'!J65</f>
        <v>0.66666666666666663</v>
      </c>
      <c r="G65" s="31">
        <f t="shared" si="20"/>
        <v>0.68193024663296131</v>
      </c>
      <c r="H65" s="262" t="str">
        <f t="shared" si="21"/>
        <v>B</v>
      </c>
      <c r="I65" s="84">
        <f>'2019 исходные'!M65</f>
        <v>0.55319148936170215</v>
      </c>
      <c r="J65" s="31">
        <f t="shared" si="22"/>
        <v>0.60893871397534505</v>
      </c>
      <c r="K65" s="259" t="str">
        <f t="shared" si="23"/>
        <v>B</v>
      </c>
      <c r="L65" s="91">
        <f>'2019 исходные'!P65</f>
        <v>0.53191489361702127</v>
      </c>
      <c r="M65" s="31">
        <f t="shared" si="27"/>
        <v>0.46647024835033246</v>
      </c>
      <c r="N65" s="269" t="str">
        <f t="shared" si="24"/>
        <v>B</v>
      </c>
      <c r="O65" s="99">
        <f>'2019 исходные'!S65</f>
        <v>16.787234042553191</v>
      </c>
      <c r="P65" s="79">
        <f t="shared" si="25"/>
        <v>14.373495856114673</v>
      </c>
      <c r="Q65" s="260" t="str">
        <f t="shared" si="26"/>
        <v>C</v>
      </c>
      <c r="R65" s="302" t="str">
        <f t="shared" si="10"/>
        <v>C</v>
      </c>
      <c r="S65" s="290">
        <f t="shared" si="11"/>
        <v>2.5</v>
      </c>
      <c r="T65" s="291">
        <f t="shared" si="12"/>
        <v>2.5</v>
      </c>
      <c r="U65" s="291">
        <f t="shared" si="13"/>
        <v>2.5</v>
      </c>
      <c r="V65" s="291">
        <f t="shared" si="14"/>
        <v>2.5</v>
      </c>
      <c r="W65" s="291">
        <f t="shared" si="15"/>
        <v>2</v>
      </c>
      <c r="X65" s="291">
        <f t="shared" si="16"/>
        <v>2.4</v>
      </c>
    </row>
    <row r="66" spans="1:24" x14ac:dyDescent="0.25">
      <c r="A66" s="22">
        <v>16</v>
      </c>
      <c r="B66" s="10" t="s">
        <v>33</v>
      </c>
      <c r="C66" s="128">
        <f>'2019 исходные'!F66</f>
        <v>0.92682926829268297</v>
      </c>
      <c r="D66" s="31">
        <f t="shared" si="18"/>
        <v>0.8455402556334416</v>
      </c>
      <c r="E66" s="260" t="str">
        <f t="shared" si="19"/>
        <v>A</v>
      </c>
      <c r="F66" s="106">
        <f>'2019 исходные'!J66</f>
        <v>0.73684210526315785</v>
      </c>
      <c r="G66" s="31">
        <f t="shared" si="20"/>
        <v>0.68193024663296131</v>
      </c>
      <c r="H66" s="260" t="str">
        <f t="shared" si="21"/>
        <v>A</v>
      </c>
      <c r="I66" s="84">
        <f>'2019 исходные'!M66</f>
        <v>0.6</v>
      </c>
      <c r="J66" s="31">
        <f t="shared" si="22"/>
        <v>0.60893871397534505</v>
      </c>
      <c r="K66" s="260" t="str">
        <f t="shared" si="23"/>
        <v>B</v>
      </c>
      <c r="L66" s="91">
        <f>'2019 исходные'!P66</f>
        <v>0.36363636363636365</v>
      </c>
      <c r="M66" s="31">
        <f t="shared" si="27"/>
        <v>0.46647024835033246</v>
      </c>
      <c r="N66" s="266" t="str">
        <f t="shared" si="24"/>
        <v>C</v>
      </c>
      <c r="O66" s="99">
        <f>'2019 исходные'!S66</f>
        <v>13.472727272727273</v>
      </c>
      <c r="P66" s="79">
        <f t="shared" si="25"/>
        <v>14.373495856114673</v>
      </c>
      <c r="Q66" s="259" t="str">
        <f t="shared" si="26"/>
        <v>B</v>
      </c>
      <c r="R66" s="300" t="str">
        <f t="shared" si="10"/>
        <v>B</v>
      </c>
      <c r="S66" s="290">
        <f t="shared" si="11"/>
        <v>4.2</v>
      </c>
      <c r="T66" s="291">
        <f t="shared" si="12"/>
        <v>4.2</v>
      </c>
      <c r="U66" s="291">
        <f t="shared" si="13"/>
        <v>2.5</v>
      </c>
      <c r="V66" s="291">
        <f t="shared" si="14"/>
        <v>2</v>
      </c>
      <c r="W66" s="291">
        <f t="shared" si="15"/>
        <v>2.5</v>
      </c>
      <c r="X66" s="291">
        <f t="shared" si="16"/>
        <v>3.08</v>
      </c>
    </row>
    <row r="67" spans="1:24" x14ac:dyDescent="0.25">
      <c r="A67" s="22">
        <v>17</v>
      </c>
      <c r="B67" s="10" t="s">
        <v>9</v>
      </c>
      <c r="C67" s="128">
        <f>'2019 исходные'!F67</f>
        <v>0.92063492063492058</v>
      </c>
      <c r="D67" s="31">
        <f t="shared" si="18"/>
        <v>0.8455402556334416</v>
      </c>
      <c r="E67" s="259" t="str">
        <f t="shared" si="19"/>
        <v>A</v>
      </c>
      <c r="F67" s="106">
        <f>'2019 исходные'!J67</f>
        <v>0.77586206896551724</v>
      </c>
      <c r="G67" s="31">
        <f t="shared" si="20"/>
        <v>0.68193024663296131</v>
      </c>
      <c r="H67" s="260" t="str">
        <f t="shared" si="21"/>
        <v>A</v>
      </c>
      <c r="I67" s="84">
        <f>'2019 исходные'!M67</f>
        <v>0.73770491803278693</v>
      </c>
      <c r="J67" s="31">
        <f t="shared" si="22"/>
        <v>0.60893871397534505</v>
      </c>
      <c r="K67" s="260" t="str">
        <f t="shared" si="23"/>
        <v>A</v>
      </c>
      <c r="L67" s="91">
        <f>'2019 исходные'!P67</f>
        <v>0.42622950819672129</v>
      </c>
      <c r="M67" s="31">
        <f t="shared" si="27"/>
        <v>0.46647024835033246</v>
      </c>
      <c r="N67" s="260" t="str">
        <f t="shared" si="24"/>
        <v>C</v>
      </c>
      <c r="O67" s="99">
        <f>'2019 исходные'!S67</f>
        <v>14.081967213114755</v>
      </c>
      <c r="P67" s="79">
        <f t="shared" si="25"/>
        <v>14.373495856114673</v>
      </c>
      <c r="Q67" s="280" t="str">
        <f t="shared" si="26"/>
        <v>B</v>
      </c>
      <c r="R67" s="302" t="str">
        <f t="shared" si="10"/>
        <v>B</v>
      </c>
      <c r="S67" s="290">
        <f t="shared" si="11"/>
        <v>4.2</v>
      </c>
      <c r="T67" s="291">
        <f t="shared" si="12"/>
        <v>4.2</v>
      </c>
      <c r="U67" s="291">
        <f t="shared" si="13"/>
        <v>4.2</v>
      </c>
      <c r="V67" s="291">
        <f t="shared" si="14"/>
        <v>2</v>
      </c>
      <c r="W67" s="291">
        <f t="shared" si="15"/>
        <v>2.5</v>
      </c>
      <c r="X67" s="291">
        <f t="shared" si="16"/>
        <v>3.4200000000000004</v>
      </c>
    </row>
    <row r="68" spans="1:24" x14ac:dyDescent="0.25">
      <c r="A68" s="22">
        <v>18</v>
      </c>
      <c r="B68" s="10" t="s">
        <v>34</v>
      </c>
      <c r="C68" s="131">
        <f>'2019 исходные'!F68</f>
        <v>0.88059701492537312</v>
      </c>
      <c r="D68" s="31">
        <f t="shared" si="18"/>
        <v>0.8455402556334416</v>
      </c>
      <c r="E68" s="259" t="str">
        <f t="shared" si="19"/>
        <v>B</v>
      </c>
      <c r="F68" s="106">
        <f>'2019 исходные'!J68</f>
        <v>0.79661016949152541</v>
      </c>
      <c r="G68" s="31">
        <f t="shared" si="20"/>
        <v>0.68193024663296131</v>
      </c>
      <c r="H68" s="260" t="str">
        <f t="shared" si="21"/>
        <v>A</v>
      </c>
      <c r="I68" s="84">
        <f>'2019 исходные'!M68</f>
        <v>0.75</v>
      </c>
      <c r="J68" s="31">
        <f t="shared" si="22"/>
        <v>0.60893871397534505</v>
      </c>
      <c r="K68" s="260" t="str">
        <f t="shared" si="23"/>
        <v>A</v>
      </c>
      <c r="L68" s="91">
        <f>'2019 исходные'!P68</f>
        <v>0.390625</v>
      </c>
      <c r="M68" s="31">
        <f t="shared" si="27"/>
        <v>0.46647024835033246</v>
      </c>
      <c r="N68" s="260" t="str">
        <f t="shared" si="24"/>
        <v>C</v>
      </c>
      <c r="O68" s="99">
        <f>'2019 исходные'!S68</f>
        <v>17.953125</v>
      </c>
      <c r="P68" s="79">
        <f t="shared" si="25"/>
        <v>14.373495856114673</v>
      </c>
      <c r="Q68" s="260" t="str">
        <f t="shared" si="26"/>
        <v>C</v>
      </c>
      <c r="R68" s="302" t="str">
        <f>IF(X68&gt;=3.5,"A",IF(X68&gt;=2.5,"B",IF(X68&gt;=1.5,"C","D")))</f>
        <v>B</v>
      </c>
      <c r="S68" s="290">
        <f>IF(E68="A",4.2,IF(E68="B",2.5,IF(E68="C",2,1)))</f>
        <v>2.5</v>
      </c>
      <c r="T68" s="291">
        <f>IF(H68="A",4.2,IF(H68="B",2.5,IF(H68="C",2,1)))</f>
        <v>4.2</v>
      </c>
      <c r="U68" s="291">
        <f>IF(K68="A",4.2,IF(K68="B",2.5,IF(K68="C",2,1)))</f>
        <v>4.2</v>
      </c>
      <c r="V68" s="291">
        <f>IF(N68="A",4.2,IF(N68="B",2.5,IF(N68="C",2,1)))</f>
        <v>2</v>
      </c>
      <c r="W68" s="291">
        <f>IF(Q68="A",4.2,IF(Q68="B",2.5,IF(Q68="C",2,1)))</f>
        <v>2</v>
      </c>
      <c r="X68" s="291">
        <f>AVERAGE(S68:W68)</f>
        <v>2.98</v>
      </c>
    </row>
    <row r="69" spans="1:24" ht="15.75" thickBot="1" x14ac:dyDescent="0.3">
      <c r="A69" s="23">
        <v>19</v>
      </c>
      <c r="B69" s="10" t="s">
        <v>35</v>
      </c>
      <c r="C69" s="128">
        <f>'2019 исходные'!F69</f>
        <v>0.9</v>
      </c>
      <c r="D69" s="31">
        <f t="shared" si="18"/>
        <v>0.8455402556334416</v>
      </c>
      <c r="E69" s="260" t="str">
        <f t="shared" si="19"/>
        <v>A</v>
      </c>
      <c r="F69" s="106">
        <f>'2019 исходные'!J69</f>
        <v>0.7592592592592593</v>
      </c>
      <c r="G69" s="31">
        <f t="shared" si="20"/>
        <v>0.68193024663296131</v>
      </c>
      <c r="H69" s="260" t="str">
        <f t="shared" si="21"/>
        <v>A</v>
      </c>
      <c r="I69" s="84">
        <f>'2019 исходные'!M69</f>
        <v>0.52083333333333337</v>
      </c>
      <c r="J69" s="31">
        <f t="shared" si="22"/>
        <v>0.60893871397534505</v>
      </c>
      <c r="K69" s="259" t="str">
        <f t="shared" si="23"/>
        <v>B</v>
      </c>
      <c r="L69" s="91">
        <f>'2019 исходные'!P69</f>
        <v>0.55208333333333337</v>
      </c>
      <c r="M69" s="31">
        <f t="shared" si="27"/>
        <v>0.46647024835033246</v>
      </c>
      <c r="N69" s="259" t="str">
        <f t="shared" si="24"/>
        <v>B</v>
      </c>
      <c r="O69" s="99">
        <f>'2019 исходные'!S69</f>
        <v>8.4895833333333339</v>
      </c>
      <c r="P69" s="79">
        <f t="shared" ref="P69:P86" si="35">$O$127</f>
        <v>14.373495856114673</v>
      </c>
      <c r="Q69" s="260" t="str">
        <f t="shared" si="26"/>
        <v>A</v>
      </c>
      <c r="R69" s="302" t="str">
        <f>IF(X69&gt;=3.5,"A",IF(X69&gt;=2.5,"B",IF(X69&gt;=1.5,"C","D")))</f>
        <v>A</v>
      </c>
      <c r="S69" s="290">
        <f>IF(E69="A",4.2,IF(E69="B",2.5,IF(E69="C",2,1)))</f>
        <v>4.2</v>
      </c>
      <c r="T69" s="291">
        <f>IF(H69="A",4.2,IF(H69="B",2.5,IF(H69="C",2,1)))</f>
        <v>4.2</v>
      </c>
      <c r="U69" s="291">
        <f>IF(K69="A",4.2,IF(K69="B",2.5,IF(K69="C",2,1)))</f>
        <v>2.5</v>
      </c>
      <c r="V69" s="291">
        <f>IF(N69="A",4.2,IF(N69="B",2.5,IF(N69="C",2,1)))</f>
        <v>2.5</v>
      </c>
      <c r="W69" s="291">
        <f>IF(Q69="A",4.2,IF(Q69="B",2.5,IF(Q69="C",2,1)))</f>
        <v>4.2</v>
      </c>
      <c r="X69" s="291">
        <f>AVERAGE(S69:W69)</f>
        <v>3.5200000000000005</v>
      </c>
    </row>
    <row r="70" spans="1:24" ht="15.75" thickBot="1" x14ac:dyDescent="0.3">
      <c r="A70" s="20"/>
      <c r="B70" s="223" t="s">
        <v>137</v>
      </c>
      <c r="C70" s="127">
        <f>AVERAGE(C72:C85)</f>
        <v>0.81162499782730158</v>
      </c>
      <c r="D70" s="246">
        <f t="shared" ref="D70:D101" si="36">$C$127</f>
        <v>0.8455402556334416</v>
      </c>
      <c r="E70" s="261" t="str">
        <f t="shared" ref="E70:E101" si="37">IF(C70&gt;=$C$128,"A",IF(C70&gt;=$C$129,"B",IF(C70&gt;=$C$130,"C","D")))</f>
        <v>B</v>
      </c>
      <c r="F70" s="7">
        <f>AVERAGE(F71:F85)</f>
        <v>0.6406311654776623</v>
      </c>
      <c r="G70" s="246">
        <f t="shared" ref="G70:G99" si="38">$F$127</f>
        <v>0.68193024663296131</v>
      </c>
      <c r="H70" s="261" t="str">
        <f t="shared" ref="H70:H99" si="39">IF(F70&gt;=$F$128,"A",IF(F70&gt;=$F$129,"B",IF(F70&gt;=$F$130,"C","D")))</f>
        <v>B</v>
      </c>
      <c r="I70" s="7">
        <f>AVERAGE(I71:I85)</f>
        <v>0.55541012226484654</v>
      </c>
      <c r="J70" s="246">
        <f t="shared" ref="J70:J99" si="40">$I$127</f>
        <v>0.60893871397534505</v>
      </c>
      <c r="K70" s="258" t="str">
        <f t="shared" ref="K70:K99" si="41">IF(I70&gt;=$I$128,"A",IF(I70&gt;=$I$129,"B",IF(I70&gt;=$I$130,"C","D")))</f>
        <v>B</v>
      </c>
      <c r="L70" s="7">
        <f>AVERAGE(L71:L85)</f>
        <v>0.47269724681355435</v>
      </c>
      <c r="M70" s="246">
        <f t="shared" si="27"/>
        <v>0.46647024835033246</v>
      </c>
      <c r="N70" s="258" t="str">
        <f t="shared" ref="N70:N99" si="42">IF(L70&gt;=$L$128,"A",IF(L70&gt;=$L$129,"B",IF(L70&gt;=$L$130,"C","D")))</f>
        <v>C</v>
      </c>
      <c r="O70" s="278">
        <f>AVERAGE(O71:O85)</f>
        <v>14.91852375005851</v>
      </c>
      <c r="P70" s="247">
        <f t="shared" si="35"/>
        <v>14.373495856114673</v>
      </c>
      <c r="Q70" s="261" t="str">
        <f t="shared" ref="Q70:Q99" si="43">IF(O70&lt;=$O$128,"A",IF(O70&lt;=$O$129,"B",IF(O70&lt;=$O$130,"C","D")))</f>
        <v>B</v>
      </c>
      <c r="R70" s="298" t="str">
        <f t="shared" ref="R70:R124" si="44">IF(X70&gt;=3.5,"A",IF(X70&gt;=2.5,"B",IF(X70&gt;=1.5,"C","D")))</f>
        <v>C</v>
      </c>
      <c r="S70" s="296">
        <f t="shared" ref="S70:S124" si="45">IF(E70="A",4.2,IF(E70="B",2.5,IF(E70="C",2,1)))</f>
        <v>2.5</v>
      </c>
      <c r="T70" s="297">
        <f t="shared" ref="T70:T124" si="46">IF(H70="A",4.2,IF(H70="B",2.5,IF(H70="C",2,1)))</f>
        <v>2.5</v>
      </c>
      <c r="U70" s="297">
        <f t="shared" ref="U70:U124" si="47">IF(K70="A",4.2,IF(K70="B",2.5,IF(K70="C",2,1)))</f>
        <v>2.5</v>
      </c>
      <c r="V70" s="297">
        <f t="shared" ref="V70:V126" si="48">IF(N70="A",4.2,IF(N70="B",2.5,IF(N70="C",2,1)))</f>
        <v>2</v>
      </c>
      <c r="W70" s="297">
        <f t="shared" ref="W70:W126" si="49">IF(Q70="A",4.2,IF(Q70="B",2.5,IF(Q70="C",2,1)))</f>
        <v>2.5</v>
      </c>
      <c r="X70" s="313">
        <f t="shared" ref="X70:X126" si="50">AVERAGE(S70:W70)</f>
        <v>2.4</v>
      </c>
    </row>
    <row r="71" spans="1:24" x14ac:dyDescent="0.25">
      <c r="A71" s="21">
        <v>1</v>
      </c>
      <c r="B71" s="10" t="s">
        <v>96</v>
      </c>
      <c r="C71" s="128">
        <f>'2019 исходные'!F71</f>
        <v>0.77108433734939763</v>
      </c>
      <c r="D71" s="31">
        <f t="shared" si="36"/>
        <v>0.8455402556334416</v>
      </c>
      <c r="E71" s="260" t="str">
        <f t="shared" si="37"/>
        <v>C</v>
      </c>
      <c r="F71" s="109">
        <f>'2019 исходные'!J71</f>
        <v>0.6875</v>
      </c>
      <c r="G71" s="31">
        <f t="shared" si="38"/>
        <v>0.68193024663296131</v>
      </c>
      <c r="H71" s="260" t="str">
        <f t="shared" si="39"/>
        <v>B</v>
      </c>
      <c r="I71" s="84">
        <f>'2019 исходные'!M71</f>
        <v>0.57317073170731703</v>
      </c>
      <c r="J71" s="31">
        <f t="shared" si="40"/>
        <v>0.60893871397534505</v>
      </c>
      <c r="K71" s="262" t="str">
        <f t="shared" si="41"/>
        <v>B</v>
      </c>
      <c r="L71" s="91">
        <f>'2019 исходные'!P71</f>
        <v>0.5</v>
      </c>
      <c r="M71" s="31">
        <f t="shared" si="27"/>
        <v>0.46647024835033246</v>
      </c>
      <c r="N71" s="269" t="str">
        <f t="shared" si="42"/>
        <v>B</v>
      </c>
      <c r="O71" s="99">
        <f>'2019 исходные'!S71</f>
        <v>12.597560975609756</v>
      </c>
      <c r="P71" s="79">
        <f t="shared" si="35"/>
        <v>14.373495856114673</v>
      </c>
      <c r="Q71" s="262" t="str">
        <f t="shared" si="43"/>
        <v>B</v>
      </c>
      <c r="R71" s="299" t="str">
        <f>IF(X71&gt;=3.5,"A",IF(X71&gt;=2.5,"B",IF(X71&gt;=1.5,"C","D")))</f>
        <v>C</v>
      </c>
      <c r="S71" s="290">
        <f>IF(E71="A",4.2,IF(E71="B",2.5,IF(E71="C",2,1)))</f>
        <v>2</v>
      </c>
      <c r="T71" s="291">
        <f>IF(H71="A",4.2,IF(H71="B",2.5,IF(H71="C",2,1)))</f>
        <v>2.5</v>
      </c>
      <c r="U71" s="291">
        <f>IF(K71="A",4.2,IF(K71="B",2.5,IF(K71="C",2,1)))</f>
        <v>2.5</v>
      </c>
      <c r="V71" s="291">
        <f>IF(N71="A",4.2,IF(N71="B",2.5,IF(N71="C",2,1)))</f>
        <v>2.5</v>
      </c>
      <c r="W71" s="291">
        <f>IF(Q71="A",4.2,IF(Q71="B",2.5,IF(Q71="C",2,1)))</f>
        <v>2.5</v>
      </c>
      <c r="X71" s="291">
        <f>AVERAGE(S71:W71)</f>
        <v>2.4</v>
      </c>
    </row>
    <row r="72" spans="1:24" x14ac:dyDescent="0.25">
      <c r="A72" s="22">
        <v>2</v>
      </c>
      <c r="B72" s="10" t="s">
        <v>95</v>
      </c>
      <c r="C72" s="128">
        <f>'2019 исходные'!F72</f>
        <v>0.92929292929292928</v>
      </c>
      <c r="D72" s="31">
        <f t="shared" si="36"/>
        <v>0.8455402556334416</v>
      </c>
      <c r="E72" s="260" t="str">
        <f t="shared" si="37"/>
        <v>A</v>
      </c>
      <c r="F72" s="109">
        <f>'2019 исходные'!J72</f>
        <v>0.44565217391304346</v>
      </c>
      <c r="G72" s="31">
        <f t="shared" si="38"/>
        <v>0.68193024663296131</v>
      </c>
      <c r="H72" s="262" t="str">
        <f t="shared" si="39"/>
        <v>C</v>
      </c>
      <c r="I72" s="84">
        <f>'2019 исходные'!M72</f>
        <v>0.36428571428571427</v>
      </c>
      <c r="J72" s="31">
        <f t="shared" si="40"/>
        <v>0.60893871397534505</v>
      </c>
      <c r="K72" s="259" t="str">
        <f t="shared" si="41"/>
        <v>C</v>
      </c>
      <c r="L72" s="91">
        <f>'2019 исходные'!P72</f>
        <v>0.51428571428571423</v>
      </c>
      <c r="M72" s="31">
        <f t="shared" ref="M72:M101" si="51">$L$127</f>
        <v>0.46647024835033246</v>
      </c>
      <c r="N72" s="260" t="str">
        <f t="shared" si="42"/>
        <v>B</v>
      </c>
      <c r="O72" s="99">
        <f>'2019 исходные'!S72</f>
        <v>8.2071428571428573</v>
      </c>
      <c r="P72" s="79">
        <f t="shared" si="35"/>
        <v>14.373495856114673</v>
      </c>
      <c r="Q72" s="260" t="str">
        <f t="shared" si="43"/>
        <v>A</v>
      </c>
      <c r="R72" s="301" t="str">
        <f t="shared" si="44"/>
        <v>B</v>
      </c>
      <c r="S72" s="290">
        <f t="shared" si="45"/>
        <v>4.2</v>
      </c>
      <c r="T72" s="291">
        <f t="shared" si="46"/>
        <v>2</v>
      </c>
      <c r="U72" s="291">
        <f t="shared" si="47"/>
        <v>2</v>
      </c>
      <c r="V72" s="291">
        <f t="shared" si="48"/>
        <v>2.5</v>
      </c>
      <c r="W72" s="291">
        <f t="shared" si="49"/>
        <v>4.2</v>
      </c>
      <c r="X72" s="291">
        <f t="shared" si="50"/>
        <v>2.9799999999999995</v>
      </c>
    </row>
    <row r="73" spans="1:24" x14ac:dyDescent="0.25">
      <c r="A73" s="22">
        <v>3</v>
      </c>
      <c r="B73" s="10" t="s">
        <v>36</v>
      </c>
      <c r="C73" s="128">
        <f>'2019 исходные'!F73</f>
        <v>0.44339622641509435</v>
      </c>
      <c r="D73" s="31">
        <f t="shared" si="36"/>
        <v>0.8455402556334416</v>
      </c>
      <c r="E73" s="260" t="str">
        <f t="shared" si="37"/>
        <v>D</v>
      </c>
      <c r="F73" s="94">
        <f>'2019 исходные'!J73</f>
        <v>0.76595744680851063</v>
      </c>
      <c r="G73" s="31">
        <f t="shared" si="38"/>
        <v>0.68193024663296131</v>
      </c>
      <c r="H73" s="260" t="str">
        <f t="shared" si="39"/>
        <v>A</v>
      </c>
      <c r="I73" s="84">
        <f>'2019 исходные'!M73</f>
        <v>0.65</v>
      </c>
      <c r="J73" s="31">
        <f t="shared" si="40"/>
        <v>0.60893871397534505</v>
      </c>
      <c r="K73" s="260" t="str">
        <f t="shared" si="41"/>
        <v>B</v>
      </c>
      <c r="L73" s="91">
        <f>'2019 исходные'!P73</f>
        <v>0.49</v>
      </c>
      <c r="M73" s="31">
        <f t="shared" si="51"/>
        <v>0.46647024835033246</v>
      </c>
      <c r="N73" s="262" t="str">
        <f t="shared" si="42"/>
        <v>C</v>
      </c>
      <c r="O73" s="99">
        <f>'2019 исходные'!S73</f>
        <v>14.98</v>
      </c>
      <c r="P73" s="79">
        <f t="shared" si="35"/>
        <v>14.373495856114673</v>
      </c>
      <c r="Q73" s="260" t="str">
        <f t="shared" si="43"/>
        <v>B</v>
      </c>
      <c r="R73" s="305" t="str">
        <f t="shared" si="44"/>
        <v>C</v>
      </c>
      <c r="S73" s="290">
        <f t="shared" si="45"/>
        <v>1</v>
      </c>
      <c r="T73" s="291">
        <f t="shared" si="46"/>
        <v>4.2</v>
      </c>
      <c r="U73" s="291">
        <f t="shared" si="47"/>
        <v>2.5</v>
      </c>
      <c r="V73" s="291">
        <f t="shared" si="48"/>
        <v>2</v>
      </c>
      <c r="W73" s="291">
        <f t="shared" si="49"/>
        <v>2.5</v>
      </c>
      <c r="X73" s="291">
        <f t="shared" si="50"/>
        <v>2.44</v>
      </c>
    </row>
    <row r="74" spans="1:24" x14ac:dyDescent="0.25">
      <c r="A74" s="22">
        <v>4</v>
      </c>
      <c r="B74" s="10" t="s">
        <v>2</v>
      </c>
      <c r="C74" s="128">
        <f>'2019 исходные'!F74</f>
        <v>0.83333333333333337</v>
      </c>
      <c r="D74" s="31">
        <f t="shared" si="36"/>
        <v>0.8455402556334416</v>
      </c>
      <c r="E74" s="259" t="str">
        <f t="shared" si="37"/>
        <v>B</v>
      </c>
      <c r="F74" s="94">
        <f>'2019 исходные'!J74</f>
        <v>0.6</v>
      </c>
      <c r="G74" s="31">
        <f t="shared" si="38"/>
        <v>0.68193024663296131</v>
      </c>
      <c r="H74" s="260" t="str">
        <f t="shared" si="39"/>
        <v>B</v>
      </c>
      <c r="I74" s="84">
        <f>'2019 исходные'!M74</f>
        <v>0.5714285714285714</v>
      </c>
      <c r="J74" s="31">
        <f t="shared" si="40"/>
        <v>0.60893871397534505</v>
      </c>
      <c r="K74" s="260" t="str">
        <f t="shared" si="41"/>
        <v>B</v>
      </c>
      <c r="L74" s="91">
        <f>'2019 исходные'!P74</f>
        <v>0.5535714285714286</v>
      </c>
      <c r="M74" s="31">
        <f t="shared" si="51"/>
        <v>0.46647024835033246</v>
      </c>
      <c r="N74" s="269" t="str">
        <f t="shared" si="42"/>
        <v>B</v>
      </c>
      <c r="O74" s="99">
        <f>'2019 исходные'!S74</f>
        <v>13.303571428571429</v>
      </c>
      <c r="P74" s="79">
        <f t="shared" si="35"/>
        <v>14.373495856114673</v>
      </c>
      <c r="Q74" s="260" t="str">
        <f t="shared" si="43"/>
        <v>B</v>
      </c>
      <c r="R74" s="300" t="str">
        <f t="shared" si="44"/>
        <v>B</v>
      </c>
      <c r="S74" s="290">
        <f t="shared" si="45"/>
        <v>2.5</v>
      </c>
      <c r="T74" s="291">
        <f t="shared" si="46"/>
        <v>2.5</v>
      </c>
      <c r="U74" s="291">
        <f t="shared" si="47"/>
        <v>2.5</v>
      </c>
      <c r="V74" s="291">
        <f t="shared" si="48"/>
        <v>2.5</v>
      </c>
      <c r="W74" s="291">
        <f t="shared" si="49"/>
        <v>2.5</v>
      </c>
      <c r="X74" s="291">
        <f t="shared" si="50"/>
        <v>2.5</v>
      </c>
    </row>
    <row r="75" spans="1:24" x14ac:dyDescent="0.25">
      <c r="A75" s="22">
        <v>5</v>
      </c>
      <c r="B75" s="10" t="s">
        <v>93</v>
      </c>
      <c r="C75" s="128">
        <f>'2019 исходные'!F75</f>
        <v>0.72131147540983609</v>
      </c>
      <c r="D75" s="31">
        <f t="shared" si="36"/>
        <v>0.8455402556334416</v>
      </c>
      <c r="E75" s="260" t="str">
        <f t="shared" si="37"/>
        <v>C</v>
      </c>
      <c r="F75" s="94">
        <f>'2019 исходные'!J75</f>
        <v>0.61363636363636365</v>
      </c>
      <c r="G75" s="31">
        <f t="shared" si="38"/>
        <v>0.68193024663296131</v>
      </c>
      <c r="H75" s="259" t="str">
        <f t="shared" si="39"/>
        <v>B</v>
      </c>
      <c r="I75" s="84">
        <f>'2019 исходные'!M75</f>
        <v>0.5</v>
      </c>
      <c r="J75" s="31">
        <f t="shared" si="40"/>
        <v>0.60893871397534505</v>
      </c>
      <c r="K75" s="260" t="str">
        <f t="shared" si="41"/>
        <v>B</v>
      </c>
      <c r="L75" s="91">
        <f>'2019 исходные'!P75</f>
        <v>0.578125</v>
      </c>
      <c r="M75" s="31">
        <f t="shared" si="51"/>
        <v>0.46647024835033246</v>
      </c>
      <c r="N75" s="269" t="str">
        <f t="shared" si="42"/>
        <v>B</v>
      </c>
      <c r="O75" s="99">
        <f>'2019 исходные'!S75</f>
        <v>13.734375</v>
      </c>
      <c r="P75" s="79">
        <f t="shared" si="35"/>
        <v>14.373495856114673</v>
      </c>
      <c r="Q75" s="280" t="str">
        <f t="shared" si="43"/>
        <v>B</v>
      </c>
      <c r="R75" s="302" t="str">
        <f t="shared" si="44"/>
        <v>C</v>
      </c>
      <c r="S75" s="290">
        <f t="shared" si="45"/>
        <v>2</v>
      </c>
      <c r="T75" s="291">
        <f t="shared" si="46"/>
        <v>2.5</v>
      </c>
      <c r="U75" s="291">
        <f t="shared" si="47"/>
        <v>2.5</v>
      </c>
      <c r="V75" s="291">
        <f t="shared" si="48"/>
        <v>2.5</v>
      </c>
      <c r="W75" s="291">
        <f t="shared" si="49"/>
        <v>2.5</v>
      </c>
      <c r="X75" s="291">
        <f t="shared" si="50"/>
        <v>2.4</v>
      </c>
    </row>
    <row r="76" spans="1:24" x14ac:dyDescent="0.25">
      <c r="A76" s="22">
        <v>6</v>
      </c>
      <c r="B76" s="10" t="s">
        <v>39</v>
      </c>
      <c r="C76" s="128">
        <f>'2019 исходные'!F76</f>
        <v>0.75</v>
      </c>
      <c r="D76" s="31">
        <f t="shared" si="36"/>
        <v>0.8455402556334416</v>
      </c>
      <c r="E76" s="259" t="str">
        <f t="shared" si="37"/>
        <v>C</v>
      </c>
      <c r="F76" s="94">
        <f>'2019 исходные'!J76</f>
        <v>0.61538461538461542</v>
      </c>
      <c r="G76" s="31">
        <f t="shared" si="38"/>
        <v>0.68193024663296131</v>
      </c>
      <c r="H76" s="260" t="str">
        <f t="shared" si="39"/>
        <v>B</v>
      </c>
      <c r="I76" s="84">
        <f>'2019 исходные'!M76</f>
        <v>0.52727272727272723</v>
      </c>
      <c r="J76" s="31">
        <f t="shared" si="40"/>
        <v>0.60893871397534505</v>
      </c>
      <c r="K76" s="260" t="str">
        <f t="shared" si="41"/>
        <v>B</v>
      </c>
      <c r="L76" s="91">
        <f>'2019 исходные'!P76</f>
        <v>0.34545454545454546</v>
      </c>
      <c r="M76" s="31">
        <f t="shared" si="51"/>
        <v>0.46647024835033246</v>
      </c>
      <c r="N76" s="260" t="str">
        <f t="shared" si="42"/>
        <v>C</v>
      </c>
      <c r="O76" s="99">
        <f>'2019 исходные'!S76</f>
        <v>13.4</v>
      </c>
      <c r="P76" s="79">
        <f t="shared" si="35"/>
        <v>14.373495856114673</v>
      </c>
      <c r="Q76" s="260" t="str">
        <f t="shared" si="43"/>
        <v>B</v>
      </c>
      <c r="R76" s="302" t="str">
        <f t="shared" si="44"/>
        <v>C</v>
      </c>
      <c r="S76" s="290">
        <f t="shared" si="45"/>
        <v>2</v>
      </c>
      <c r="T76" s="291">
        <f t="shared" si="46"/>
        <v>2.5</v>
      </c>
      <c r="U76" s="291">
        <f t="shared" si="47"/>
        <v>2.5</v>
      </c>
      <c r="V76" s="291">
        <f t="shared" si="48"/>
        <v>2</v>
      </c>
      <c r="W76" s="291">
        <f t="shared" si="49"/>
        <v>2.5</v>
      </c>
      <c r="X76" s="291">
        <f t="shared" si="50"/>
        <v>2.2999999999999998</v>
      </c>
    </row>
    <row r="77" spans="1:24" x14ac:dyDescent="0.25">
      <c r="A77" s="22">
        <v>7</v>
      </c>
      <c r="B77" s="10" t="s">
        <v>40</v>
      </c>
      <c r="C77" s="128">
        <f>'2019 исходные'!F77</f>
        <v>0.83673469387755106</v>
      </c>
      <c r="D77" s="31">
        <f t="shared" si="36"/>
        <v>0.8455402556334416</v>
      </c>
      <c r="E77" s="260" t="str">
        <f t="shared" si="37"/>
        <v>B</v>
      </c>
      <c r="F77" s="94">
        <f>'2019 исходные'!J77</f>
        <v>0.56097560975609762</v>
      </c>
      <c r="G77" s="31">
        <f t="shared" si="38"/>
        <v>0.68193024663296131</v>
      </c>
      <c r="H77" s="262" t="str">
        <f t="shared" si="39"/>
        <v>B</v>
      </c>
      <c r="I77" s="84">
        <f>'2019 исходные'!M77</f>
        <v>0.48148148148148145</v>
      </c>
      <c r="J77" s="31">
        <f t="shared" si="40"/>
        <v>0.60893871397534505</v>
      </c>
      <c r="K77" s="259" t="str">
        <f t="shared" si="41"/>
        <v>C</v>
      </c>
      <c r="L77" s="91">
        <f>'2019 исходные'!P77</f>
        <v>0.37037037037037035</v>
      </c>
      <c r="M77" s="31">
        <f t="shared" si="51"/>
        <v>0.46647024835033246</v>
      </c>
      <c r="N77" s="259" t="str">
        <f t="shared" si="42"/>
        <v>C</v>
      </c>
      <c r="O77" s="99">
        <f>'2019 исходные'!S77</f>
        <v>16.833333333333332</v>
      </c>
      <c r="P77" s="79">
        <f t="shared" si="35"/>
        <v>14.373495856114673</v>
      </c>
      <c r="Q77" s="259" t="str">
        <f t="shared" si="43"/>
        <v>C</v>
      </c>
      <c r="R77" s="302" t="str">
        <f t="shared" si="44"/>
        <v>C</v>
      </c>
      <c r="S77" s="290">
        <f t="shared" si="45"/>
        <v>2.5</v>
      </c>
      <c r="T77" s="291">
        <f t="shared" si="46"/>
        <v>2.5</v>
      </c>
      <c r="U77" s="291">
        <f t="shared" si="47"/>
        <v>2</v>
      </c>
      <c r="V77" s="291">
        <f t="shared" si="48"/>
        <v>2</v>
      </c>
      <c r="W77" s="291">
        <f t="shared" si="49"/>
        <v>2</v>
      </c>
      <c r="X77" s="291">
        <f t="shared" si="50"/>
        <v>2.2000000000000002</v>
      </c>
    </row>
    <row r="78" spans="1:24" x14ac:dyDescent="0.25">
      <c r="A78" s="22">
        <v>8</v>
      </c>
      <c r="B78" s="10" t="s">
        <v>41</v>
      </c>
      <c r="C78" s="128">
        <f>'2019 исходные'!F78</f>
        <v>0.83783783783783783</v>
      </c>
      <c r="D78" s="31">
        <f t="shared" si="36"/>
        <v>0.8455402556334416</v>
      </c>
      <c r="E78" s="260" t="str">
        <f t="shared" si="37"/>
        <v>B</v>
      </c>
      <c r="F78" s="94">
        <f>'2019 исходные'!J78</f>
        <v>0.62903225806451613</v>
      </c>
      <c r="G78" s="31">
        <f t="shared" si="38"/>
        <v>0.68193024663296131</v>
      </c>
      <c r="H78" s="260" t="str">
        <f t="shared" si="39"/>
        <v>B</v>
      </c>
      <c r="I78" s="84">
        <f>'2019 исходные'!M78</f>
        <v>0.56000000000000005</v>
      </c>
      <c r="J78" s="31">
        <f t="shared" si="40"/>
        <v>0.60893871397534505</v>
      </c>
      <c r="K78" s="259" t="str">
        <f t="shared" si="41"/>
        <v>B</v>
      </c>
      <c r="L78" s="91">
        <f>'2019 исходные'!P78</f>
        <v>0.53333333333333333</v>
      </c>
      <c r="M78" s="31">
        <f t="shared" si="51"/>
        <v>0.46647024835033246</v>
      </c>
      <c r="N78" s="259" t="str">
        <f t="shared" si="42"/>
        <v>B</v>
      </c>
      <c r="O78" s="99">
        <f>'2019 исходные'!S78</f>
        <v>19.026666666666667</v>
      </c>
      <c r="P78" s="79">
        <f t="shared" si="35"/>
        <v>14.373495856114673</v>
      </c>
      <c r="Q78" s="259" t="str">
        <f t="shared" si="43"/>
        <v>C</v>
      </c>
      <c r="R78" s="302" t="str">
        <f t="shared" si="44"/>
        <v>C</v>
      </c>
      <c r="S78" s="290">
        <f t="shared" si="45"/>
        <v>2.5</v>
      </c>
      <c r="T78" s="291">
        <f t="shared" si="46"/>
        <v>2.5</v>
      </c>
      <c r="U78" s="291">
        <f t="shared" si="47"/>
        <v>2.5</v>
      </c>
      <c r="V78" s="291">
        <f t="shared" si="48"/>
        <v>2.5</v>
      </c>
      <c r="W78" s="291">
        <f t="shared" si="49"/>
        <v>2</v>
      </c>
      <c r="X78" s="291">
        <f t="shared" si="50"/>
        <v>2.4</v>
      </c>
    </row>
    <row r="79" spans="1:24" x14ac:dyDescent="0.25">
      <c r="A79" s="22">
        <v>9</v>
      </c>
      <c r="B79" s="10" t="s">
        <v>22</v>
      </c>
      <c r="C79" s="128">
        <f>'2019 исходные'!F79</f>
        <v>0.92500000000000004</v>
      </c>
      <c r="D79" s="31">
        <f t="shared" si="36"/>
        <v>0.8455402556334416</v>
      </c>
      <c r="E79" s="260" t="str">
        <f t="shared" si="37"/>
        <v>A</v>
      </c>
      <c r="F79" s="94">
        <f>'2019 исходные'!J79</f>
        <v>0.7567567567567568</v>
      </c>
      <c r="G79" s="31">
        <f t="shared" si="38"/>
        <v>0.68193024663296131</v>
      </c>
      <c r="H79" s="262" t="str">
        <f t="shared" si="39"/>
        <v>A</v>
      </c>
      <c r="I79" s="84">
        <f>'2019 исходные'!M79</f>
        <v>0.65217391304347827</v>
      </c>
      <c r="J79" s="31">
        <f t="shared" si="40"/>
        <v>0.60893871397534505</v>
      </c>
      <c r="K79" s="259" t="str">
        <f t="shared" si="41"/>
        <v>B</v>
      </c>
      <c r="L79" s="91">
        <f>'2019 исходные'!P79</f>
        <v>0.43478260869565216</v>
      </c>
      <c r="M79" s="31">
        <f t="shared" si="51"/>
        <v>0.46647024835033246</v>
      </c>
      <c r="N79" s="259" t="str">
        <f t="shared" si="42"/>
        <v>C</v>
      </c>
      <c r="O79" s="99">
        <f>'2019 исходные'!S79</f>
        <v>15.239130434782609</v>
      </c>
      <c r="P79" s="79">
        <f t="shared" si="35"/>
        <v>14.373495856114673</v>
      </c>
      <c r="Q79" s="259" t="str">
        <f t="shared" si="43"/>
        <v>B</v>
      </c>
      <c r="R79" s="302" t="str">
        <f t="shared" si="44"/>
        <v>B</v>
      </c>
      <c r="S79" s="290">
        <f t="shared" si="45"/>
        <v>4.2</v>
      </c>
      <c r="T79" s="291">
        <f t="shared" si="46"/>
        <v>4.2</v>
      </c>
      <c r="U79" s="291">
        <f t="shared" si="47"/>
        <v>2.5</v>
      </c>
      <c r="V79" s="291">
        <f t="shared" si="48"/>
        <v>2</v>
      </c>
      <c r="W79" s="291">
        <f t="shared" si="49"/>
        <v>2.5</v>
      </c>
      <c r="X79" s="291">
        <f t="shared" si="50"/>
        <v>3.08</v>
      </c>
    </row>
    <row r="80" spans="1:24" x14ac:dyDescent="0.25">
      <c r="A80" s="22">
        <v>10</v>
      </c>
      <c r="B80" s="10" t="s">
        <v>42</v>
      </c>
      <c r="C80" s="128">
        <f>'2019 исходные'!F80</f>
        <v>0.83333333333333337</v>
      </c>
      <c r="D80" s="31">
        <f t="shared" si="36"/>
        <v>0.8455402556334416</v>
      </c>
      <c r="E80" s="260" t="str">
        <f t="shared" si="37"/>
        <v>B</v>
      </c>
      <c r="F80" s="94">
        <f>'2019 исходные'!J80</f>
        <v>0.6</v>
      </c>
      <c r="G80" s="31">
        <f t="shared" si="38"/>
        <v>0.68193024663296131</v>
      </c>
      <c r="H80" s="260" t="str">
        <f t="shared" si="39"/>
        <v>B</v>
      </c>
      <c r="I80" s="84">
        <f>'2019 исходные'!M80</f>
        <v>0.5168539325842697</v>
      </c>
      <c r="J80" s="31">
        <f t="shared" si="40"/>
        <v>0.60893871397534505</v>
      </c>
      <c r="K80" s="260" t="str">
        <f t="shared" si="41"/>
        <v>B</v>
      </c>
      <c r="L80" s="91">
        <f>'2019 исходные'!P80</f>
        <v>0.47191011235955055</v>
      </c>
      <c r="M80" s="31">
        <f t="shared" si="51"/>
        <v>0.46647024835033246</v>
      </c>
      <c r="N80" s="260" t="str">
        <f t="shared" si="42"/>
        <v>C</v>
      </c>
      <c r="O80" s="99">
        <f>'2019 исходные'!S80</f>
        <v>13.55056179775281</v>
      </c>
      <c r="P80" s="79">
        <f t="shared" si="35"/>
        <v>14.373495856114673</v>
      </c>
      <c r="Q80" s="260" t="str">
        <f t="shared" si="43"/>
        <v>B</v>
      </c>
      <c r="R80" s="300" t="str">
        <f t="shared" si="44"/>
        <v>C</v>
      </c>
      <c r="S80" s="290">
        <f t="shared" si="45"/>
        <v>2.5</v>
      </c>
      <c r="T80" s="291">
        <f t="shared" si="46"/>
        <v>2.5</v>
      </c>
      <c r="U80" s="291">
        <f t="shared" si="47"/>
        <v>2.5</v>
      </c>
      <c r="V80" s="291">
        <f t="shared" si="48"/>
        <v>2</v>
      </c>
      <c r="W80" s="291">
        <f t="shared" si="49"/>
        <v>2.5</v>
      </c>
      <c r="X80" s="291">
        <f t="shared" si="50"/>
        <v>2.4</v>
      </c>
    </row>
    <row r="81" spans="1:24" x14ac:dyDescent="0.25">
      <c r="A81" s="22">
        <v>11</v>
      </c>
      <c r="B81" s="11" t="s">
        <v>43</v>
      </c>
      <c r="C81" s="129">
        <f>'2019 исходные'!F81</f>
        <v>0.9178082191780822</v>
      </c>
      <c r="D81" s="32">
        <f t="shared" si="36"/>
        <v>0.8455402556334416</v>
      </c>
      <c r="E81" s="264" t="str">
        <f t="shared" si="37"/>
        <v>A</v>
      </c>
      <c r="F81" s="110">
        <f>'2019 исходные'!J81</f>
        <v>0.52238805970149249</v>
      </c>
      <c r="G81" s="32">
        <f t="shared" si="38"/>
        <v>0.68193024663296131</v>
      </c>
      <c r="H81" s="266" t="str">
        <f t="shared" si="39"/>
        <v>B</v>
      </c>
      <c r="I81" s="85">
        <f>'2019 исходные'!M81</f>
        <v>0.48051948051948051</v>
      </c>
      <c r="J81" s="32">
        <f t="shared" si="40"/>
        <v>0.60893871397534505</v>
      </c>
      <c r="K81" s="266" t="str">
        <f t="shared" si="41"/>
        <v>C</v>
      </c>
      <c r="L81" s="92">
        <f>'2019 исходные'!P81</f>
        <v>0.50649350649350644</v>
      </c>
      <c r="M81" s="32">
        <f t="shared" si="51"/>
        <v>0.46647024835033246</v>
      </c>
      <c r="N81" s="264" t="str">
        <f t="shared" si="42"/>
        <v>B</v>
      </c>
      <c r="O81" s="101">
        <f>'2019 исходные'!S81</f>
        <v>16.259740259740258</v>
      </c>
      <c r="P81" s="80">
        <f t="shared" si="35"/>
        <v>14.373495856114673</v>
      </c>
      <c r="Q81" s="280" t="str">
        <f t="shared" si="43"/>
        <v>C</v>
      </c>
      <c r="R81" s="322" t="str">
        <f t="shared" si="44"/>
        <v>B</v>
      </c>
      <c r="S81" s="292">
        <f t="shared" si="45"/>
        <v>4.2</v>
      </c>
      <c r="T81" s="293">
        <f t="shared" si="46"/>
        <v>2.5</v>
      </c>
      <c r="U81" s="293">
        <f t="shared" si="47"/>
        <v>2</v>
      </c>
      <c r="V81" s="293">
        <f t="shared" si="48"/>
        <v>2.5</v>
      </c>
      <c r="W81" s="293">
        <f t="shared" si="49"/>
        <v>2</v>
      </c>
      <c r="X81" s="293">
        <f t="shared" si="50"/>
        <v>2.6399999999999997</v>
      </c>
    </row>
    <row r="82" spans="1:24" x14ac:dyDescent="0.25">
      <c r="A82" s="22">
        <v>12</v>
      </c>
      <c r="B82" s="10" t="s">
        <v>7</v>
      </c>
      <c r="C82" s="131">
        <f>'2019 исходные'!F82</f>
        <v>0.78846153846153844</v>
      </c>
      <c r="D82" s="31">
        <f t="shared" si="36"/>
        <v>0.8455402556334416</v>
      </c>
      <c r="E82" s="260" t="str">
        <f t="shared" si="37"/>
        <v>C</v>
      </c>
      <c r="F82" s="109">
        <f>'2019 исходные'!J82</f>
        <v>0.82926829268292679</v>
      </c>
      <c r="G82" s="31">
        <f t="shared" si="38"/>
        <v>0.68193024663296131</v>
      </c>
      <c r="H82" s="260" t="str">
        <f t="shared" si="39"/>
        <v>A</v>
      </c>
      <c r="I82" s="84">
        <f>'2019 исходные'!M82</f>
        <v>0.73913043478260865</v>
      </c>
      <c r="J82" s="31">
        <f t="shared" si="40"/>
        <v>0.60893871397534505</v>
      </c>
      <c r="K82" s="260" t="str">
        <f t="shared" si="41"/>
        <v>A</v>
      </c>
      <c r="L82" s="91">
        <f>'2019 исходные'!P82</f>
        <v>0.45652173913043476</v>
      </c>
      <c r="M82" s="31">
        <f t="shared" si="51"/>
        <v>0.46647024835033246</v>
      </c>
      <c r="N82" s="259" t="str">
        <f t="shared" si="42"/>
        <v>C</v>
      </c>
      <c r="O82" s="99">
        <f>'2019 исходные'!S82</f>
        <v>18.326086956521738</v>
      </c>
      <c r="P82" s="79">
        <f t="shared" si="35"/>
        <v>14.373495856114673</v>
      </c>
      <c r="Q82" s="260" t="str">
        <f t="shared" si="43"/>
        <v>C</v>
      </c>
      <c r="R82" s="302" t="str">
        <f>IF(X82&gt;=3.5,"A",IF(X82&gt;=2.5,"B",IF(X82&gt;=1.5,"C","D")))</f>
        <v>B</v>
      </c>
      <c r="S82" s="290">
        <f>IF(E82="A",4.2,IF(E82="B",2.5,IF(E82="C",2,1)))</f>
        <v>2</v>
      </c>
      <c r="T82" s="291">
        <f>IF(H82="A",4.2,IF(H82="B",2.5,IF(H82="C",2,1)))</f>
        <v>4.2</v>
      </c>
      <c r="U82" s="291">
        <f>IF(K82="A",4.2,IF(K82="B",2.5,IF(K82="C",2,1)))</f>
        <v>4.2</v>
      </c>
      <c r="V82" s="291">
        <f>IF(N82="A",4.2,IF(N82="B",2.5,IF(N82="C",2,1)))</f>
        <v>2</v>
      </c>
      <c r="W82" s="291">
        <f>IF(Q82="A",4.2,IF(Q82="B",2.5,IF(Q82="C",2,1)))</f>
        <v>2</v>
      </c>
      <c r="X82" s="291">
        <f>AVERAGE(S82:W82)</f>
        <v>2.88</v>
      </c>
    </row>
    <row r="83" spans="1:24" x14ac:dyDescent="0.25">
      <c r="A83" s="22">
        <v>13</v>
      </c>
      <c r="B83" s="10" t="s">
        <v>181</v>
      </c>
      <c r="C83" s="128">
        <f>'2019 исходные'!F83</f>
        <v>0.85</v>
      </c>
      <c r="D83" s="31">
        <f t="shared" si="36"/>
        <v>0.8455402556334416</v>
      </c>
      <c r="E83" s="260" t="str">
        <f t="shared" si="37"/>
        <v>B</v>
      </c>
      <c r="F83" s="94">
        <f>'2019 исходные'!J83</f>
        <v>0.61764705882352944</v>
      </c>
      <c r="G83" s="31">
        <f t="shared" si="38"/>
        <v>0.68193024663296131</v>
      </c>
      <c r="H83" s="259" t="str">
        <f t="shared" si="39"/>
        <v>B</v>
      </c>
      <c r="I83" s="84">
        <f>'2019 исходные'!M83</f>
        <v>0.48837209302325579</v>
      </c>
      <c r="J83" s="31">
        <f t="shared" si="40"/>
        <v>0.60893871397534505</v>
      </c>
      <c r="K83" s="260" t="str">
        <f t="shared" si="41"/>
        <v>C</v>
      </c>
      <c r="L83" s="91">
        <f>'2019 исходные'!P83</f>
        <v>0.44186046511627908</v>
      </c>
      <c r="M83" s="31">
        <f t="shared" si="51"/>
        <v>0.46647024835033246</v>
      </c>
      <c r="N83" s="260" t="str">
        <f t="shared" si="42"/>
        <v>C</v>
      </c>
      <c r="O83" s="99">
        <f>'2019 исходные'!S83</f>
        <v>16.651162790697676</v>
      </c>
      <c r="P83" s="79">
        <f t="shared" si="35"/>
        <v>14.373495856114673</v>
      </c>
      <c r="Q83" s="260" t="str">
        <f t="shared" si="43"/>
        <v>C</v>
      </c>
      <c r="R83" s="302" t="str">
        <f t="shared" si="44"/>
        <v>C</v>
      </c>
      <c r="S83" s="290">
        <f t="shared" si="45"/>
        <v>2.5</v>
      </c>
      <c r="T83" s="291">
        <f t="shared" si="46"/>
        <v>2.5</v>
      </c>
      <c r="U83" s="291">
        <f t="shared" si="47"/>
        <v>2</v>
      </c>
      <c r="V83" s="291">
        <f t="shared" si="48"/>
        <v>2</v>
      </c>
      <c r="W83" s="291">
        <f t="shared" si="49"/>
        <v>2</v>
      </c>
      <c r="X83" s="291">
        <f t="shared" si="50"/>
        <v>2.2000000000000002</v>
      </c>
    </row>
    <row r="84" spans="1:24" x14ac:dyDescent="0.25">
      <c r="A84" s="22">
        <v>14</v>
      </c>
      <c r="B84" s="10" t="s">
        <v>44</v>
      </c>
      <c r="C84" s="128"/>
      <c r="D84" s="31">
        <f t="shared" si="36"/>
        <v>0.8455402556334416</v>
      </c>
      <c r="E84" s="260"/>
      <c r="F84" s="94"/>
      <c r="G84" s="31">
        <f t="shared" si="38"/>
        <v>0.68193024663296131</v>
      </c>
      <c r="H84" s="260"/>
      <c r="I84" s="84"/>
      <c r="J84" s="31">
        <f t="shared" si="40"/>
        <v>0.60893871397534505</v>
      </c>
      <c r="K84" s="259"/>
      <c r="L84" s="91"/>
      <c r="M84" s="31">
        <f t="shared" si="51"/>
        <v>0.46647024835033246</v>
      </c>
      <c r="N84" s="260"/>
      <c r="O84" s="99"/>
      <c r="P84" s="79">
        <f t="shared" si="35"/>
        <v>14.373495856114673</v>
      </c>
      <c r="Q84" s="260"/>
      <c r="R84" s="302"/>
      <c r="S84" s="290">
        <f t="shared" si="45"/>
        <v>1</v>
      </c>
      <c r="T84" s="291">
        <f t="shared" si="46"/>
        <v>1</v>
      </c>
      <c r="U84" s="291">
        <f t="shared" si="47"/>
        <v>1</v>
      </c>
      <c r="V84" s="291">
        <f t="shared" si="48"/>
        <v>1</v>
      </c>
      <c r="W84" s="291">
        <f t="shared" si="49"/>
        <v>1</v>
      </c>
      <c r="X84" s="291">
        <f t="shared" si="50"/>
        <v>1</v>
      </c>
    </row>
    <row r="85" spans="1:24" ht="15.75" thickBot="1" x14ac:dyDescent="0.3">
      <c r="A85" s="22">
        <v>15</v>
      </c>
      <c r="B85" s="11" t="s">
        <v>94</v>
      </c>
      <c r="C85" s="129">
        <f>'2019 исходные'!F85</f>
        <v>0.88461538461538458</v>
      </c>
      <c r="D85" s="32">
        <f t="shared" si="36"/>
        <v>0.8455402556334416</v>
      </c>
      <c r="E85" s="264" t="str">
        <f t="shared" si="37"/>
        <v>B</v>
      </c>
      <c r="F85" s="110">
        <f>'2019 исходные'!J85</f>
        <v>0.72463768115942029</v>
      </c>
      <c r="G85" s="32">
        <f t="shared" si="38"/>
        <v>0.68193024663296131</v>
      </c>
      <c r="H85" s="264" t="str">
        <f t="shared" si="39"/>
        <v>A</v>
      </c>
      <c r="I85" s="85">
        <f>'2019 исходные'!M85</f>
        <v>0.67105263157894735</v>
      </c>
      <c r="J85" s="32">
        <f t="shared" si="40"/>
        <v>0.60893871397534505</v>
      </c>
      <c r="K85" s="260" t="str">
        <f t="shared" si="41"/>
        <v>B</v>
      </c>
      <c r="L85" s="92">
        <f>'2019 исходные'!P85</f>
        <v>0.42105263157894735</v>
      </c>
      <c r="M85" s="32">
        <f t="shared" si="51"/>
        <v>0.46647024835033246</v>
      </c>
      <c r="N85" s="276" t="str">
        <f t="shared" si="42"/>
        <v>C</v>
      </c>
      <c r="O85" s="101">
        <f>'2019 исходные'!S85</f>
        <v>16.75</v>
      </c>
      <c r="P85" s="80">
        <f t="shared" si="35"/>
        <v>14.373495856114673</v>
      </c>
      <c r="Q85" s="259" t="str">
        <f t="shared" si="43"/>
        <v>C</v>
      </c>
      <c r="R85" s="300" t="str">
        <f t="shared" si="44"/>
        <v>B</v>
      </c>
      <c r="S85" s="292">
        <f t="shared" si="45"/>
        <v>2.5</v>
      </c>
      <c r="T85" s="293">
        <f t="shared" si="46"/>
        <v>4.2</v>
      </c>
      <c r="U85" s="293">
        <f t="shared" si="47"/>
        <v>2.5</v>
      </c>
      <c r="V85" s="293">
        <f t="shared" si="48"/>
        <v>2</v>
      </c>
      <c r="W85" s="293">
        <f t="shared" si="49"/>
        <v>2</v>
      </c>
      <c r="X85" s="293">
        <f t="shared" si="50"/>
        <v>2.6399999999999997</v>
      </c>
    </row>
    <row r="86" spans="1:24" ht="15.75" thickBot="1" x14ac:dyDescent="0.3">
      <c r="A86" s="17"/>
      <c r="B86" s="224" t="s">
        <v>138</v>
      </c>
      <c r="C86" s="130">
        <f>AVERAGE(C87:C116)</f>
        <v>0.83202791442163937</v>
      </c>
      <c r="D86" s="246">
        <f t="shared" si="36"/>
        <v>0.8455402556334416</v>
      </c>
      <c r="E86" s="261" t="str">
        <f t="shared" si="37"/>
        <v>B</v>
      </c>
      <c r="F86" s="7">
        <f>AVERAGE(F87:F116)</f>
        <v>0.65572823155169269</v>
      </c>
      <c r="G86" s="246">
        <f t="shared" si="38"/>
        <v>0.68193024663296131</v>
      </c>
      <c r="H86" s="261" t="str">
        <f t="shared" si="39"/>
        <v>B</v>
      </c>
      <c r="I86" s="7">
        <f>AVERAGE(I87:I116)</f>
        <v>0.58913695603532767</v>
      </c>
      <c r="J86" s="246">
        <f t="shared" si="40"/>
        <v>0.60893871397534505</v>
      </c>
      <c r="K86" s="261" t="str">
        <f t="shared" si="41"/>
        <v>B</v>
      </c>
      <c r="L86" s="7">
        <f>AVERAGE(L87:L116)</f>
        <v>0.47388517594850066</v>
      </c>
      <c r="M86" s="246">
        <f t="shared" si="51"/>
        <v>0.46647024835033246</v>
      </c>
      <c r="N86" s="261" t="str">
        <f t="shared" si="42"/>
        <v>C</v>
      </c>
      <c r="O86" s="278">
        <f>AVERAGE(O87:O116)</f>
        <v>15.639204462397133</v>
      </c>
      <c r="P86" s="247">
        <f t="shared" si="35"/>
        <v>14.373495856114673</v>
      </c>
      <c r="Q86" s="261" t="str">
        <f t="shared" si="43"/>
        <v>C</v>
      </c>
      <c r="R86" s="298" t="str">
        <f t="shared" si="44"/>
        <v>C</v>
      </c>
      <c r="S86" s="296">
        <f t="shared" si="45"/>
        <v>2.5</v>
      </c>
      <c r="T86" s="297">
        <f t="shared" si="46"/>
        <v>2.5</v>
      </c>
      <c r="U86" s="297">
        <f t="shared" si="47"/>
        <v>2.5</v>
      </c>
      <c r="V86" s="297">
        <f t="shared" si="48"/>
        <v>2</v>
      </c>
      <c r="W86" s="297">
        <f t="shared" si="49"/>
        <v>2</v>
      </c>
      <c r="X86" s="313">
        <f t="shared" si="50"/>
        <v>2.2999999999999998</v>
      </c>
    </row>
    <row r="87" spans="1:24" x14ac:dyDescent="0.25">
      <c r="A87" s="21">
        <v>1</v>
      </c>
      <c r="B87" s="10" t="s">
        <v>45</v>
      </c>
      <c r="C87" s="128">
        <f>'2019 исходные'!F87</f>
        <v>0.85245901639344257</v>
      </c>
      <c r="D87" s="31">
        <f t="shared" si="36"/>
        <v>0.8455402556334416</v>
      </c>
      <c r="E87" s="260" t="str">
        <f t="shared" si="37"/>
        <v>B</v>
      </c>
      <c r="F87" s="106">
        <f>'2019 исходные'!J87</f>
        <v>0.82692307692307687</v>
      </c>
      <c r="G87" s="31">
        <f t="shared" si="38"/>
        <v>0.68193024663296131</v>
      </c>
      <c r="H87" s="260" t="str">
        <f t="shared" si="39"/>
        <v>A</v>
      </c>
      <c r="I87" s="84">
        <f>'2019 исходные'!M87</f>
        <v>0.67647058823529416</v>
      </c>
      <c r="J87" s="31">
        <f t="shared" si="40"/>
        <v>0.60893871397534505</v>
      </c>
      <c r="K87" s="260" t="str">
        <f t="shared" si="41"/>
        <v>B</v>
      </c>
      <c r="L87" s="91">
        <f>'2019 исходные'!P87</f>
        <v>0.38235294117647056</v>
      </c>
      <c r="M87" s="31">
        <f t="shared" si="51"/>
        <v>0.46647024835033246</v>
      </c>
      <c r="N87" s="260" t="str">
        <f t="shared" si="42"/>
        <v>C</v>
      </c>
      <c r="O87" s="99">
        <f>'2019 исходные'!S87</f>
        <v>13.117647058823529</v>
      </c>
      <c r="P87" s="79">
        <f t="shared" ref="P87:P126" si="52">$O$127</f>
        <v>14.373495856114673</v>
      </c>
      <c r="Q87" s="260" t="str">
        <f t="shared" si="43"/>
        <v>B</v>
      </c>
      <c r="R87" s="302" t="str">
        <f t="shared" si="44"/>
        <v>B</v>
      </c>
      <c r="S87" s="290">
        <f t="shared" si="45"/>
        <v>2.5</v>
      </c>
      <c r="T87" s="291">
        <f t="shared" si="46"/>
        <v>4.2</v>
      </c>
      <c r="U87" s="291">
        <f t="shared" si="47"/>
        <v>2.5</v>
      </c>
      <c r="V87" s="291">
        <f t="shared" si="48"/>
        <v>2</v>
      </c>
      <c r="W87" s="291">
        <f t="shared" si="49"/>
        <v>2.5</v>
      </c>
      <c r="X87" s="291">
        <f t="shared" si="50"/>
        <v>2.7399999999999998</v>
      </c>
    </row>
    <row r="88" spans="1:24" x14ac:dyDescent="0.25">
      <c r="A88" s="22">
        <v>2</v>
      </c>
      <c r="B88" s="10" t="s">
        <v>46</v>
      </c>
      <c r="C88" s="128">
        <f>'2019 исходные'!F88</f>
        <v>0.6</v>
      </c>
      <c r="D88" s="31">
        <f t="shared" si="36"/>
        <v>0.8455402556334416</v>
      </c>
      <c r="E88" s="260" t="str">
        <f t="shared" si="37"/>
        <v>C</v>
      </c>
      <c r="F88" s="106">
        <f>'2019 исходные'!J88</f>
        <v>0.45833333333333331</v>
      </c>
      <c r="G88" s="31">
        <f t="shared" si="38"/>
        <v>0.68193024663296131</v>
      </c>
      <c r="H88" s="260" t="str">
        <f t="shared" si="39"/>
        <v>C</v>
      </c>
      <c r="I88" s="84">
        <f>'2019 исходные'!M88</f>
        <v>0.4</v>
      </c>
      <c r="J88" s="31">
        <f t="shared" si="40"/>
        <v>0.60893871397534505</v>
      </c>
      <c r="K88" s="260" t="str">
        <f t="shared" si="41"/>
        <v>C</v>
      </c>
      <c r="L88" s="91">
        <f>'2019 исходные'!P88</f>
        <v>0.5</v>
      </c>
      <c r="M88" s="31">
        <f t="shared" si="51"/>
        <v>0.46647024835033246</v>
      </c>
      <c r="N88" s="262" t="str">
        <f t="shared" si="42"/>
        <v>B</v>
      </c>
      <c r="O88" s="99">
        <f>'2019 исходные'!S88</f>
        <v>18.666666666666668</v>
      </c>
      <c r="P88" s="79">
        <f t="shared" si="52"/>
        <v>14.373495856114673</v>
      </c>
      <c r="Q88" s="262" t="str">
        <f t="shared" si="43"/>
        <v>C</v>
      </c>
      <c r="R88" s="302" t="str">
        <f t="shared" si="44"/>
        <v>C</v>
      </c>
      <c r="S88" s="290">
        <f t="shared" si="45"/>
        <v>2</v>
      </c>
      <c r="T88" s="291">
        <f t="shared" si="46"/>
        <v>2</v>
      </c>
      <c r="U88" s="291">
        <f t="shared" si="47"/>
        <v>2</v>
      </c>
      <c r="V88" s="291">
        <f t="shared" si="48"/>
        <v>2.5</v>
      </c>
      <c r="W88" s="291">
        <f t="shared" si="49"/>
        <v>2</v>
      </c>
      <c r="X88" s="291">
        <f t="shared" si="50"/>
        <v>2.1</v>
      </c>
    </row>
    <row r="89" spans="1:24" x14ac:dyDescent="0.25">
      <c r="A89" s="22">
        <v>3</v>
      </c>
      <c r="B89" s="10" t="s">
        <v>48</v>
      </c>
      <c r="C89" s="128">
        <f>'2019 исходные'!F89</f>
        <v>0.85333333333333339</v>
      </c>
      <c r="D89" s="31">
        <f t="shared" si="36"/>
        <v>0.8455402556334416</v>
      </c>
      <c r="E89" s="260" t="str">
        <f t="shared" si="37"/>
        <v>B</v>
      </c>
      <c r="F89" s="106">
        <f>'2019 исходные'!J89</f>
        <v>0.734375</v>
      </c>
      <c r="G89" s="31">
        <f t="shared" si="38"/>
        <v>0.68193024663296131</v>
      </c>
      <c r="H89" s="260" t="str">
        <f t="shared" si="39"/>
        <v>A</v>
      </c>
      <c r="I89" s="84">
        <f>'2019 исходные'!M89</f>
        <v>0.72857142857142854</v>
      </c>
      <c r="J89" s="31">
        <f t="shared" si="40"/>
        <v>0.60893871397534505</v>
      </c>
      <c r="K89" s="260" t="str">
        <f t="shared" si="41"/>
        <v>A</v>
      </c>
      <c r="L89" s="91">
        <f>'2019 исходные'!P89</f>
        <v>0.3</v>
      </c>
      <c r="M89" s="31">
        <f t="shared" si="51"/>
        <v>0.46647024835033246</v>
      </c>
      <c r="N89" s="269" t="str">
        <f t="shared" si="42"/>
        <v>C</v>
      </c>
      <c r="O89" s="99">
        <f>'2019 исходные'!S89</f>
        <v>15.657142857142857</v>
      </c>
      <c r="P89" s="79">
        <f t="shared" si="52"/>
        <v>14.373495856114673</v>
      </c>
      <c r="Q89" s="260" t="str">
        <f t="shared" si="43"/>
        <v>C</v>
      </c>
      <c r="R89" s="302" t="str">
        <f t="shared" si="44"/>
        <v>B</v>
      </c>
      <c r="S89" s="290">
        <f t="shared" si="45"/>
        <v>2.5</v>
      </c>
      <c r="T89" s="291">
        <f t="shared" si="46"/>
        <v>4.2</v>
      </c>
      <c r="U89" s="291">
        <f t="shared" si="47"/>
        <v>4.2</v>
      </c>
      <c r="V89" s="291">
        <f t="shared" si="48"/>
        <v>2</v>
      </c>
      <c r="W89" s="291">
        <f t="shared" si="49"/>
        <v>2</v>
      </c>
      <c r="X89" s="291">
        <f t="shared" si="50"/>
        <v>2.98</v>
      </c>
    </row>
    <row r="90" spans="1:24" x14ac:dyDescent="0.25">
      <c r="A90" s="22">
        <v>4</v>
      </c>
      <c r="B90" s="10" t="s">
        <v>37</v>
      </c>
      <c r="C90" s="128">
        <f>'2019 исходные'!F90</f>
        <v>0.85365853658536583</v>
      </c>
      <c r="D90" s="31">
        <f t="shared" si="36"/>
        <v>0.8455402556334416</v>
      </c>
      <c r="E90" s="260" t="str">
        <f t="shared" si="37"/>
        <v>B</v>
      </c>
      <c r="F90" s="106">
        <f>'2019 исходные'!J90</f>
        <v>0.72857142857142854</v>
      </c>
      <c r="G90" s="31">
        <f t="shared" si="38"/>
        <v>0.68193024663296131</v>
      </c>
      <c r="H90" s="260" t="str">
        <f t="shared" si="39"/>
        <v>A</v>
      </c>
      <c r="I90" s="84">
        <f>'2019 исходные'!M90</f>
        <v>0.67500000000000004</v>
      </c>
      <c r="J90" s="31">
        <f t="shared" si="40"/>
        <v>0.60893871397534505</v>
      </c>
      <c r="K90" s="259" t="str">
        <f t="shared" si="41"/>
        <v>B</v>
      </c>
      <c r="L90" s="91">
        <f>'2019 исходные'!P90</f>
        <v>0.4375</v>
      </c>
      <c r="M90" s="31">
        <f t="shared" si="51"/>
        <v>0.46647024835033246</v>
      </c>
      <c r="N90" s="260" t="str">
        <f t="shared" si="42"/>
        <v>C</v>
      </c>
      <c r="O90" s="99">
        <f>'2019 исходные'!S90</f>
        <v>14.987500000000001</v>
      </c>
      <c r="P90" s="79">
        <f t="shared" si="52"/>
        <v>14.373495856114673</v>
      </c>
      <c r="Q90" s="262" t="str">
        <f t="shared" si="43"/>
        <v>B</v>
      </c>
      <c r="R90" s="302" t="str">
        <f t="shared" si="44"/>
        <v>B</v>
      </c>
      <c r="S90" s="290">
        <f t="shared" si="45"/>
        <v>2.5</v>
      </c>
      <c r="T90" s="291">
        <f t="shared" si="46"/>
        <v>4.2</v>
      </c>
      <c r="U90" s="291">
        <f t="shared" si="47"/>
        <v>2.5</v>
      </c>
      <c r="V90" s="291">
        <f t="shared" si="48"/>
        <v>2</v>
      </c>
      <c r="W90" s="291">
        <f t="shared" si="49"/>
        <v>2.5</v>
      </c>
      <c r="X90" s="291">
        <f t="shared" si="50"/>
        <v>2.7399999999999998</v>
      </c>
    </row>
    <row r="91" spans="1:24" x14ac:dyDescent="0.25">
      <c r="A91" s="22">
        <v>5</v>
      </c>
      <c r="B91" s="10" t="s">
        <v>3</v>
      </c>
      <c r="C91" s="128">
        <f>'2019 исходные'!F91</f>
        <v>0.8</v>
      </c>
      <c r="D91" s="31">
        <f t="shared" si="36"/>
        <v>0.8455402556334416</v>
      </c>
      <c r="E91" s="259" t="str">
        <f t="shared" si="37"/>
        <v>B</v>
      </c>
      <c r="F91" s="106">
        <f>'2019 исходные'!J91</f>
        <v>0.71875</v>
      </c>
      <c r="G91" s="31">
        <f t="shared" si="38"/>
        <v>0.68193024663296131</v>
      </c>
      <c r="H91" s="260" t="str">
        <f t="shared" si="39"/>
        <v>A</v>
      </c>
      <c r="I91" s="84">
        <f>'2019 исходные'!M91</f>
        <v>0.62666666666666671</v>
      </c>
      <c r="J91" s="31">
        <f t="shared" si="40"/>
        <v>0.60893871397534505</v>
      </c>
      <c r="K91" s="260" t="str">
        <f t="shared" si="41"/>
        <v>B</v>
      </c>
      <c r="L91" s="91">
        <f>'2019 исходные'!P91</f>
        <v>0.41333333333333333</v>
      </c>
      <c r="M91" s="31">
        <f t="shared" si="51"/>
        <v>0.46647024835033246</v>
      </c>
      <c r="N91" s="260" t="str">
        <f t="shared" si="42"/>
        <v>C</v>
      </c>
      <c r="O91" s="99">
        <f>'2019 исходные'!S91</f>
        <v>18.8</v>
      </c>
      <c r="P91" s="79">
        <f t="shared" si="52"/>
        <v>14.373495856114673</v>
      </c>
      <c r="Q91" s="259" t="str">
        <f t="shared" si="43"/>
        <v>C</v>
      </c>
      <c r="R91" s="302" t="str">
        <f t="shared" si="44"/>
        <v>B</v>
      </c>
      <c r="S91" s="290">
        <f t="shared" si="45"/>
        <v>2.5</v>
      </c>
      <c r="T91" s="291">
        <f t="shared" si="46"/>
        <v>4.2</v>
      </c>
      <c r="U91" s="291">
        <f t="shared" si="47"/>
        <v>2.5</v>
      </c>
      <c r="V91" s="291">
        <f t="shared" si="48"/>
        <v>2</v>
      </c>
      <c r="W91" s="291">
        <f t="shared" si="49"/>
        <v>2</v>
      </c>
      <c r="X91" s="291">
        <f t="shared" si="50"/>
        <v>2.6399999999999997</v>
      </c>
    </row>
    <row r="92" spans="1:24" x14ac:dyDescent="0.25">
      <c r="A92" s="22">
        <v>6</v>
      </c>
      <c r="B92" s="10" t="s">
        <v>38</v>
      </c>
      <c r="C92" s="128">
        <f>'2019 исходные'!F92</f>
        <v>0.83486238532110091</v>
      </c>
      <c r="D92" s="124">
        <f t="shared" si="36"/>
        <v>0.8455402556334416</v>
      </c>
      <c r="E92" s="260" t="str">
        <f t="shared" si="37"/>
        <v>B</v>
      </c>
      <c r="F92" s="106">
        <f>'2019 исходные'!J92</f>
        <v>0.61538461538461542</v>
      </c>
      <c r="G92" s="31">
        <f t="shared" si="38"/>
        <v>0.68193024663296131</v>
      </c>
      <c r="H92" s="260" t="str">
        <f t="shared" si="39"/>
        <v>B</v>
      </c>
      <c r="I92" s="84">
        <f>'2019 исходные'!M92</f>
        <v>0.55238095238095242</v>
      </c>
      <c r="J92" s="31">
        <f t="shared" si="40"/>
        <v>0.60893871397534505</v>
      </c>
      <c r="K92" s="259" t="str">
        <f t="shared" si="41"/>
        <v>B</v>
      </c>
      <c r="L92" s="91">
        <f>'2019 исходные'!P92</f>
        <v>0.52380952380952384</v>
      </c>
      <c r="M92" s="31">
        <f t="shared" si="51"/>
        <v>0.46647024835033246</v>
      </c>
      <c r="N92" s="260" t="str">
        <f t="shared" si="42"/>
        <v>B</v>
      </c>
      <c r="O92" s="99">
        <f>'2019 исходные'!S92</f>
        <v>17.838095238095239</v>
      </c>
      <c r="P92" s="79">
        <f t="shared" si="52"/>
        <v>14.373495856114673</v>
      </c>
      <c r="Q92" s="260" t="str">
        <f t="shared" si="43"/>
        <v>C</v>
      </c>
      <c r="R92" s="302" t="str">
        <f t="shared" si="44"/>
        <v>C</v>
      </c>
      <c r="S92" s="290">
        <f t="shared" si="45"/>
        <v>2.5</v>
      </c>
      <c r="T92" s="291">
        <f t="shared" si="46"/>
        <v>2.5</v>
      </c>
      <c r="U92" s="291">
        <f t="shared" si="47"/>
        <v>2.5</v>
      </c>
      <c r="V92" s="291">
        <f t="shared" si="48"/>
        <v>2.5</v>
      </c>
      <c r="W92" s="291">
        <f t="shared" si="49"/>
        <v>2</v>
      </c>
      <c r="X92" s="291">
        <f t="shared" si="50"/>
        <v>2.4</v>
      </c>
    </row>
    <row r="93" spans="1:24" x14ac:dyDescent="0.25">
      <c r="A93" s="22">
        <v>7</v>
      </c>
      <c r="B93" s="10" t="s">
        <v>21</v>
      </c>
      <c r="C93" s="128">
        <f>'2019 исходные'!F93</f>
        <v>0.73913043478260865</v>
      </c>
      <c r="D93" s="124">
        <f t="shared" si="36"/>
        <v>0.8455402556334416</v>
      </c>
      <c r="E93" s="259" t="str">
        <f t="shared" si="37"/>
        <v>C</v>
      </c>
      <c r="F93" s="106">
        <f>'2019 исходные'!J93</f>
        <v>0.67647058823529416</v>
      </c>
      <c r="G93" s="31">
        <f t="shared" si="38"/>
        <v>0.68193024663296131</v>
      </c>
      <c r="H93" s="260" t="str">
        <f t="shared" si="39"/>
        <v>B</v>
      </c>
      <c r="I93" s="84">
        <f>'2019 исходные'!M93</f>
        <v>0.5714285714285714</v>
      </c>
      <c r="J93" s="31">
        <f t="shared" si="40"/>
        <v>0.60893871397534505</v>
      </c>
      <c r="K93" s="260" t="str">
        <f t="shared" si="41"/>
        <v>B</v>
      </c>
      <c r="L93" s="91">
        <f>'2019 исходные'!P93</f>
        <v>0.54761904761904767</v>
      </c>
      <c r="M93" s="31">
        <f t="shared" si="51"/>
        <v>0.46647024835033246</v>
      </c>
      <c r="N93" s="260" t="str">
        <f t="shared" si="42"/>
        <v>B</v>
      </c>
      <c r="O93" s="99">
        <f>'2019 исходные'!S93</f>
        <v>12</v>
      </c>
      <c r="P93" s="79">
        <f t="shared" si="52"/>
        <v>14.373495856114673</v>
      </c>
      <c r="Q93" s="280" t="str">
        <f t="shared" si="43"/>
        <v>B</v>
      </c>
      <c r="R93" s="302" t="str">
        <f t="shared" si="44"/>
        <v>C</v>
      </c>
      <c r="S93" s="290">
        <f t="shared" si="45"/>
        <v>2</v>
      </c>
      <c r="T93" s="291">
        <f t="shared" si="46"/>
        <v>2.5</v>
      </c>
      <c r="U93" s="291">
        <f t="shared" si="47"/>
        <v>2.5</v>
      </c>
      <c r="V93" s="291">
        <f t="shared" si="48"/>
        <v>2.5</v>
      </c>
      <c r="W93" s="291">
        <f t="shared" si="49"/>
        <v>2.5</v>
      </c>
      <c r="X93" s="291">
        <f t="shared" si="50"/>
        <v>2.4</v>
      </c>
    </row>
    <row r="94" spans="1:24" x14ac:dyDescent="0.25">
      <c r="A94" s="22">
        <v>8</v>
      </c>
      <c r="B94" s="11" t="s">
        <v>50</v>
      </c>
      <c r="C94" s="129">
        <f>'2019 исходные'!F94</f>
        <v>0.95238095238095233</v>
      </c>
      <c r="D94" s="125">
        <f t="shared" si="36"/>
        <v>0.8455402556334416</v>
      </c>
      <c r="E94" s="266" t="str">
        <f t="shared" si="37"/>
        <v>A</v>
      </c>
      <c r="F94" s="107">
        <f>'2019 исходные'!J94</f>
        <v>0.8</v>
      </c>
      <c r="G94" s="32">
        <f t="shared" si="38"/>
        <v>0.68193024663296131</v>
      </c>
      <c r="H94" s="262" t="str">
        <f t="shared" si="39"/>
        <v>A</v>
      </c>
      <c r="I94" s="85">
        <f>'2019 исходные'!M94</f>
        <v>0.6428571428571429</v>
      </c>
      <c r="J94" s="32">
        <f t="shared" si="40"/>
        <v>0.60893871397534505</v>
      </c>
      <c r="K94" s="266" t="str">
        <f t="shared" si="41"/>
        <v>B</v>
      </c>
      <c r="L94" s="92">
        <f>'2019 исходные'!P94</f>
        <v>0.4642857142857143</v>
      </c>
      <c r="M94" s="32">
        <f t="shared" si="51"/>
        <v>0.46647024835033246</v>
      </c>
      <c r="N94" s="276" t="str">
        <f t="shared" si="42"/>
        <v>C</v>
      </c>
      <c r="O94" s="101">
        <f>'2019 исходные'!S94</f>
        <v>14.928571428571429</v>
      </c>
      <c r="P94" s="80">
        <f t="shared" si="52"/>
        <v>14.373495856114673</v>
      </c>
      <c r="Q94" s="264" t="str">
        <f t="shared" si="43"/>
        <v>B</v>
      </c>
      <c r="R94" s="300" t="str">
        <f t="shared" si="44"/>
        <v>B</v>
      </c>
      <c r="S94" s="292">
        <f t="shared" si="45"/>
        <v>4.2</v>
      </c>
      <c r="T94" s="293">
        <f t="shared" si="46"/>
        <v>4.2</v>
      </c>
      <c r="U94" s="293">
        <f t="shared" si="47"/>
        <v>2.5</v>
      </c>
      <c r="V94" s="293">
        <f t="shared" si="48"/>
        <v>2</v>
      </c>
      <c r="W94" s="293">
        <f t="shared" si="49"/>
        <v>2.5</v>
      </c>
      <c r="X94" s="293">
        <f t="shared" si="50"/>
        <v>3.08</v>
      </c>
    </row>
    <row r="95" spans="1:24" x14ac:dyDescent="0.25">
      <c r="A95" s="22">
        <v>9</v>
      </c>
      <c r="B95" s="10" t="s">
        <v>51</v>
      </c>
      <c r="C95" s="131">
        <f>'2019 исходные'!F95</f>
        <v>0.85185185185185186</v>
      </c>
      <c r="D95" s="31">
        <f t="shared" si="36"/>
        <v>0.8455402556334416</v>
      </c>
      <c r="E95" s="260" t="str">
        <f t="shared" si="37"/>
        <v>B</v>
      </c>
      <c r="F95" s="106">
        <f>'2019 исходные'!J95</f>
        <v>0.67391304347826086</v>
      </c>
      <c r="G95" s="31">
        <f t="shared" si="38"/>
        <v>0.68193024663296131</v>
      </c>
      <c r="H95" s="260" t="str">
        <f t="shared" si="39"/>
        <v>B</v>
      </c>
      <c r="I95" s="84">
        <f>'2019 исходные'!M95</f>
        <v>0.60377358490566035</v>
      </c>
      <c r="J95" s="31">
        <f t="shared" si="40"/>
        <v>0.60893871397534505</v>
      </c>
      <c r="K95" s="260" t="str">
        <f t="shared" si="41"/>
        <v>B</v>
      </c>
      <c r="L95" s="91">
        <f>'2019 исходные'!P95</f>
        <v>0.58490566037735847</v>
      </c>
      <c r="M95" s="31">
        <f t="shared" si="51"/>
        <v>0.46647024835033246</v>
      </c>
      <c r="N95" s="260" t="str">
        <f t="shared" si="42"/>
        <v>B</v>
      </c>
      <c r="O95" s="99">
        <f>'2019 исходные'!S95</f>
        <v>17.547169811320753</v>
      </c>
      <c r="P95" s="79">
        <f t="shared" si="52"/>
        <v>14.373495856114673</v>
      </c>
      <c r="Q95" s="259" t="str">
        <f t="shared" si="43"/>
        <v>C</v>
      </c>
      <c r="R95" s="302" t="str">
        <f>IF(X95&gt;=3.5,"A",IF(X95&gt;=2.5,"B",IF(X95&gt;=1.5,"C","D")))</f>
        <v>C</v>
      </c>
      <c r="S95" s="290">
        <f>IF(E95="A",4.2,IF(E95="B",2.5,IF(E95="C",2,1)))</f>
        <v>2.5</v>
      </c>
      <c r="T95" s="291">
        <f>IF(H95="A",4.2,IF(H95="B",2.5,IF(H95="C",2,1)))</f>
        <v>2.5</v>
      </c>
      <c r="U95" s="291">
        <f>IF(K95="A",4.2,IF(K95="B",2.5,IF(K95="C",2,1)))</f>
        <v>2.5</v>
      </c>
      <c r="V95" s="291">
        <f>IF(N95="A",4.2,IF(N95="B",2.5,IF(N95="C",2,1)))</f>
        <v>2.5</v>
      </c>
      <c r="W95" s="291">
        <f>IF(Q95="A",4.2,IF(Q95="B",2.5,IF(Q95="C",2,1)))</f>
        <v>2</v>
      </c>
      <c r="X95" s="291">
        <f>AVERAGE(S95:W95)</f>
        <v>2.4</v>
      </c>
    </row>
    <row r="96" spans="1:24" x14ac:dyDescent="0.25">
      <c r="A96" s="22">
        <v>10</v>
      </c>
      <c r="B96" s="13" t="s">
        <v>52</v>
      </c>
      <c r="C96" s="128">
        <f>'2019 исходные'!F96</f>
        <v>0.84313725490196079</v>
      </c>
      <c r="D96" s="133">
        <f t="shared" si="36"/>
        <v>0.8455402556334416</v>
      </c>
      <c r="E96" s="263" t="str">
        <f t="shared" si="37"/>
        <v>B</v>
      </c>
      <c r="F96" s="105">
        <f>'2019 исходные'!J96</f>
        <v>0.37209302325581395</v>
      </c>
      <c r="G96" s="30">
        <f t="shared" si="38"/>
        <v>0.68193024663296131</v>
      </c>
      <c r="H96" s="272" t="str">
        <f t="shared" si="39"/>
        <v>C</v>
      </c>
      <c r="I96" s="88">
        <f>'2019 исходные'!M96</f>
        <v>0.34782608695652173</v>
      </c>
      <c r="J96" s="30">
        <f t="shared" si="40"/>
        <v>0.60893871397534505</v>
      </c>
      <c r="K96" s="263" t="str">
        <f t="shared" si="41"/>
        <v>C</v>
      </c>
      <c r="L96" s="90">
        <f>'2019 исходные'!P96</f>
        <v>0.56521739130434778</v>
      </c>
      <c r="M96" s="30">
        <f t="shared" si="51"/>
        <v>0.46647024835033246</v>
      </c>
      <c r="N96" s="263" t="str">
        <f t="shared" si="42"/>
        <v>B</v>
      </c>
      <c r="O96" s="100">
        <f>'2019 исходные'!S96</f>
        <v>11.847826086956522</v>
      </c>
      <c r="P96" s="78">
        <f t="shared" si="52"/>
        <v>14.373495856114673</v>
      </c>
      <c r="Q96" s="263" t="str">
        <f t="shared" si="43"/>
        <v>B</v>
      </c>
      <c r="R96" s="299" t="str">
        <f t="shared" si="44"/>
        <v>C</v>
      </c>
      <c r="S96" s="294">
        <f t="shared" si="45"/>
        <v>2.5</v>
      </c>
      <c r="T96" s="295">
        <f t="shared" si="46"/>
        <v>2</v>
      </c>
      <c r="U96" s="295">
        <f t="shared" si="47"/>
        <v>2</v>
      </c>
      <c r="V96" s="295">
        <f t="shared" si="48"/>
        <v>2.5</v>
      </c>
      <c r="W96" s="295">
        <f t="shared" si="49"/>
        <v>2.5</v>
      </c>
      <c r="X96" s="295">
        <f t="shared" si="50"/>
        <v>2.2999999999999998</v>
      </c>
    </row>
    <row r="97" spans="1:24" x14ac:dyDescent="0.25">
      <c r="A97" s="22">
        <v>11</v>
      </c>
      <c r="B97" s="10" t="s">
        <v>53</v>
      </c>
      <c r="C97" s="128">
        <f>'2019 исходные'!F97</f>
        <v>0.91228070175438591</v>
      </c>
      <c r="D97" s="124">
        <f t="shared" si="36"/>
        <v>0.8455402556334416</v>
      </c>
      <c r="E97" s="260" t="str">
        <f t="shared" si="37"/>
        <v>A</v>
      </c>
      <c r="F97" s="106">
        <f>'2019 исходные'!J97</f>
        <v>0.82692307692307687</v>
      </c>
      <c r="G97" s="31">
        <f t="shared" si="38"/>
        <v>0.68193024663296131</v>
      </c>
      <c r="H97" s="260" t="str">
        <f t="shared" si="39"/>
        <v>A</v>
      </c>
      <c r="I97" s="84">
        <f>'2019 исходные'!M97</f>
        <v>0.79661016949152541</v>
      </c>
      <c r="J97" s="31">
        <f t="shared" si="40"/>
        <v>0.60893871397534505</v>
      </c>
      <c r="K97" s="259" t="str">
        <f t="shared" si="41"/>
        <v>A</v>
      </c>
      <c r="L97" s="91">
        <f>'2019 исходные'!P97</f>
        <v>0.33898305084745761</v>
      </c>
      <c r="M97" s="31">
        <f t="shared" si="51"/>
        <v>0.46647024835033246</v>
      </c>
      <c r="N97" s="269" t="str">
        <f t="shared" si="42"/>
        <v>C</v>
      </c>
      <c r="O97" s="99">
        <f>'2019 исходные'!S97</f>
        <v>17.8135593220339</v>
      </c>
      <c r="P97" s="79">
        <f t="shared" si="52"/>
        <v>14.373495856114673</v>
      </c>
      <c r="Q97" s="259" t="str">
        <f t="shared" si="43"/>
        <v>C</v>
      </c>
      <c r="R97" s="305" t="str">
        <f t="shared" si="44"/>
        <v>B</v>
      </c>
      <c r="S97" s="290">
        <f t="shared" si="45"/>
        <v>4.2</v>
      </c>
      <c r="T97" s="291">
        <f t="shared" si="46"/>
        <v>4.2</v>
      </c>
      <c r="U97" s="291">
        <f t="shared" si="47"/>
        <v>4.2</v>
      </c>
      <c r="V97" s="291">
        <f t="shared" si="48"/>
        <v>2</v>
      </c>
      <c r="W97" s="291">
        <f t="shared" si="49"/>
        <v>2</v>
      </c>
      <c r="X97" s="291">
        <f t="shared" si="50"/>
        <v>3.3200000000000003</v>
      </c>
    </row>
    <row r="98" spans="1:24" x14ac:dyDescent="0.25">
      <c r="A98" s="22">
        <v>12</v>
      </c>
      <c r="B98" s="10" t="s">
        <v>6</v>
      </c>
      <c r="C98" s="128">
        <f>'2019 исходные'!F98</f>
        <v>0.8666666666666667</v>
      </c>
      <c r="D98" s="124">
        <f t="shared" si="36"/>
        <v>0.8455402556334416</v>
      </c>
      <c r="E98" s="259" t="str">
        <f t="shared" si="37"/>
        <v>B</v>
      </c>
      <c r="F98" s="106">
        <f>'2019 исходные'!J98</f>
        <v>0.84615384615384615</v>
      </c>
      <c r="G98" s="31">
        <f t="shared" si="38"/>
        <v>0.68193024663296131</v>
      </c>
      <c r="H98" s="262" t="str">
        <f t="shared" si="39"/>
        <v>A</v>
      </c>
      <c r="I98" s="84">
        <f>'2019 исходные'!M98</f>
        <v>0.72307692307692306</v>
      </c>
      <c r="J98" s="31">
        <f t="shared" si="40"/>
        <v>0.60893871397534505</v>
      </c>
      <c r="K98" s="260" t="str">
        <f t="shared" si="41"/>
        <v>A</v>
      </c>
      <c r="L98" s="91">
        <f>'2019 исходные'!P98</f>
        <v>0.38461538461538464</v>
      </c>
      <c r="M98" s="31">
        <f t="shared" si="51"/>
        <v>0.46647024835033246</v>
      </c>
      <c r="N98" s="260" t="str">
        <f t="shared" si="42"/>
        <v>C</v>
      </c>
      <c r="O98" s="99">
        <f>'2019 исходные'!S98</f>
        <v>13.707692307692307</v>
      </c>
      <c r="P98" s="79">
        <f t="shared" si="52"/>
        <v>14.373495856114673</v>
      </c>
      <c r="Q98" s="260" t="str">
        <f t="shared" si="43"/>
        <v>B</v>
      </c>
      <c r="R98" s="300" t="str">
        <f t="shared" si="44"/>
        <v>B</v>
      </c>
      <c r="S98" s="290">
        <f t="shared" si="45"/>
        <v>2.5</v>
      </c>
      <c r="T98" s="291">
        <f t="shared" si="46"/>
        <v>4.2</v>
      </c>
      <c r="U98" s="291">
        <f t="shared" si="47"/>
        <v>4.2</v>
      </c>
      <c r="V98" s="291">
        <f t="shared" si="48"/>
        <v>2</v>
      </c>
      <c r="W98" s="291">
        <f t="shared" si="49"/>
        <v>2.5</v>
      </c>
      <c r="X98" s="291">
        <f t="shared" si="50"/>
        <v>3.08</v>
      </c>
    </row>
    <row r="99" spans="1:24" x14ac:dyDescent="0.25">
      <c r="A99" s="22">
        <v>13</v>
      </c>
      <c r="B99" s="10" t="s">
        <v>54</v>
      </c>
      <c r="C99" s="128">
        <f>'2019 исходные'!F99</f>
        <v>0.85</v>
      </c>
      <c r="D99" s="124">
        <f t="shared" si="36"/>
        <v>0.8455402556334416</v>
      </c>
      <c r="E99" s="264" t="str">
        <f t="shared" si="37"/>
        <v>B</v>
      </c>
      <c r="F99" s="106">
        <f>'2019 исходные'!J99</f>
        <v>0.70588235294117652</v>
      </c>
      <c r="G99" s="31">
        <f t="shared" si="38"/>
        <v>0.68193024663296131</v>
      </c>
      <c r="H99" s="260" t="str">
        <f t="shared" si="39"/>
        <v>A</v>
      </c>
      <c r="I99" s="84">
        <f>'2019 исходные'!M99</f>
        <v>0.61016949152542377</v>
      </c>
      <c r="J99" s="31">
        <f t="shared" si="40"/>
        <v>0.60893871397534505</v>
      </c>
      <c r="K99" s="260" t="str">
        <f t="shared" si="41"/>
        <v>B</v>
      </c>
      <c r="L99" s="91">
        <f>'2019 исходные'!P99</f>
        <v>0.40677966101694918</v>
      </c>
      <c r="M99" s="31">
        <f t="shared" si="51"/>
        <v>0.46647024835033246</v>
      </c>
      <c r="N99" s="260" t="str">
        <f t="shared" si="42"/>
        <v>C</v>
      </c>
      <c r="O99" s="99">
        <f>'2019 исходные'!S99</f>
        <v>13.932203389830509</v>
      </c>
      <c r="P99" s="79">
        <f t="shared" si="52"/>
        <v>14.373495856114673</v>
      </c>
      <c r="Q99" s="280" t="str">
        <f t="shared" si="43"/>
        <v>B</v>
      </c>
      <c r="R99" s="302" t="str">
        <f t="shared" si="44"/>
        <v>B</v>
      </c>
      <c r="S99" s="290">
        <f t="shared" si="45"/>
        <v>2.5</v>
      </c>
      <c r="T99" s="291">
        <f t="shared" si="46"/>
        <v>4.2</v>
      </c>
      <c r="U99" s="291">
        <f t="shared" si="47"/>
        <v>2.5</v>
      </c>
      <c r="V99" s="291">
        <f t="shared" si="48"/>
        <v>2</v>
      </c>
      <c r="W99" s="291">
        <f t="shared" si="49"/>
        <v>2.5</v>
      </c>
      <c r="X99" s="291">
        <f t="shared" si="50"/>
        <v>2.7399999999999998</v>
      </c>
    </row>
    <row r="100" spans="1:24" x14ac:dyDescent="0.25">
      <c r="A100" s="22">
        <v>14</v>
      </c>
      <c r="B100" s="10" t="s">
        <v>55</v>
      </c>
      <c r="C100" s="128">
        <f>'2019 исходные'!F100</f>
        <v>0.76363636363636367</v>
      </c>
      <c r="D100" s="124">
        <f t="shared" si="36"/>
        <v>0.8455402556334416</v>
      </c>
      <c r="E100" s="260" t="str">
        <f t="shared" si="37"/>
        <v>C</v>
      </c>
      <c r="F100" s="106">
        <f>'2019 исходные'!J100</f>
        <v>0.7142857142857143</v>
      </c>
      <c r="G100" s="31">
        <f t="shared" ref="G100:G126" si="53">$F$127</f>
        <v>0.68193024663296131</v>
      </c>
      <c r="H100" s="260" t="str">
        <f t="shared" ref="H100:H124" si="54">IF(F100&gt;=$F$128,"A",IF(F100&gt;=$F$129,"B",IF(F100&gt;=$F$130,"C","D")))</f>
        <v>A</v>
      </c>
      <c r="I100" s="84">
        <f>'2019 исходные'!M100</f>
        <v>0.59047619047619049</v>
      </c>
      <c r="J100" s="31">
        <f t="shared" ref="J100:J126" si="55">$I$127</f>
        <v>0.60893871397534505</v>
      </c>
      <c r="K100" s="260" t="str">
        <f t="shared" ref="K100:K124" si="56">IF(I100&gt;=$I$128,"A",IF(I100&gt;=$I$129,"B",IF(I100&gt;=$I$130,"C","D")))</f>
        <v>B</v>
      </c>
      <c r="L100" s="91">
        <f>'2019 исходные'!P100</f>
        <v>0.580952380952381</v>
      </c>
      <c r="M100" s="31">
        <f t="shared" si="51"/>
        <v>0.46647024835033246</v>
      </c>
      <c r="N100" s="260" t="str">
        <f t="shared" ref="N100:N126" si="57">IF(L100&gt;=$L$128,"A",IF(L100&gt;=$L$129,"B",IF(L100&gt;=$L$130,"C","D")))</f>
        <v>B</v>
      </c>
      <c r="O100" s="99">
        <f>'2019 исходные'!S100</f>
        <v>15.133333333333333</v>
      </c>
      <c r="P100" s="79">
        <f t="shared" si="52"/>
        <v>14.373495856114673</v>
      </c>
      <c r="Q100" s="260" t="str">
        <f t="shared" ref="Q100:Q126" si="58">IF(O100&lt;=$O$128,"A",IF(O100&lt;=$O$129,"B",IF(O100&lt;=$O$130,"C","D")))</f>
        <v>B</v>
      </c>
      <c r="R100" s="302" t="str">
        <f t="shared" si="44"/>
        <v>B</v>
      </c>
      <c r="S100" s="290">
        <f t="shared" si="45"/>
        <v>2</v>
      </c>
      <c r="T100" s="291">
        <f t="shared" si="46"/>
        <v>4.2</v>
      </c>
      <c r="U100" s="291">
        <f t="shared" si="47"/>
        <v>2.5</v>
      </c>
      <c r="V100" s="291">
        <f t="shared" si="48"/>
        <v>2.5</v>
      </c>
      <c r="W100" s="291">
        <f t="shared" si="49"/>
        <v>2.5</v>
      </c>
      <c r="X100" s="291">
        <f t="shared" si="50"/>
        <v>2.7399999999999998</v>
      </c>
    </row>
    <row r="101" spans="1:24" x14ac:dyDescent="0.25">
      <c r="A101" s="22">
        <v>15</v>
      </c>
      <c r="B101" s="10" t="s">
        <v>56</v>
      </c>
      <c r="C101" s="128">
        <f>'2019 исходные'!F101</f>
        <v>0.7</v>
      </c>
      <c r="D101" s="124">
        <f t="shared" si="36"/>
        <v>0.8455402556334416</v>
      </c>
      <c r="E101" s="259" t="str">
        <f t="shared" si="37"/>
        <v>C</v>
      </c>
      <c r="F101" s="106">
        <f>'2019 исходные'!J101</f>
        <v>0.63265306122448983</v>
      </c>
      <c r="G101" s="31">
        <f t="shared" si="53"/>
        <v>0.68193024663296131</v>
      </c>
      <c r="H101" s="260" t="str">
        <f t="shared" si="54"/>
        <v>B</v>
      </c>
      <c r="I101" s="84">
        <f>'2019 исходные'!M101</f>
        <v>0.55737704918032782</v>
      </c>
      <c r="J101" s="31">
        <f t="shared" si="55"/>
        <v>0.60893871397534505</v>
      </c>
      <c r="K101" s="260" t="str">
        <f t="shared" si="56"/>
        <v>B</v>
      </c>
      <c r="L101" s="91">
        <f>'2019 исходные'!P101</f>
        <v>0.47540983606557374</v>
      </c>
      <c r="M101" s="31">
        <f t="shared" si="51"/>
        <v>0.46647024835033246</v>
      </c>
      <c r="N101" s="269" t="str">
        <f t="shared" si="57"/>
        <v>C</v>
      </c>
      <c r="O101" s="99">
        <f>'2019 исходные'!S101</f>
        <v>15.39344262295082</v>
      </c>
      <c r="P101" s="79">
        <f t="shared" si="52"/>
        <v>14.373495856114673</v>
      </c>
      <c r="Q101" s="260" t="str">
        <f t="shared" si="58"/>
        <v>B</v>
      </c>
      <c r="R101" s="302" t="str">
        <f t="shared" si="44"/>
        <v>C</v>
      </c>
      <c r="S101" s="290">
        <f t="shared" si="45"/>
        <v>2</v>
      </c>
      <c r="T101" s="291">
        <f t="shared" si="46"/>
        <v>2.5</v>
      </c>
      <c r="U101" s="291">
        <f t="shared" si="47"/>
        <v>2.5</v>
      </c>
      <c r="V101" s="291">
        <f t="shared" si="48"/>
        <v>2</v>
      </c>
      <c r="W101" s="291">
        <f t="shared" si="49"/>
        <v>2.5</v>
      </c>
      <c r="X101" s="291">
        <f t="shared" si="50"/>
        <v>2.2999999999999998</v>
      </c>
    </row>
    <row r="102" spans="1:24" x14ac:dyDescent="0.25">
      <c r="A102" s="22">
        <v>16</v>
      </c>
      <c r="B102" s="10" t="s">
        <v>57</v>
      </c>
      <c r="C102" s="128">
        <f>'2019 исходные'!F102</f>
        <v>0.72881355932203384</v>
      </c>
      <c r="D102" s="124">
        <f t="shared" ref="D102:D126" si="59">$C$127</f>
        <v>0.8455402556334416</v>
      </c>
      <c r="E102" s="260" t="str">
        <f t="shared" ref="E102:E115" si="60">IF(C102&gt;=$C$128,"A",IF(C102&gt;=$C$129,"B",IF(C102&gt;=$C$130,"C","D")))</f>
        <v>C</v>
      </c>
      <c r="F102" s="106">
        <f>'2019 исходные'!J102</f>
        <v>0.51162790697674421</v>
      </c>
      <c r="G102" s="31">
        <f t="shared" si="53"/>
        <v>0.68193024663296131</v>
      </c>
      <c r="H102" s="260" t="str">
        <f t="shared" si="54"/>
        <v>B</v>
      </c>
      <c r="I102" s="84">
        <f>'2019 исходные'!M102</f>
        <v>0.45</v>
      </c>
      <c r="J102" s="31">
        <f t="shared" si="55"/>
        <v>0.60893871397534505</v>
      </c>
      <c r="K102" s="259" t="str">
        <f t="shared" si="56"/>
        <v>C</v>
      </c>
      <c r="L102" s="91">
        <f>'2019 исходные'!P102</f>
        <v>0.43333333333333335</v>
      </c>
      <c r="M102" s="31">
        <f t="shared" ref="M102:M126" si="61">$L$127</f>
        <v>0.46647024835033246</v>
      </c>
      <c r="N102" s="260" t="str">
        <f t="shared" si="57"/>
        <v>C</v>
      </c>
      <c r="O102" s="99">
        <f>'2019 исходные'!S102</f>
        <v>12.183333333333334</v>
      </c>
      <c r="P102" s="79">
        <f t="shared" si="52"/>
        <v>14.373495856114673</v>
      </c>
      <c r="Q102" s="280" t="str">
        <f t="shared" si="58"/>
        <v>B</v>
      </c>
      <c r="R102" s="302" t="str">
        <f t="shared" si="44"/>
        <v>C</v>
      </c>
      <c r="S102" s="290">
        <f t="shared" si="45"/>
        <v>2</v>
      </c>
      <c r="T102" s="291">
        <f t="shared" si="46"/>
        <v>2.5</v>
      </c>
      <c r="U102" s="291">
        <f t="shared" si="47"/>
        <v>2</v>
      </c>
      <c r="V102" s="291">
        <f t="shared" si="48"/>
        <v>2</v>
      </c>
      <c r="W102" s="291">
        <f t="shared" si="49"/>
        <v>2.5</v>
      </c>
      <c r="X102" s="291">
        <f t="shared" si="50"/>
        <v>2.2000000000000002</v>
      </c>
    </row>
    <row r="103" spans="1:24" x14ac:dyDescent="0.25">
      <c r="A103" s="22">
        <v>17</v>
      </c>
      <c r="B103" s="10" t="s">
        <v>58</v>
      </c>
      <c r="C103" s="128">
        <f>'2019 исходные'!F103</f>
        <v>0.92592592592592593</v>
      </c>
      <c r="D103" s="124">
        <f t="shared" si="59"/>
        <v>0.8455402556334416</v>
      </c>
      <c r="E103" s="260" t="str">
        <f t="shared" si="60"/>
        <v>A</v>
      </c>
      <c r="F103" s="106">
        <f>'2019 исходные'!J103</f>
        <v>0.56000000000000005</v>
      </c>
      <c r="G103" s="31">
        <f t="shared" si="53"/>
        <v>0.68193024663296131</v>
      </c>
      <c r="H103" s="260" t="str">
        <f t="shared" si="54"/>
        <v>B</v>
      </c>
      <c r="I103" s="84">
        <f>'2019 исходные'!M103</f>
        <v>0.51666666666666672</v>
      </c>
      <c r="J103" s="31">
        <f t="shared" si="55"/>
        <v>0.60893871397534505</v>
      </c>
      <c r="K103" s="260" t="str">
        <f t="shared" si="56"/>
        <v>B</v>
      </c>
      <c r="L103" s="91">
        <f>'2019 исходные'!P103</f>
        <v>0.53333333333333333</v>
      </c>
      <c r="M103" s="31">
        <f t="shared" si="61"/>
        <v>0.46647024835033246</v>
      </c>
      <c r="N103" s="260" t="str">
        <f t="shared" si="57"/>
        <v>B</v>
      </c>
      <c r="O103" s="99">
        <f>'2019 исходные'!S103</f>
        <v>12.633333333333333</v>
      </c>
      <c r="P103" s="79">
        <f t="shared" si="52"/>
        <v>14.373495856114673</v>
      </c>
      <c r="Q103" s="260" t="str">
        <f t="shared" si="58"/>
        <v>B</v>
      </c>
      <c r="R103" s="302" t="str">
        <f t="shared" si="44"/>
        <v>B</v>
      </c>
      <c r="S103" s="290">
        <f t="shared" si="45"/>
        <v>4.2</v>
      </c>
      <c r="T103" s="291">
        <f t="shared" si="46"/>
        <v>2.5</v>
      </c>
      <c r="U103" s="291">
        <f t="shared" si="47"/>
        <v>2.5</v>
      </c>
      <c r="V103" s="291">
        <f t="shared" si="48"/>
        <v>2.5</v>
      </c>
      <c r="W103" s="291">
        <f t="shared" si="49"/>
        <v>2.5</v>
      </c>
      <c r="X103" s="291">
        <f t="shared" si="50"/>
        <v>2.84</v>
      </c>
    </row>
    <row r="104" spans="1:24" x14ac:dyDescent="0.25">
      <c r="A104" s="22">
        <v>18</v>
      </c>
      <c r="B104" s="10" t="s">
        <v>59</v>
      </c>
      <c r="C104" s="128">
        <f>'2019 исходные'!F104</f>
        <v>0.83561643835616439</v>
      </c>
      <c r="D104" s="124">
        <f t="shared" si="59"/>
        <v>0.8455402556334416</v>
      </c>
      <c r="E104" s="260" t="str">
        <f t="shared" si="60"/>
        <v>B</v>
      </c>
      <c r="F104" s="106">
        <f>'2019 исходные'!J104</f>
        <v>0.77049180327868849</v>
      </c>
      <c r="G104" s="31">
        <f t="shared" si="53"/>
        <v>0.68193024663296131</v>
      </c>
      <c r="H104" s="260" t="str">
        <f t="shared" si="54"/>
        <v>A</v>
      </c>
      <c r="I104" s="84">
        <f>'2019 исходные'!M104</f>
        <v>0.6901408450704225</v>
      </c>
      <c r="J104" s="31">
        <f t="shared" si="55"/>
        <v>0.60893871397534505</v>
      </c>
      <c r="K104" s="259" t="str">
        <f t="shared" si="56"/>
        <v>B</v>
      </c>
      <c r="L104" s="91">
        <f>'2019 исходные'!P104</f>
        <v>0.42253521126760563</v>
      </c>
      <c r="M104" s="31">
        <f t="shared" si="61"/>
        <v>0.46647024835033246</v>
      </c>
      <c r="N104" s="269" t="str">
        <f t="shared" si="57"/>
        <v>C</v>
      </c>
      <c r="O104" s="99">
        <f>'2019 исходные'!S104</f>
        <v>17.943661971830984</v>
      </c>
      <c r="P104" s="79">
        <f t="shared" si="52"/>
        <v>14.373495856114673</v>
      </c>
      <c r="Q104" s="259" t="str">
        <f t="shared" si="58"/>
        <v>C</v>
      </c>
      <c r="R104" s="305" t="str">
        <f t="shared" si="44"/>
        <v>B</v>
      </c>
      <c r="S104" s="290">
        <f t="shared" si="45"/>
        <v>2.5</v>
      </c>
      <c r="T104" s="291">
        <f t="shared" si="46"/>
        <v>4.2</v>
      </c>
      <c r="U104" s="291">
        <f t="shared" si="47"/>
        <v>2.5</v>
      </c>
      <c r="V104" s="291">
        <f t="shared" si="48"/>
        <v>2</v>
      </c>
      <c r="W104" s="291">
        <f t="shared" si="49"/>
        <v>2</v>
      </c>
      <c r="X104" s="291">
        <f t="shared" si="50"/>
        <v>2.6399999999999997</v>
      </c>
    </row>
    <row r="105" spans="1:24" x14ac:dyDescent="0.25">
      <c r="A105" s="22">
        <v>19</v>
      </c>
      <c r="B105" s="10" t="s">
        <v>60</v>
      </c>
      <c r="C105" s="128">
        <f>'2019 исходные'!F105</f>
        <v>0.87096774193548387</v>
      </c>
      <c r="D105" s="124">
        <f t="shared" si="59"/>
        <v>0.8455402556334416</v>
      </c>
      <c r="E105" s="259" t="str">
        <f t="shared" si="60"/>
        <v>B</v>
      </c>
      <c r="F105" s="106">
        <f>'2019 исходные'!J105</f>
        <v>0.55555555555555558</v>
      </c>
      <c r="G105" s="31">
        <f t="shared" si="53"/>
        <v>0.68193024663296131</v>
      </c>
      <c r="H105" s="262" t="str">
        <f t="shared" si="54"/>
        <v>B</v>
      </c>
      <c r="I105" s="84">
        <f>'2019 исходные'!M105</f>
        <v>0.46153846153846156</v>
      </c>
      <c r="J105" s="31">
        <f t="shared" si="55"/>
        <v>0.60893871397534505</v>
      </c>
      <c r="K105" s="259" t="str">
        <f t="shared" si="56"/>
        <v>C</v>
      </c>
      <c r="L105" s="91">
        <f>'2019 исходные'!P105</f>
        <v>0.44615384615384618</v>
      </c>
      <c r="M105" s="31">
        <f t="shared" si="61"/>
        <v>0.46647024835033246</v>
      </c>
      <c r="N105" s="259" t="str">
        <f t="shared" si="57"/>
        <v>C</v>
      </c>
      <c r="O105" s="99">
        <f>'2019 исходные'!S105</f>
        <v>14.2</v>
      </c>
      <c r="P105" s="79">
        <f t="shared" si="52"/>
        <v>14.373495856114673</v>
      </c>
      <c r="Q105" s="259" t="str">
        <f t="shared" si="58"/>
        <v>B</v>
      </c>
      <c r="R105" s="302" t="str">
        <f t="shared" si="44"/>
        <v>C</v>
      </c>
      <c r="S105" s="290">
        <f t="shared" si="45"/>
        <v>2.5</v>
      </c>
      <c r="T105" s="291">
        <f t="shared" si="46"/>
        <v>2.5</v>
      </c>
      <c r="U105" s="291">
        <f t="shared" si="47"/>
        <v>2</v>
      </c>
      <c r="V105" s="291">
        <f t="shared" si="48"/>
        <v>2</v>
      </c>
      <c r="W105" s="291">
        <f t="shared" si="49"/>
        <v>2.5</v>
      </c>
      <c r="X105" s="291">
        <f t="shared" si="50"/>
        <v>2.2999999999999998</v>
      </c>
    </row>
    <row r="106" spans="1:24" x14ac:dyDescent="0.25">
      <c r="A106" s="22">
        <v>20</v>
      </c>
      <c r="B106" s="10" t="s">
        <v>61</v>
      </c>
      <c r="C106" s="128">
        <f>'2019 исходные'!F106</f>
        <v>0.82608695652173914</v>
      </c>
      <c r="D106" s="124">
        <f t="shared" si="59"/>
        <v>0.8455402556334416</v>
      </c>
      <c r="E106" s="260" t="str">
        <f t="shared" si="60"/>
        <v>B</v>
      </c>
      <c r="F106" s="106">
        <f>'2019 исходные'!J106</f>
        <v>0.70175438596491224</v>
      </c>
      <c r="G106" s="31">
        <f t="shared" si="53"/>
        <v>0.68193024663296131</v>
      </c>
      <c r="H106" s="260" t="str">
        <f t="shared" si="54"/>
        <v>A</v>
      </c>
      <c r="I106" s="84">
        <f>'2019 исходные'!M106</f>
        <v>0.625</v>
      </c>
      <c r="J106" s="31">
        <f t="shared" si="55"/>
        <v>0.60893871397534505</v>
      </c>
      <c r="K106" s="259" t="str">
        <f t="shared" si="56"/>
        <v>B</v>
      </c>
      <c r="L106" s="91">
        <f>'2019 исходные'!P106</f>
        <v>0.359375</v>
      </c>
      <c r="M106" s="31">
        <f t="shared" si="61"/>
        <v>0.46647024835033246</v>
      </c>
      <c r="N106" s="260" t="str">
        <f t="shared" si="57"/>
        <v>C</v>
      </c>
      <c r="O106" s="99">
        <f>'2019 исходные'!S106</f>
        <v>15.21875</v>
      </c>
      <c r="P106" s="79">
        <f t="shared" si="52"/>
        <v>14.373495856114673</v>
      </c>
      <c r="Q106" s="280" t="str">
        <f t="shared" si="58"/>
        <v>B</v>
      </c>
      <c r="R106" s="302" t="str">
        <f t="shared" si="44"/>
        <v>B</v>
      </c>
      <c r="S106" s="290">
        <f t="shared" si="45"/>
        <v>2.5</v>
      </c>
      <c r="T106" s="291">
        <f t="shared" si="46"/>
        <v>4.2</v>
      </c>
      <c r="U106" s="291">
        <f t="shared" si="47"/>
        <v>2.5</v>
      </c>
      <c r="V106" s="291">
        <f t="shared" si="48"/>
        <v>2</v>
      </c>
      <c r="W106" s="291">
        <f t="shared" si="49"/>
        <v>2.5</v>
      </c>
      <c r="X106" s="291">
        <f t="shared" si="50"/>
        <v>2.7399999999999998</v>
      </c>
    </row>
    <row r="107" spans="1:24" x14ac:dyDescent="0.25">
      <c r="A107" s="22">
        <v>21</v>
      </c>
      <c r="B107" s="10" t="s">
        <v>101</v>
      </c>
      <c r="C107" s="128">
        <f>'2019 исходные'!F107</f>
        <v>0.87943262411347523</v>
      </c>
      <c r="D107" s="124">
        <f t="shared" si="59"/>
        <v>0.8455402556334416</v>
      </c>
      <c r="E107" s="260" t="str">
        <f t="shared" si="60"/>
        <v>B</v>
      </c>
      <c r="F107" s="106">
        <f>'2019 исходные'!J107</f>
        <v>0.86290322580645162</v>
      </c>
      <c r="G107" s="31">
        <f t="shared" si="53"/>
        <v>0.68193024663296131</v>
      </c>
      <c r="H107" s="260" t="str">
        <f t="shared" si="54"/>
        <v>A</v>
      </c>
      <c r="I107" s="84">
        <f>'2019 исходные'!M107</f>
        <v>0.80714285714285716</v>
      </c>
      <c r="J107" s="31">
        <f t="shared" si="55"/>
        <v>0.60893871397534505</v>
      </c>
      <c r="K107" s="260" t="str">
        <f t="shared" si="56"/>
        <v>A</v>
      </c>
      <c r="L107" s="91">
        <f>'2019 исходные'!P107</f>
        <v>0.2857142857142857</v>
      </c>
      <c r="M107" s="31">
        <f t="shared" si="61"/>
        <v>0.46647024835033246</v>
      </c>
      <c r="N107" s="260" t="str">
        <f t="shared" si="57"/>
        <v>D</v>
      </c>
      <c r="O107" s="99">
        <f>'2019 исходные'!S107</f>
        <v>17.278571428571428</v>
      </c>
      <c r="P107" s="79">
        <f t="shared" si="52"/>
        <v>14.373495856114673</v>
      </c>
      <c r="Q107" s="259" t="str">
        <f t="shared" si="58"/>
        <v>C</v>
      </c>
      <c r="R107" s="302" t="str">
        <f t="shared" si="44"/>
        <v>B</v>
      </c>
      <c r="S107" s="290">
        <f t="shared" si="45"/>
        <v>2.5</v>
      </c>
      <c r="T107" s="291">
        <f t="shared" si="46"/>
        <v>4.2</v>
      </c>
      <c r="U107" s="291">
        <f t="shared" si="47"/>
        <v>4.2</v>
      </c>
      <c r="V107" s="291">
        <f t="shared" si="48"/>
        <v>1</v>
      </c>
      <c r="W107" s="291">
        <f t="shared" si="49"/>
        <v>2</v>
      </c>
      <c r="X107" s="291">
        <f t="shared" si="50"/>
        <v>2.7800000000000002</v>
      </c>
    </row>
    <row r="108" spans="1:24" x14ac:dyDescent="0.25">
      <c r="A108" s="22">
        <v>22</v>
      </c>
      <c r="B108" s="10" t="s">
        <v>62</v>
      </c>
      <c r="C108" s="128">
        <f>'2019 исходные'!F108</f>
        <v>0.85245901639344257</v>
      </c>
      <c r="D108" s="124">
        <f t="shared" si="59"/>
        <v>0.8455402556334416</v>
      </c>
      <c r="E108" s="260" t="str">
        <f t="shared" si="60"/>
        <v>B</v>
      </c>
      <c r="F108" s="106">
        <f>'2019 исходные'!J108</f>
        <v>0.50961538461538458</v>
      </c>
      <c r="G108" s="31">
        <f t="shared" si="53"/>
        <v>0.68193024663296131</v>
      </c>
      <c r="H108" s="259" t="str">
        <f t="shared" si="54"/>
        <v>B</v>
      </c>
      <c r="I108" s="84">
        <f>'2019 исходные'!M108</f>
        <v>0.47933884297520662</v>
      </c>
      <c r="J108" s="31">
        <f t="shared" si="55"/>
        <v>0.60893871397534505</v>
      </c>
      <c r="K108" s="259" t="str">
        <f t="shared" si="56"/>
        <v>C</v>
      </c>
      <c r="L108" s="91">
        <f>'2019 исходные'!P108</f>
        <v>0.48760330578512395</v>
      </c>
      <c r="M108" s="31">
        <f t="shared" si="61"/>
        <v>0.46647024835033246</v>
      </c>
      <c r="N108" s="260" t="str">
        <f t="shared" si="57"/>
        <v>C</v>
      </c>
      <c r="O108" s="99">
        <f>'2019 исходные'!S108</f>
        <v>19.553719008264462</v>
      </c>
      <c r="P108" s="79">
        <f t="shared" si="52"/>
        <v>14.373495856114673</v>
      </c>
      <c r="Q108" s="259" t="str">
        <f t="shared" si="58"/>
        <v>C</v>
      </c>
      <c r="R108" s="302" t="str">
        <f t="shared" si="44"/>
        <v>C</v>
      </c>
      <c r="S108" s="290">
        <f t="shared" si="45"/>
        <v>2.5</v>
      </c>
      <c r="T108" s="291">
        <f t="shared" si="46"/>
        <v>2.5</v>
      </c>
      <c r="U108" s="291">
        <f t="shared" si="47"/>
        <v>2</v>
      </c>
      <c r="V108" s="291">
        <f t="shared" si="48"/>
        <v>2</v>
      </c>
      <c r="W108" s="291">
        <f t="shared" si="49"/>
        <v>2</v>
      </c>
      <c r="X108" s="291">
        <f t="shared" si="50"/>
        <v>2.2000000000000002</v>
      </c>
    </row>
    <row r="109" spans="1:24" x14ac:dyDescent="0.25">
      <c r="A109" s="22">
        <v>23</v>
      </c>
      <c r="B109" s="10" t="s">
        <v>102</v>
      </c>
      <c r="C109" s="128">
        <f>'2019 исходные'!F109</f>
        <v>0.90625</v>
      </c>
      <c r="D109" s="124">
        <f t="shared" si="59"/>
        <v>0.8455402556334416</v>
      </c>
      <c r="E109" s="260" t="str">
        <f t="shared" si="60"/>
        <v>A</v>
      </c>
      <c r="F109" s="106">
        <f>'2019 исходные'!J109</f>
        <v>0.66666666666666663</v>
      </c>
      <c r="G109" s="31">
        <f t="shared" si="53"/>
        <v>0.68193024663296131</v>
      </c>
      <c r="H109" s="260" t="str">
        <f t="shared" si="54"/>
        <v>B</v>
      </c>
      <c r="I109" s="84">
        <f>'2019 исходные'!M109</f>
        <v>0.62244897959183676</v>
      </c>
      <c r="J109" s="31">
        <f t="shared" si="55"/>
        <v>0.60893871397534505</v>
      </c>
      <c r="K109" s="260" t="str">
        <f t="shared" si="56"/>
        <v>B</v>
      </c>
      <c r="L109" s="91">
        <f>'2019 исходные'!P109</f>
        <v>0.41836734693877553</v>
      </c>
      <c r="M109" s="31">
        <f t="shared" si="61"/>
        <v>0.46647024835033246</v>
      </c>
      <c r="N109" s="269" t="str">
        <f t="shared" si="57"/>
        <v>C</v>
      </c>
      <c r="O109" s="99">
        <f>'2019 исходные'!S109</f>
        <v>15.448979591836734</v>
      </c>
      <c r="P109" s="79">
        <f t="shared" si="52"/>
        <v>14.373495856114673</v>
      </c>
      <c r="Q109" s="260" t="str">
        <f t="shared" si="58"/>
        <v>B</v>
      </c>
      <c r="R109" s="302" t="str">
        <f t="shared" si="44"/>
        <v>B</v>
      </c>
      <c r="S109" s="290">
        <f t="shared" si="45"/>
        <v>4.2</v>
      </c>
      <c r="T109" s="291">
        <f t="shared" si="46"/>
        <v>2.5</v>
      </c>
      <c r="U109" s="291">
        <f t="shared" si="47"/>
        <v>2.5</v>
      </c>
      <c r="V109" s="291">
        <f t="shared" si="48"/>
        <v>2</v>
      </c>
      <c r="W109" s="291">
        <f t="shared" si="49"/>
        <v>2.5</v>
      </c>
      <c r="X109" s="291">
        <f t="shared" si="50"/>
        <v>2.7399999999999998</v>
      </c>
    </row>
    <row r="110" spans="1:24" x14ac:dyDescent="0.25">
      <c r="A110" s="22">
        <v>24</v>
      </c>
      <c r="B110" s="10" t="s">
        <v>63</v>
      </c>
      <c r="C110" s="128">
        <f>'2019 исходные'!F110</f>
        <v>0.85897435897435892</v>
      </c>
      <c r="D110" s="124">
        <f t="shared" si="59"/>
        <v>0.8455402556334416</v>
      </c>
      <c r="E110" s="260" t="str">
        <f t="shared" si="60"/>
        <v>B</v>
      </c>
      <c r="F110" s="106">
        <f>'2019 исходные'!J110</f>
        <v>0.67164179104477617</v>
      </c>
      <c r="G110" s="31">
        <f t="shared" si="53"/>
        <v>0.68193024663296131</v>
      </c>
      <c r="H110" s="260" t="str">
        <f t="shared" si="54"/>
        <v>B</v>
      </c>
      <c r="I110" s="84">
        <f>'2019 исходные'!M110</f>
        <v>0.620253164556962</v>
      </c>
      <c r="J110" s="31">
        <f t="shared" si="55"/>
        <v>0.60893871397534505</v>
      </c>
      <c r="K110" s="260" t="str">
        <f t="shared" si="56"/>
        <v>B</v>
      </c>
      <c r="L110" s="91">
        <f>'2019 исходные'!P110</f>
        <v>0.51898734177215189</v>
      </c>
      <c r="M110" s="31">
        <f t="shared" si="61"/>
        <v>0.46647024835033246</v>
      </c>
      <c r="N110" s="259" t="str">
        <f t="shared" si="57"/>
        <v>B</v>
      </c>
      <c r="O110" s="99">
        <f>'2019 исходные'!S110</f>
        <v>15.215189873417721</v>
      </c>
      <c r="P110" s="79">
        <f t="shared" si="52"/>
        <v>14.373495856114673</v>
      </c>
      <c r="Q110" s="260" t="str">
        <f t="shared" si="58"/>
        <v>B</v>
      </c>
      <c r="R110" s="300" t="str">
        <f t="shared" si="44"/>
        <v>B</v>
      </c>
      <c r="S110" s="290">
        <f t="shared" si="45"/>
        <v>2.5</v>
      </c>
      <c r="T110" s="291">
        <f t="shared" si="46"/>
        <v>2.5</v>
      </c>
      <c r="U110" s="291">
        <f t="shared" si="47"/>
        <v>2.5</v>
      </c>
      <c r="V110" s="291">
        <f t="shared" si="48"/>
        <v>2.5</v>
      </c>
      <c r="W110" s="291">
        <f t="shared" si="49"/>
        <v>2.5</v>
      </c>
      <c r="X110" s="291">
        <f t="shared" si="50"/>
        <v>2.5</v>
      </c>
    </row>
    <row r="111" spans="1:24" x14ac:dyDescent="0.25">
      <c r="A111" s="22">
        <v>25</v>
      </c>
      <c r="B111" s="10" t="s">
        <v>100</v>
      </c>
      <c r="C111" s="128">
        <f>'2019 исходные'!F111</f>
        <v>0.90714285714285714</v>
      </c>
      <c r="D111" s="124">
        <f t="shared" si="59"/>
        <v>0.8455402556334416</v>
      </c>
      <c r="E111" s="260" t="str">
        <f t="shared" si="60"/>
        <v>A</v>
      </c>
      <c r="F111" s="106">
        <f>'2019 исходные'!J111</f>
        <v>0.65354330708661412</v>
      </c>
      <c r="G111" s="31">
        <f t="shared" si="53"/>
        <v>0.68193024663296131</v>
      </c>
      <c r="H111" s="260" t="str">
        <f t="shared" si="54"/>
        <v>B</v>
      </c>
      <c r="I111" s="84">
        <f>'2019 исходные'!M111</f>
        <v>0.59859154929577463</v>
      </c>
      <c r="J111" s="31">
        <f t="shared" si="55"/>
        <v>0.60893871397534505</v>
      </c>
      <c r="K111" s="262" t="str">
        <f t="shared" si="56"/>
        <v>B</v>
      </c>
      <c r="L111" s="91">
        <f>'2019 исходные'!P111</f>
        <v>0.42957746478873238</v>
      </c>
      <c r="M111" s="31">
        <f t="shared" si="61"/>
        <v>0.46647024835033246</v>
      </c>
      <c r="N111" s="260" t="str">
        <f t="shared" si="57"/>
        <v>C</v>
      </c>
      <c r="O111" s="97">
        <f>'2019 исходные'!S111</f>
        <v>17.380281690140844</v>
      </c>
      <c r="P111" s="79">
        <f t="shared" si="52"/>
        <v>14.373495856114673</v>
      </c>
      <c r="Q111" s="259" t="str">
        <f t="shared" si="58"/>
        <v>C</v>
      </c>
      <c r="R111" s="302" t="str">
        <f t="shared" si="44"/>
        <v>B</v>
      </c>
      <c r="S111" s="290">
        <f t="shared" si="45"/>
        <v>4.2</v>
      </c>
      <c r="T111" s="291">
        <f t="shared" si="46"/>
        <v>2.5</v>
      </c>
      <c r="U111" s="291">
        <f t="shared" si="47"/>
        <v>2.5</v>
      </c>
      <c r="V111" s="291">
        <f t="shared" si="48"/>
        <v>2</v>
      </c>
      <c r="W111" s="291">
        <f t="shared" si="49"/>
        <v>2</v>
      </c>
      <c r="X111" s="291">
        <f t="shared" si="50"/>
        <v>2.6399999999999997</v>
      </c>
    </row>
    <row r="112" spans="1:24" x14ac:dyDescent="0.25">
      <c r="A112" s="22">
        <v>26</v>
      </c>
      <c r="B112" s="10" t="s">
        <v>103</v>
      </c>
      <c r="C112" s="128">
        <f>'2019 исходные'!F112</f>
        <v>0.87234042553191493</v>
      </c>
      <c r="D112" s="124">
        <f t="shared" si="59"/>
        <v>0.8455402556334416</v>
      </c>
      <c r="E112" s="260" t="str">
        <f t="shared" si="60"/>
        <v>B</v>
      </c>
      <c r="F112" s="106">
        <f>'2019 исходные'!J112</f>
        <v>0.65040650406504064</v>
      </c>
      <c r="G112" s="31">
        <f t="shared" si="53"/>
        <v>0.68193024663296131</v>
      </c>
      <c r="H112" s="260" t="str">
        <f t="shared" si="54"/>
        <v>B</v>
      </c>
      <c r="I112" s="84">
        <f>'2019 исходные'!M112</f>
        <v>0.59124087591240881</v>
      </c>
      <c r="J112" s="31">
        <f t="shared" si="55"/>
        <v>0.60893871397534505</v>
      </c>
      <c r="K112" s="259" t="str">
        <f t="shared" si="56"/>
        <v>B</v>
      </c>
      <c r="L112" s="91">
        <f>'2019 исходные'!P112</f>
        <v>0.52554744525547448</v>
      </c>
      <c r="M112" s="31">
        <f t="shared" si="61"/>
        <v>0.46647024835033246</v>
      </c>
      <c r="N112" s="269" t="str">
        <f t="shared" si="57"/>
        <v>B</v>
      </c>
      <c r="O112" s="97">
        <f>'2019 исходные'!S112</f>
        <v>19.313868613138688</v>
      </c>
      <c r="P112" s="79">
        <f t="shared" si="52"/>
        <v>14.373495856114673</v>
      </c>
      <c r="Q112" s="259" t="str">
        <f t="shared" si="58"/>
        <v>C</v>
      </c>
      <c r="R112" s="302" t="str">
        <f t="shared" si="44"/>
        <v>C</v>
      </c>
      <c r="S112" s="290">
        <f t="shared" si="45"/>
        <v>2.5</v>
      </c>
      <c r="T112" s="291">
        <f t="shared" si="46"/>
        <v>2.5</v>
      </c>
      <c r="U112" s="291">
        <f t="shared" si="47"/>
        <v>2.5</v>
      </c>
      <c r="V112" s="291">
        <f t="shared" si="48"/>
        <v>2.5</v>
      </c>
      <c r="W112" s="291">
        <f t="shared" si="49"/>
        <v>2</v>
      </c>
      <c r="X112" s="291">
        <f t="shared" si="50"/>
        <v>2.4</v>
      </c>
    </row>
    <row r="113" spans="1:24" x14ac:dyDescent="0.25">
      <c r="A113" s="22">
        <v>27</v>
      </c>
      <c r="B113" s="10" t="s">
        <v>64</v>
      </c>
      <c r="C113" s="128">
        <f>'2019 исходные'!F113</f>
        <v>0.80158730158730163</v>
      </c>
      <c r="D113" s="124">
        <f t="shared" si="59"/>
        <v>0.8455402556334416</v>
      </c>
      <c r="E113" s="262" t="str">
        <f t="shared" si="60"/>
        <v>B</v>
      </c>
      <c r="F113" s="106">
        <f>'2019 исходные'!J113</f>
        <v>0.63366336633663367</v>
      </c>
      <c r="G113" s="31">
        <f t="shared" si="53"/>
        <v>0.68193024663296131</v>
      </c>
      <c r="H113" s="260" t="str">
        <f t="shared" si="54"/>
        <v>B</v>
      </c>
      <c r="I113" s="84">
        <f>'2019 исходные'!M113</f>
        <v>0.58730158730158732</v>
      </c>
      <c r="J113" s="31">
        <f t="shared" si="55"/>
        <v>0.60893871397534505</v>
      </c>
      <c r="K113" s="259" t="str">
        <f t="shared" si="56"/>
        <v>B</v>
      </c>
      <c r="L113" s="91">
        <f>'2019 исходные'!P113</f>
        <v>0.57936507936507942</v>
      </c>
      <c r="M113" s="31">
        <f t="shared" si="61"/>
        <v>0.46647024835033246</v>
      </c>
      <c r="N113" s="269" t="str">
        <f t="shared" si="57"/>
        <v>B</v>
      </c>
      <c r="O113" s="97">
        <f>'2019 исходные'!S113</f>
        <v>13.03968253968254</v>
      </c>
      <c r="P113" s="79">
        <f t="shared" si="52"/>
        <v>14.373495856114673</v>
      </c>
      <c r="Q113" s="260" t="str">
        <f t="shared" si="58"/>
        <v>B</v>
      </c>
      <c r="R113" s="302" t="str">
        <f t="shared" si="44"/>
        <v>B</v>
      </c>
      <c r="S113" s="290">
        <f t="shared" si="45"/>
        <v>2.5</v>
      </c>
      <c r="T113" s="291">
        <f t="shared" si="46"/>
        <v>2.5</v>
      </c>
      <c r="U113" s="291">
        <f t="shared" si="47"/>
        <v>2.5</v>
      </c>
      <c r="V113" s="291">
        <f t="shared" si="48"/>
        <v>2.5</v>
      </c>
      <c r="W113" s="291">
        <f t="shared" si="49"/>
        <v>2.5</v>
      </c>
      <c r="X113" s="291">
        <f t="shared" si="50"/>
        <v>2.5</v>
      </c>
    </row>
    <row r="114" spans="1:24" x14ac:dyDescent="0.25">
      <c r="A114" s="22">
        <v>28</v>
      </c>
      <c r="B114" s="10" t="s">
        <v>159</v>
      </c>
      <c r="C114" s="131">
        <f>'2019 исходные'!F114</f>
        <v>0.81481481481481477</v>
      </c>
      <c r="D114" s="124">
        <f t="shared" si="59"/>
        <v>0.8455402556334416</v>
      </c>
      <c r="E114" s="260" t="str">
        <f t="shared" si="60"/>
        <v>B</v>
      </c>
      <c r="F114" s="106">
        <f>'2019 исходные'!J114</f>
        <v>0.51818181818181819</v>
      </c>
      <c r="G114" s="31">
        <f t="shared" si="53"/>
        <v>0.68193024663296131</v>
      </c>
      <c r="H114" s="259" t="str">
        <f t="shared" si="54"/>
        <v>B</v>
      </c>
      <c r="I114" s="84">
        <f>'2019 исходные'!M114</f>
        <v>0.46323529411764708</v>
      </c>
      <c r="J114" s="31">
        <f t="shared" si="55"/>
        <v>0.60893871397534505</v>
      </c>
      <c r="K114" s="259" t="str">
        <f t="shared" si="56"/>
        <v>C</v>
      </c>
      <c r="L114" s="91">
        <f>'2019 исходные'!P114</f>
        <v>0.68382352941176472</v>
      </c>
      <c r="M114" s="31">
        <f t="shared" si="61"/>
        <v>0.46647024835033246</v>
      </c>
      <c r="N114" s="260" t="str">
        <f t="shared" si="57"/>
        <v>B</v>
      </c>
      <c r="O114" s="97">
        <f>'2019 исходные'!S114</f>
        <v>15.492647058823529</v>
      </c>
      <c r="P114" s="79">
        <f t="shared" si="52"/>
        <v>14.373495856114673</v>
      </c>
      <c r="Q114" s="260" t="str">
        <f t="shared" si="58"/>
        <v>B</v>
      </c>
      <c r="R114" s="302" t="str">
        <f t="shared" si="44"/>
        <v>C</v>
      </c>
      <c r="S114" s="290">
        <f t="shared" si="45"/>
        <v>2.5</v>
      </c>
      <c r="T114" s="291">
        <f t="shared" si="46"/>
        <v>2.5</v>
      </c>
      <c r="U114" s="291">
        <f t="shared" si="47"/>
        <v>2</v>
      </c>
      <c r="V114" s="291">
        <f t="shared" si="48"/>
        <v>2.5</v>
      </c>
      <c r="W114" s="291">
        <f t="shared" si="49"/>
        <v>2.5</v>
      </c>
      <c r="X114" s="291">
        <f t="shared" si="50"/>
        <v>2.4</v>
      </c>
    </row>
    <row r="115" spans="1:24" x14ac:dyDescent="0.25">
      <c r="A115" s="22">
        <v>29</v>
      </c>
      <c r="B115" s="10" t="s">
        <v>173</v>
      </c>
      <c r="C115" s="131">
        <f>'2019 исходные'!F115</f>
        <v>0.77500000000000002</v>
      </c>
      <c r="D115" s="124">
        <f t="shared" si="59"/>
        <v>0.8455402556334416</v>
      </c>
      <c r="E115" s="260" t="str">
        <f t="shared" si="60"/>
        <v>C</v>
      </c>
      <c r="F115" s="106">
        <f>'2019 исходные'!J115</f>
        <v>0.41935483870967744</v>
      </c>
      <c r="G115" s="31">
        <f t="shared" si="53"/>
        <v>0.68193024663296131</v>
      </c>
      <c r="H115" s="259" t="str">
        <f t="shared" ref="H115" si="62">IF(F115&gt;=$F$128,"A",IF(F115&gt;=$F$129,"B",IF(F115&gt;=$F$130,"C","D")))</f>
        <v>C</v>
      </c>
      <c r="I115" s="84">
        <f>'2019 исходные'!M115</f>
        <v>0.46938775510204084</v>
      </c>
      <c r="J115" s="31">
        <f t="shared" si="55"/>
        <v>0.60893871397534505</v>
      </c>
      <c r="K115" s="259" t="str">
        <f t="shared" ref="K115" si="63">IF(I115&gt;=$I$128,"A",IF(I115&gt;=$I$129,"B",IF(I115&gt;=$I$130,"C","D")))</f>
        <v>C</v>
      </c>
      <c r="L115" s="366">
        <f>'2019 исходные'!P115</f>
        <v>0.52040816326530615</v>
      </c>
      <c r="M115" s="31">
        <f t="shared" si="61"/>
        <v>0.46647024835033246</v>
      </c>
      <c r="N115" s="260" t="str">
        <f t="shared" ref="N115" si="64">IF(L115&gt;=$L$128,"A",IF(L115&gt;=$L$129,"B",IF(L115&gt;=$L$130,"C","D")))</f>
        <v>B</v>
      </c>
      <c r="O115" s="97">
        <f>'2019 исходные'!S115</f>
        <v>16.663265306122447</v>
      </c>
      <c r="P115" s="79">
        <f t="shared" si="52"/>
        <v>14.373495856114673</v>
      </c>
      <c r="Q115" s="259" t="str">
        <f t="shared" ref="Q115" si="65">IF(O115&lt;=$O$128,"A",IF(O115&lt;=$O$129,"B",IF(O115&lt;=$O$130,"C","D")))</f>
        <v>C</v>
      </c>
      <c r="R115" s="302" t="str">
        <f t="shared" ref="R115" si="66">IF(X115&gt;=3.5,"A",IF(X115&gt;=2.5,"B",IF(X115&gt;=1.5,"C","D")))</f>
        <v>C</v>
      </c>
      <c r="S115" s="290">
        <f t="shared" ref="S115" si="67">IF(E115="A",4.2,IF(E115="B",2.5,IF(E115="C",2,1)))</f>
        <v>2</v>
      </c>
      <c r="T115" s="291">
        <f t="shared" ref="T115" si="68">IF(H115="A",4.2,IF(H115="B",2.5,IF(H115="C",2,1)))</f>
        <v>2</v>
      </c>
      <c r="U115" s="291">
        <f t="shared" ref="U115" si="69">IF(K115="A",4.2,IF(K115="B",2.5,IF(K115="C",2,1)))</f>
        <v>2</v>
      </c>
      <c r="V115" s="291">
        <f t="shared" ref="V115" si="70">IF(N115="A",4.2,IF(N115="B",2.5,IF(N115="C",2,1)))</f>
        <v>2.5</v>
      </c>
      <c r="W115" s="291">
        <f t="shared" ref="W115" si="71">IF(Q115="A",4.2,IF(Q115="B",2.5,IF(Q115="C",2,1)))</f>
        <v>2</v>
      </c>
      <c r="X115" s="291">
        <f t="shared" ref="X115" si="72">AVERAGE(S115:W115)</f>
        <v>2.1</v>
      </c>
    </row>
    <row r="116" spans="1:24" ht="15.75" thickBot="1" x14ac:dyDescent="0.3">
      <c r="A116" s="23">
        <v>30</v>
      </c>
      <c r="B116" s="10" t="s">
        <v>179</v>
      </c>
      <c r="C116" s="129"/>
      <c r="D116" s="334">
        <f t="shared" si="59"/>
        <v>0.8455402556334416</v>
      </c>
      <c r="E116" s="262"/>
      <c r="F116" s="104"/>
      <c r="G116" s="29">
        <f t="shared" si="53"/>
        <v>0.68193024663296131</v>
      </c>
      <c r="H116" s="280"/>
      <c r="I116" s="339"/>
      <c r="J116" s="29">
        <f t="shared" si="55"/>
        <v>0.60893871397534505</v>
      </c>
      <c r="K116" s="280"/>
      <c r="L116" s="335">
        <f>'2019 исходные'!P116</f>
        <v>0.66666666666666663</v>
      </c>
      <c r="M116" s="29">
        <f t="shared" si="61"/>
        <v>0.46647024835033246</v>
      </c>
      <c r="N116" s="262" t="str">
        <f t="shared" ref="N116" si="73">IF(L116&gt;=$L$128,"A",IF(L116&gt;=$L$129,"B",IF(L116&gt;=$L$130,"C","D")))</f>
        <v>B</v>
      </c>
      <c r="O116" s="95">
        <f>'2019 исходные'!S116</f>
        <v>16.239999999999998</v>
      </c>
      <c r="P116" s="336">
        <f t="shared" si="52"/>
        <v>14.373495856114673</v>
      </c>
      <c r="Q116" s="280" t="str">
        <f t="shared" ref="Q116" si="74">IF(O116&lt;=$O$128,"A",IF(O116&lt;=$O$129,"B",IF(O116&lt;=$O$130,"C","D")))</f>
        <v>C</v>
      </c>
      <c r="R116" s="300" t="str">
        <f t="shared" ref="R116" si="75">IF(X116&gt;=3.5,"A",IF(X116&gt;=2.5,"B",IF(X116&gt;=1.5,"C","D")))</f>
        <v>C</v>
      </c>
      <c r="S116" s="337"/>
      <c r="T116" s="338"/>
      <c r="U116" s="338"/>
      <c r="V116" s="338">
        <f t="shared" ref="V116" si="76">IF(N116="A",4.2,IF(N116="B",2.5,IF(N116="C",2,1)))</f>
        <v>2.5</v>
      </c>
      <c r="W116" s="338">
        <f t="shared" ref="W116" si="77">IF(Q116="A",4.2,IF(Q116="B",2.5,IF(Q116="C",2,1)))</f>
        <v>2</v>
      </c>
      <c r="X116" s="365">
        <f t="shared" ref="X116" si="78">AVERAGE(S116:W116)</f>
        <v>2.25</v>
      </c>
    </row>
    <row r="117" spans="1:24" ht="15.75" thickBot="1" x14ac:dyDescent="0.3">
      <c r="A117" s="20"/>
      <c r="B117" s="223" t="s">
        <v>139</v>
      </c>
      <c r="C117" s="127">
        <f>AVERAGE(C118:C124)</f>
        <v>0.85652455798452198</v>
      </c>
      <c r="D117" s="249">
        <f t="shared" si="59"/>
        <v>0.8455402556334416</v>
      </c>
      <c r="E117" s="261" t="str">
        <f t="shared" ref="E117:E124" si="79">IF(C117&gt;=$C$128,"A",IF(C117&gt;=$C$129,"B",IF(C117&gt;=$C$130,"C","D")))</f>
        <v>B</v>
      </c>
      <c r="F117" s="7">
        <f>AVERAGE(F118:F124)</f>
        <v>0.72112342575292698</v>
      </c>
      <c r="G117" s="246">
        <f t="shared" si="53"/>
        <v>0.68193024663296131</v>
      </c>
      <c r="H117" s="261" t="str">
        <f t="shared" si="54"/>
        <v>A</v>
      </c>
      <c r="I117" s="7">
        <f>AVERAGE(I118:I124)</f>
        <v>0.64763895902261281</v>
      </c>
      <c r="J117" s="246">
        <f t="shared" si="55"/>
        <v>0.60893871397534505</v>
      </c>
      <c r="K117" s="261" t="str">
        <f t="shared" si="56"/>
        <v>B</v>
      </c>
      <c r="L117" s="7">
        <f>AVERAGE(L118:L124)</f>
        <v>0.4224238650268175</v>
      </c>
      <c r="M117" s="246">
        <f t="shared" si="61"/>
        <v>0.46647024835033246</v>
      </c>
      <c r="N117" s="261" t="str">
        <f t="shared" si="57"/>
        <v>C</v>
      </c>
      <c r="O117" s="82">
        <f>AVERAGE(O118:O124)</f>
        <v>13.10181254352894</v>
      </c>
      <c r="P117" s="250">
        <f t="shared" si="52"/>
        <v>14.373495856114673</v>
      </c>
      <c r="Q117" s="281" t="str">
        <f t="shared" si="58"/>
        <v>B</v>
      </c>
      <c r="R117" s="303" t="str">
        <f t="shared" si="44"/>
        <v>B</v>
      </c>
      <c r="S117" s="296">
        <f t="shared" si="45"/>
        <v>2.5</v>
      </c>
      <c r="T117" s="297">
        <f t="shared" si="46"/>
        <v>4.2</v>
      </c>
      <c r="U117" s="297">
        <f t="shared" si="47"/>
        <v>2.5</v>
      </c>
      <c r="V117" s="297">
        <f t="shared" si="48"/>
        <v>2</v>
      </c>
      <c r="W117" s="297">
        <f t="shared" si="49"/>
        <v>2.5</v>
      </c>
      <c r="X117" s="313">
        <f t="shared" si="50"/>
        <v>2.7399999999999998</v>
      </c>
    </row>
    <row r="118" spans="1:24" x14ac:dyDescent="0.25">
      <c r="A118" s="18">
        <v>1</v>
      </c>
      <c r="B118" s="13" t="s">
        <v>97</v>
      </c>
      <c r="C118" s="128">
        <f>'2019 исходные'!F118</f>
        <v>0.9850746268656716</v>
      </c>
      <c r="D118" s="133">
        <f t="shared" si="59"/>
        <v>0.8455402556334416</v>
      </c>
      <c r="E118" s="263" t="str">
        <f t="shared" si="79"/>
        <v>A</v>
      </c>
      <c r="F118" s="111">
        <f>'2019 исходные'!J118</f>
        <v>0.9242424242424242</v>
      </c>
      <c r="G118" s="74">
        <f t="shared" si="53"/>
        <v>0.68193024663296131</v>
      </c>
      <c r="H118" s="260" t="str">
        <f t="shared" si="54"/>
        <v>A</v>
      </c>
      <c r="I118" s="88">
        <f>'2019 исходные'!M118</f>
        <v>0.87142857142857144</v>
      </c>
      <c r="J118" s="30">
        <f t="shared" si="55"/>
        <v>0.60893871397534505</v>
      </c>
      <c r="K118" s="275" t="str">
        <f t="shared" si="56"/>
        <v>A</v>
      </c>
      <c r="L118" s="93">
        <f>'2019 исходные'!P118</f>
        <v>0.34285714285714286</v>
      </c>
      <c r="M118" s="74">
        <f t="shared" si="61"/>
        <v>0.46647024835033246</v>
      </c>
      <c r="N118" s="277" t="str">
        <f t="shared" si="57"/>
        <v>C</v>
      </c>
      <c r="O118" s="102">
        <f>'2019 исходные'!S118</f>
        <v>15.5</v>
      </c>
      <c r="P118" s="83">
        <f t="shared" si="52"/>
        <v>14.373495856114673</v>
      </c>
      <c r="Q118" s="282" t="str">
        <f t="shared" si="58"/>
        <v>C</v>
      </c>
      <c r="R118" s="306" t="str">
        <f t="shared" si="44"/>
        <v>B</v>
      </c>
      <c r="S118" s="294">
        <f t="shared" si="45"/>
        <v>4.2</v>
      </c>
      <c r="T118" s="295">
        <f t="shared" si="46"/>
        <v>4.2</v>
      </c>
      <c r="U118" s="295">
        <f t="shared" si="47"/>
        <v>4.2</v>
      </c>
      <c r="V118" s="295">
        <f t="shared" si="48"/>
        <v>2</v>
      </c>
      <c r="W118" s="295">
        <f t="shared" si="49"/>
        <v>2</v>
      </c>
      <c r="X118" s="295">
        <f t="shared" si="50"/>
        <v>3.3200000000000003</v>
      </c>
    </row>
    <row r="119" spans="1:24" x14ac:dyDescent="0.25">
      <c r="A119" s="18">
        <v>2</v>
      </c>
      <c r="B119" s="10" t="s">
        <v>99</v>
      </c>
      <c r="C119" s="131">
        <f>'2019 исходные'!F119</f>
        <v>0.89610389610389607</v>
      </c>
      <c r="D119" s="124">
        <f t="shared" si="59"/>
        <v>0.8455402556334416</v>
      </c>
      <c r="E119" s="259" t="str">
        <f t="shared" si="79"/>
        <v>B</v>
      </c>
      <c r="F119" s="89">
        <f>'2019 исходные'!J119</f>
        <v>0.91304347826086951</v>
      </c>
      <c r="G119" s="31">
        <f t="shared" si="53"/>
        <v>0.68193024663296131</v>
      </c>
      <c r="H119" s="260" t="str">
        <f t="shared" si="54"/>
        <v>A</v>
      </c>
      <c r="I119" s="84">
        <f>'2019 исходные'!M119</f>
        <v>0.88732394366197187</v>
      </c>
      <c r="J119" s="31">
        <f t="shared" si="55"/>
        <v>0.60893871397534505</v>
      </c>
      <c r="K119" s="269" t="str">
        <f t="shared" si="56"/>
        <v>A</v>
      </c>
      <c r="L119" s="94">
        <f>'2019 исходные'!P119</f>
        <v>0.42253521126760563</v>
      </c>
      <c r="M119" s="31">
        <f t="shared" si="61"/>
        <v>0.46647024835033246</v>
      </c>
      <c r="N119" s="260" t="str">
        <f t="shared" si="57"/>
        <v>C</v>
      </c>
      <c r="O119" s="97">
        <f>'2019 исходные'!S119</f>
        <v>13.225352112676056</v>
      </c>
      <c r="P119" s="79">
        <f t="shared" si="52"/>
        <v>14.373495856114673</v>
      </c>
      <c r="Q119" s="269" t="str">
        <f t="shared" si="58"/>
        <v>B</v>
      </c>
      <c r="R119" s="299" t="str">
        <f>IF(X119&gt;=3.5,"A",IF(X119&gt;=2.5,"B",IF(X119&gt;=1.5,"C","D")))</f>
        <v>B</v>
      </c>
      <c r="S119" s="290">
        <f>IF(E119="A",4.2,IF(E119="B",2.5,IF(E119="C",2,1)))</f>
        <v>2.5</v>
      </c>
      <c r="T119" s="291">
        <f>IF(H119="A",4.2,IF(H119="B",2.5,IF(H119="C",2,1)))</f>
        <v>4.2</v>
      </c>
      <c r="U119" s="291">
        <f>IF(K119="A",4.2,IF(K119="B",2.5,IF(K119="C",2,1)))</f>
        <v>4.2</v>
      </c>
      <c r="V119" s="291">
        <f>IF(N119="A",4.2,IF(N119="B",2.5,IF(N119="C",2,1)))</f>
        <v>2</v>
      </c>
      <c r="W119" s="291">
        <f>IF(Q119="A",4.2,IF(Q119="B",2.5,IF(Q119="C",2,1)))</f>
        <v>2.5</v>
      </c>
      <c r="X119" s="291">
        <f>AVERAGE(S119:W119)</f>
        <v>3.08</v>
      </c>
    </row>
    <row r="120" spans="1:24" x14ac:dyDescent="0.25">
      <c r="A120" s="19">
        <v>3</v>
      </c>
      <c r="B120" s="10" t="s">
        <v>98</v>
      </c>
      <c r="C120" s="131">
        <f>'2019 исходные'!F120</f>
        <v>0.82608695652173914</v>
      </c>
      <c r="D120" s="124">
        <f t="shared" si="59"/>
        <v>0.8455402556334416</v>
      </c>
      <c r="E120" s="262" t="str">
        <f t="shared" si="79"/>
        <v>B</v>
      </c>
      <c r="F120" s="89">
        <f>'2019 исходные'!J120</f>
        <v>0.7192982456140351</v>
      </c>
      <c r="G120" s="31">
        <f t="shared" si="53"/>
        <v>0.68193024663296131</v>
      </c>
      <c r="H120" s="262" t="str">
        <f t="shared" si="54"/>
        <v>A</v>
      </c>
      <c r="I120" s="84">
        <f>'2019 исходные'!M120</f>
        <v>0.62686567164179108</v>
      </c>
      <c r="J120" s="31">
        <f t="shared" si="55"/>
        <v>0.60893871397534505</v>
      </c>
      <c r="K120" s="271" t="str">
        <f t="shared" si="56"/>
        <v>B</v>
      </c>
      <c r="L120" s="94">
        <f>'2019 исходные'!P120</f>
        <v>0.43283582089552236</v>
      </c>
      <c r="M120" s="31">
        <f t="shared" si="61"/>
        <v>0.46647024835033246</v>
      </c>
      <c r="N120" s="260" t="str">
        <f t="shared" si="57"/>
        <v>C</v>
      </c>
      <c r="O120" s="97">
        <f>'2019 исходные'!S120</f>
        <v>12.865671641791044</v>
      </c>
      <c r="P120" s="79">
        <f t="shared" si="52"/>
        <v>14.373495856114673</v>
      </c>
      <c r="Q120" s="283" t="str">
        <f t="shared" si="58"/>
        <v>B</v>
      </c>
      <c r="R120" s="305" t="str">
        <f t="shared" si="44"/>
        <v>B</v>
      </c>
      <c r="S120" s="290">
        <f t="shared" si="45"/>
        <v>2.5</v>
      </c>
      <c r="T120" s="291">
        <f t="shared" si="46"/>
        <v>4.2</v>
      </c>
      <c r="U120" s="291">
        <f t="shared" si="47"/>
        <v>2.5</v>
      </c>
      <c r="V120" s="291">
        <f t="shared" si="48"/>
        <v>2</v>
      </c>
      <c r="W120" s="291">
        <f t="shared" si="49"/>
        <v>2.5</v>
      </c>
      <c r="X120" s="291">
        <f t="shared" si="50"/>
        <v>2.7399999999999998</v>
      </c>
    </row>
    <row r="121" spans="1:24" x14ac:dyDescent="0.25">
      <c r="A121" s="19">
        <v>4</v>
      </c>
      <c r="B121" s="10" t="s">
        <v>47</v>
      </c>
      <c r="C121" s="131">
        <f>'2019 исходные'!F121</f>
        <v>0.76595744680851063</v>
      </c>
      <c r="D121" s="124">
        <f t="shared" si="59"/>
        <v>0.8455402556334416</v>
      </c>
      <c r="E121" s="260" t="str">
        <f t="shared" si="79"/>
        <v>C</v>
      </c>
      <c r="F121" s="89">
        <f>'2019 исходные'!J121</f>
        <v>0.58333333333333337</v>
      </c>
      <c r="G121" s="31">
        <f t="shared" si="53"/>
        <v>0.68193024663296131</v>
      </c>
      <c r="H121" s="260" t="str">
        <f t="shared" si="54"/>
        <v>B</v>
      </c>
      <c r="I121" s="84">
        <f>'2019 исходные'!M121</f>
        <v>0.51923076923076927</v>
      </c>
      <c r="J121" s="31">
        <f t="shared" si="55"/>
        <v>0.60893871397534505</v>
      </c>
      <c r="K121" s="269" t="str">
        <f t="shared" si="56"/>
        <v>B</v>
      </c>
      <c r="L121" s="94">
        <f>'2019 исходные'!P121</f>
        <v>0.32692307692307693</v>
      </c>
      <c r="M121" s="31">
        <f t="shared" si="61"/>
        <v>0.46647024835033246</v>
      </c>
      <c r="N121" s="266" t="str">
        <f t="shared" si="57"/>
        <v>C</v>
      </c>
      <c r="O121" s="97">
        <f>'2019 исходные'!S121</f>
        <v>11.038461538461538</v>
      </c>
      <c r="P121" s="79">
        <f t="shared" si="52"/>
        <v>14.373495856114673</v>
      </c>
      <c r="Q121" s="269" t="str">
        <f t="shared" si="58"/>
        <v>B</v>
      </c>
      <c r="R121" s="305" t="str">
        <f t="shared" si="44"/>
        <v>C</v>
      </c>
      <c r="S121" s="290">
        <f t="shared" si="45"/>
        <v>2</v>
      </c>
      <c r="T121" s="291">
        <f t="shared" si="46"/>
        <v>2.5</v>
      </c>
      <c r="U121" s="291">
        <f t="shared" si="47"/>
        <v>2.5</v>
      </c>
      <c r="V121" s="291">
        <f t="shared" si="48"/>
        <v>2</v>
      </c>
      <c r="W121" s="291">
        <f t="shared" si="49"/>
        <v>2.5</v>
      </c>
      <c r="X121" s="291">
        <f t="shared" si="50"/>
        <v>2.2999999999999998</v>
      </c>
    </row>
    <row r="122" spans="1:24" x14ac:dyDescent="0.25">
      <c r="A122" s="19">
        <v>5</v>
      </c>
      <c r="B122" s="10" t="s">
        <v>113</v>
      </c>
      <c r="C122" s="131">
        <f>'2019 исходные'!F122</f>
        <v>0.88571428571428568</v>
      </c>
      <c r="D122" s="124">
        <f t="shared" si="59"/>
        <v>0.8455402556334416</v>
      </c>
      <c r="E122" s="260" t="str">
        <f t="shared" si="79"/>
        <v>B</v>
      </c>
      <c r="F122" s="89">
        <f>'2019 исходные'!J122</f>
        <v>0.82258064516129037</v>
      </c>
      <c r="G122" s="31">
        <f t="shared" si="53"/>
        <v>0.68193024663296131</v>
      </c>
      <c r="H122" s="260" t="str">
        <f t="shared" si="54"/>
        <v>A</v>
      </c>
      <c r="I122" s="84">
        <f>'2019 исходные'!M122</f>
        <v>0.72857142857142854</v>
      </c>
      <c r="J122" s="31">
        <f t="shared" si="55"/>
        <v>0.60893871397534505</v>
      </c>
      <c r="K122" s="270" t="str">
        <f t="shared" si="56"/>
        <v>A</v>
      </c>
      <c r="L122" s="94">
        <f>'2019 исходные'!P122</f>
        <v>0.48571428571428571</v>
      </c>
      <c r="M122" s="31">
        <f t="shared" si="61"/>
        <v>0.46647024835033246</v>
      </c>
      <c r="N122" s="260" t="str">
        <f t="shared" si="57"/>
        <v>C</v>
      </c>
      <c r="O122" s="97">
        <f>'2019 исходные'!S122</f>
        <v>14.142857142857142</v>
      </c>
      <c r="P122" s="79">
        <f t="shared" si="52"/>
        <v>14.373495856114673</v>
      </c>
      <c r="Q122" s="270" t="str">
        <f t="shared" si="58"/>
        <v>B</v>
      </c>
      <c r="R122" s="299" t="str">
        <f t="shared" si="44"/>
        <v>B</v>
      </c>
      <c r="S122" s="290">
        <f t="shared" si="45"/>
        <v>2.5</v>
      </c>
      <c r="T122" s="291">
        <f t="shared" si="46"/>
        <v>4.2</v>
      </c>
      <c r="U122" s="291">
        <f t="shared" si="47"/>
        <v>4.2</v>
      </c>
      <c r="V122" s="291">
        <f t="shared" si="48"/>
        <v>2</v>
      </c>
      <c r="W122" s="291">
        <f t="shared" si="49"/>
        <v>2.5</v>
      </c>
      <c r="X122" s="291">
        <f t="shared" si="50"/>
        <v>3.08</v>
      </c>
    </row>
    <row r="123" spans="1:24" x14ac:dyDescent="0.25">
      <c r="A123" s="19">
        <v>6</v>
      </c>
      <c r="B123" s="10" t="s">
        <v>49</v>
      </c>
      <c r="C123" s="131">
        <f>'2019 исходные'!F123</f>
        <v>0.83673469387755106</v>
      </c>
      <c r="D123" s="124">
        <f t="shared" si="59"/>
        <v>0.8455402556334416</v>
      </c>
      <c r="E123" s="259" t="str">
        <f t="shared" si="79"/>
        <v>B</v>
      </c>
      <c r="F123" s="89">
        <f>'2019 исходные'!J123</f>
        <v>0.58536585365853655</v>
      </c>
      <c r="G123" s="31">
        <f t="shared" si="53"/>
        <v>0.68193024663296131</v>
      </c>
      <c r="H123" s="259" t="str">
        <f t="shared" si="54"/>
        <v>B</v>
      </c>
      <c r="I123" s="84">
        <f>'2019 исходные'!M123</f>
        <v>0.48979591836734693</v>
      </c>
      <c r="J123" s="31">
        <f t="shared" si="55"/>
        <v>0.60893871397534505</v>
      </c>
      <c r="K123" s="271" t="str">
        <f t="shared" si="56"/>
        <v>C</v>
      </c>
      <c r="L123" s="94">
        <f>'2019 исходные'!P123</f>
        <v>0.51020408163265307</v>
      </c>
      <c r="M123" s="31">
        <f t="shared" si="61"/>
        <v>0.46647024835033246</v>
      </c>
      <c r="N123" s="260" t="str">
        <f t="shared" si="57"/>
        <v>B</v>
      </c>
      <c r="O123" s="97">
        <f>'2019 исходные'!S123</f>
        <v>13.63265306122449</v>
      </c>
      <c r="P123" s="79">
        <f t="shared" si="52"/>
        <v>14.373495856114673</v>
      </c>
      <c r="Q123" s="269" t="str">
        <f t="shared" si="58"/>
        <v>B</v>
      </c>
      <c r="R123" s="305" t="str">
        <f t="shared" si="44"/>
        <v>C</v>
      </c>
      <c r="S123" s="290">
        <f t="shared" si="45"/>
        <v>2.5</v>
      </c>
      <c r="T123" s="291">
        <f t="shared" si="46"/>
        <v>2.5</v>
      </c>
      <c r="U123" s="291">
        <f t="shared" si="47"/>
        <v>2</v>
      </c>
      <c r="V123" s="291">
        <f t="shared" si="48"/>
        <v>2.5</v>
      </c>
      <c r="W123" s="291">
        <f t="shared" si="49"/>
        <v>2.5</v>
      </c>
      <c r="X123" s="291">
        <f t="shared" si="50"/>
        <v>2.4</v>
      </c>
    </row>
    <row r="124" spans="1:24" x14ac:dyDescent="0.25">
      <c r="A124" s="16">
        <v>7</v>
      </c>
      <c r="B124" s="11" t="s">
        <v>19</v>
      </c>
      <c r="C124" s="225">
        <f>'2019 исходные'!F124</f>
        <v>0.8</v>
      </c>
      <c r="D124" s="125">
        <f t="shared" si="59"/>
        <v>0.8455402556334416</v>
      </c>
      <c r="E124" s="264" t="str">
        <f t="shared" si="79"/>
        <v>B</v>
      </c>
      <c r="F124" s="226">
        <f>'2019 исходные'!J124</f>
        <v>0.5</v>
      </c>
      <c r="G124" s="32">
        <f t="shared" si="53"/>
        <v>0.68193024663296131</v>
      </c>
      <c r="H124" s="266" t="str">
        <f t="shared" si="54"/>
        <v>B</v>
      </c>
      <c r="I124" s="85">
        <f>'2019 исходные'!M124</f>
        <v>0.41025641025641024</v>
      </c>
      <c r="J124" s="32">
        <f t="shared" si="55"/>
        <v>0.60893871397534505</v>
      </c>
      <c r="K124" s="273" t="str">
        <f t="shared" si="56"/>
        <v>C</v>
      </c>
      <c r="L124" s="110">
        <f>'2019 исходные'!P124</f>
        <v>0.4358974358974359</v>
      </c>
      <c r="M124" s="32">
        <f t="shared" si="61"/>
        <v>0.46647024835033246</v>
      </c>
      <c r="N124" s="264" t="str">
        <f t="shared" si="57"/>
        <v>C</v>
      </c>
      <c r="O124" s="97">
        <f>'2019 исходные'!S124</f>
        <v>11.307692307692308</v>
      </c>
      <c r="P124" s="79">
        <f t="shared" si="52"/>
        <v>14.373495856114673</v>
      </c>
      <c r="Q124" s="269" t="str">
        <f t="shared" si="58"/>
        <v>B</v>
      </c>
      <c r="R124" s="302" t="str">
        <f t="shared" si="44"/>
        <v>C</v>
      </c>
      <c r="S124" s="290">
        <f t="shared" si="45"/>
        <v>2.5</v>
      </c>
      <c r="T124" s="291">
        <f t="shared" si="46"/>
        <v>2.5</v>
      </c>
      <c r="U124" s="291">
        <f t="shared" si="47"/>
        <v>2</v>
      </c>
      <c r="V124" s="291">
        <f t="shared" si="48"/>
        <v>2</v>
      </c>
      <c r="W124" s="291">
        <f t="shared" si="49"/>
        <v>2.5</v>
      </c>
      <c r="X124" s="291">
        <f t="shared" si="50"/>
        <v>2.2999999999999998</v>
      </c>
    </row>
    <row r="125" spans="1:24" ht="30" x14ac:dyDescent="0.25">
      <c r="A125" s="16">
        <v>8</v>
      </c>
      <c r="B125" s="11" t="s">
        <v>177</v>
      </c>
      <c r="C125" s="225">
        <f>'2019 исходные'!F125</f>
        <v>0.78778135048231512</v>
      </c>
      <c r="D125" s="125">
        <f t="shared" si="59"/>
        <v>0.8455402556334416</v>
      </c>
      <c r="E125" s="367" t="str">
        <f t="shared" ref="E125" si="80">IF(C125&gt;=$C$128,"A",IF(C125&gt;=$C$129,"B",IF(C125&gt;=$C$130,"C","D")))</f>
        <v>C</v>
      </c>
      <c r="F125" s="107">
        <f>'2019 исходные'!J125</f>
        <v>0.53877551020408165</v>
      </c>
      <c r="G125" s="32">
        <f t="shared" si="53"/>
        <v>0.68193024663296131</v>
      </c>
      <c r="H125" s="371" t="str">
        <f t="shared" ref="H125" si="81">IF(F125&gt;=$F$128,"A",IF(F125&gt;=$F$129,"B",IF(F125&gt;=$F$130,"C","D")))</f>
        <v>B</v>
      </c>
      <c r="I125" s="85">
        <f>'2019 исходные'!M125</f>
        <v>0.46226415094339623</v>
      </c>
      <c r="J125" s="32">
        <f t="shared" si="55"/>
        <v>0.60893871397534505</v>
      </c>
      <c r="K125" s="368" t="str">
        <f t="shared" ref="K125" si="82">IF(I125&gt;=$I$128,"A",IF(I125&gt;=$I$129,"B",IF(I125&gt;=$I$130,"C","D")))</f>
        <v>C</v>
      </c>
      <c r="L125" s="110">
        <f>'2019 исходные'!P125</f>
        <v>0.62578616352201255</v>
      </c>
      <c r="M125" s="32">
        <f t="shared" si="61"/>
        <v>0.46647024835033246</v>
      </c>
      <c r="N125" s="367" t="str">
        <f t="shared" ref="N125" si="83">IF(L125&gt;=$L$128,"A",IF(L125&gt;=$L$129,"B",IF(L125&gt;=$L$130,"C","D")))</f>
        <v>B</v>
      </c>
      <c r="O125" s="95">
        <f>'2019 исходные'!S125</f>
        <v>10.477987421383649</v>
      </c>
      <c r="P125" s="336">
        <f t="shared" si="52"/>
        <v>14.373495856114673</v>
      </c>
      <c r="Q125" s="369" t="str">
        <f t="shared" ref="Q125" si="84">IF(O125&lt;=$O$128,"A",IF(O125&lt;=$O$129,"B",IF(O125&lt;=$O$130,"C","D")))</f>
        <v>A</v>
      </c>
      <c r="R125" s="370" t="str">
        <f>IF(X125&gt;=3.5,"A",IF(X125&gt;=2.5,"B",IF(X125&gt;=1.5,"C","D")))</f>
        <v>B</v>
      </c>
      <c r="S125" s="290">
        <f t="shared" ref="S125" si="85">IF(E125="A",4.2,IF(E125="B",2.5,IF(E125="C",2,1)))</f>
        <v>2</v>
      </c>
      <c r="T125" s="291">
        <f t="shared" ref="T125" si="86">IF(H125="A",4.2,IF(H125="B",2.5,IF(H125="C",2,1)))</f>
        <v>2.5</v>
      </c>
      <c r="U125" s="291">
        <f t="shared" ref="U125" si="87">IF(K125="A",4.2,IF(K125="B",2.5,IF(K125="C",2,1)))</f>
        <v>2</v>
      </c>
      <c r="V125" s="291">
        <f t="shared" ref="V125" si="88">IF(N125="A",4.2,IF(N125="B",2.5,IF(N125="C",2,1)))</f>
        <v>2.5</v>
      </c>
      <c r="W125" s="291">
        <f t="shared" ref="W125" si="89">IF(Q125="A",4.2,IF(Q125="B",2.5,IF(Q125="C",2,1)))</f>
        <v>4.2</v>
      </c>
      <c r="X125" s="291">
        <f t="shared" ref="X125" si="90">AVERAGE(S125:W125)</f>
        <v>2.6399999999999997</v>
      </c>
    </row>
    <row r="126" spans="1:24" ht="15.75" thickBot="1" x14ac:dyDescent="0.3">
      <c r="A126" s="227">
        <v>9</v>
      </c>
      <c r="B126" s="12" t="s">
        <v>180</v>
      </c>
      <c r="C126" s="132"/>
      <c r="D126" s="33">
        <f t="shared" si="59"/>
        <v>0.8455402556334416</v>
      </c>
      <c r="E126" s="265"/>
      <c r="F126" s="228"/>
      <c r="G126" s="33">
        <f t="shared" si="53"/>
        <v>0.68193024663296131</v>
      </c>
      <c r="H126" s="267"/>
      <c r="I126" s="86"/>
      <c r="J126" s="33">
        <f t="shared" si="55"/>
        <v>0.60893871397534505</v>
      </c>
      <c r="K126" s="364"/>
      <c r="L126" s="245">
        <f>'2019 исходные'!P126</f>
        <v>0.61818181818181817</v>
      </c>
      <c r="M126" s="33">
        <f t="shared" si="61"/>
        <v>0.46647024835033246</v>
      </c>
      <c r="N126" s="265" t="str">
        <f t="shared" si="57"/>
        <v>B</v>
      </c>
      <c r="O126" s="103">
        <f>'2019 исходные'!S126</f>
        <v>20.636363636363637</v>
      </c>
      <c r="P126" s="81">
        <f t="shared" si="52"/>
        <v>14.373495856114673</v>
      </c>
      <c r="Q126" s="267" t="str">
        <f t="shared" si="58"/>
        <v>C</v>
      </c>
      <c r="R126" s="307" t="str">
        <f>IF(X126&gt;=3.5,"A",IF(X126&gt;=2.5,"B",IF(X126&gt;=1.5,"C","D")))</f>
        <v>C</v>
      </c>
      <c r="S126" s="290"/>
      <c r="T126" s="291"/>
      <c r="U126" s="291"/>
      <c r="V126" s="291">
        <f t="shared" si="48"/>
        <v>2.5</v>
      </c>
      <c r="W126" s="291">
        <f t="shared" si="49"/>
        <v>2</v>
      </c>
      <c r="X126" s="291">
        <f t="shared" si="50"/>
        <v>2.25</v>
      </c>
    </row>
    <row r="127" spans="1:24" ht="16.5" thickBot="1" x14ac:dyDescent="0.3">
      <c r="A127" s="229"/>
      <c r="B127" s="235" t="s">
        <v>114</v>
      </c>
      <c r="C127" s="253">
        <f>'2019 исходные'!$F$127</f>
        <v>0.8455402556334416</v>
      </c>
      <c r="D127" s="236"/>
      <c r="E127" s="236"/>
      <c r="F127" s="237">
        <f>'2019 исходные'!$J$127</f>
        <v>0.68193024663296131</v>
      </c>
      <c r="G127" s="238"/>
      <c r="H127" s="238"/>
      <c r="I127" s="237">
        <f>'2019 исходные'!$M$127</f>
        <v>0.60893871397534505</v>
      </c>
      <c r="J127" s="238"/>
      <c r="K127" s="238"/>
      <c r="L127" s="237">
        <f>'2019 исходные'!$P$127</f>
        <v>0.46647024835033246</v>
      </c>
      <c r="M127" s="238"/>
      <c r="N127" s="238"/>
      <c r="O127" s="239">
        <f>'2019 исходные'!$S$127</f>
        <v>14.373495856114673</v>
      </c>
      <c r="P127" s="240"/>
      <c r="Q127" s="14"/>
      <c r="R127" s="14"/>
    </row>
    <row r="128" spans="1:24" x14ac:dyDescent="0.25">
      <c r="B128" s="256" t="s">
        <v>160</v>
      </c>
      <c r="C128" s="327">
        <v>0.9</v>
      </c>
      <c r="D128" s="327"/>
      <c r="E128" s="327"/>
      <c r="F128" s="327">
        <v>0.7</v>
      </c>
      <c r="G128" s="327"/>
      <c r="H128" s="327"/>
      <c r="I128" s="327">
        <v>0.7</v>
      </c>
      <c r="J128" s="327"/>
      <c r="K128" s="327"/>
      <c r="L128" s="327">
        <v>0.7</v>
      </c>
      <c r="M128" s="255"/>
      <c r="N128" s="255"/>
      <c r="O128" s="372">
        <v>10.48</v>
      </c>
      <c r="P128" s="255"/>
      <c r="Q128" s="324"/>
    </row>
    <row r="129" spans="2:17" x14ac:dyDescent="0.25">
      <c r="B129" s="257" t="s">
        <v>161</v>
      </c>
      <c r="C129" s="327">
        <v>0.8</v>
      </c>
      <c r="D129" s="328"/>
      <c r="E129" s="328"/>
      <c r="F129" s="328">
        <v>0.5</v>
      </c>
      <c r="G129" s="328"/>
      <c r="H129" s="328"/>
      <c r="I129" s="328">
        <v>0.5</v>
      </c>
      <c r="J129" s="328"/>
      <c r="K129" s="328"/>
      <c r="L129" s="328">
        <v>0.5</v>
      </c>
      <c r="M129" s="325"/>
      <c r="N129" s="325"/>
      <c r="O129" s="329">
        <v>15.493</v>
      </c>
      <c r="P129" s="325"/>
      <c r="Q129" s="326"/>
    </row>
    <row r="130" spans="2:17" x14ac:dyDescent="0.25">
      <c r="B130" s="256" t="s">
        <v>162</v>
      </c>
      <c r="C130" s="327">
        <v>0.5</v>
      </c>
      <c r="D130" s="328"/>
      <c r="E130" s="328"/>
      <c r="F130" s="328">
        <v>0.3</v>
      </c>
      <c r="G130" s="328"/>
      <c r="H130" s="328"/>
      <c r="I130" s="328">
        <v>0.3</v>
      </c>
      <c r="J130" s="328"/>
      <c r="K130" s="328"/>
      <c r="L130" s="328">
        <v>0.3</v>
      </c>
      <c r="M130" s="325"/>
      <c r="N130" s="325"/>
      <c r="O130" s="325">
        <v>25</v>
      </c>
      <c r="P130" s="325"/>
      <c r="Q130" s="326"/>
    </row>
    <row r="131" spans="2:17" x14ac:dyDescent="0.25">
      <c r="I131" s="254"/>
    </row>
    <row r="132" spans="2:17" x14ac:dyDescent="0.25">
      <c r="C132" s="6" t="s">
        <v>104</v>
      </c>
      <c r="D132" s="15" t="s">
        <v>163</v>
      </c>
    </row>
    <row r="133" spans="2:17" x14ac:dyDescent="0.25">
      <c r="C133" s="24" t="s">
        <v>106</v>
      </c>
      <c r="D133" s="15" t="s">
        <v>183</v>
      </c>
    </row>
    <row r="134" spans="2:17" x14ac:dyDescent="0.25">
      <c r="C134" s="25" t="s">
        <v>105</v>
      </c>
      <c r="D134" s="15" t="s">
        <v>164</v>
      </c>
    </row>
    <row r="135" spans="2:17" x14ac:dyDescent="0.25">
      <c r="C135" s="26" t="s">
        <v>107</v>
      </c>
      <c r="D135" s="15" t="s">
        <v>165</v>
      </c>
    </row>
  </sheetData>
  <mergeCells count="1">
    <mergeCell ref="S4:X4"/>
  </mergeCells>
  <conditionalFormatting sqref="P7">
    <cfRule type="cellIs" dxfId="38" priority="490" operator="between">
      <formula>#REF!</formula>
      <formula>#REF!</formula>
    </cfRule>
    <cfRule type="cellIs" dxfId="37" priority="491" operator="between">
      <formula>$O$127</formula>
      <formula>#REF!</formula>
    </cfRule>
    <cfRule type="cellIs" dxfId="36" priority="492" operator="between">
      <formula>#REF!</formula>
      <formula>$O$127</formula>
    </cfRule>
    <cfRule type="cellIs" dxfId="35" priority="493" operator="between">
      <formula>#REF!</formula>
      <formula>#REF!</formula>
    </cfRule>
  </conditionalFormatting>
  <conditionalFormatting sqref="C127">
    <cfRule type="cellIs" dxfId="34" priority="48" operator="greaterThanOrEqual">
      <formula>"0.9"</formula>
    </cfRule>
  </conditionalFormatting>
  <conditionalFormatting sqref="H117:H126 E117:E126 E6:E115 H6:H115 K6:K126 N6:N126 Q6:R126">
    <cfRule type="cellIs" dxfId="33" priority="40" stopIfTrue="1" operator="equal">
      <formula>"D"</formula>
    </cfRule>
    <cfRule type="cellIs" dxfId="32" priority="41" stopIfTrue="1" operator="equal">
      <formula>"C"</formula>
    </cfRule>
    <cfRule type="cellIs" dxfId="31" priority="42" stopIfTrue="1" operator="equal">
      <formula>"B"</formula>
    </cfRule>
    <cfRule type="cellIs" dxfId="30" priority="43" stopIfTrue="1" operator="equal">
      <formula>"A"</formula>
    </cfRule>
  </conditionalFormatting>
  <conditionalFormatting sqref="C117:C126 C6:C115">
    <cfRule type="cellIs" dxfId="29" priority="10" stopIfTrue="1" operator="equal">
      <formula>$C$128</formula>
    </cfRule>
    <cfRule type="cellIs" dxfId="28" priority="11" stopIfTrue="1" operator="equal">
      <formula>$C$129</formula>
    </cfRule>
    <cfRule type="cellIs" dxfId="27" priority="578" stopIfTrue="1" operator="lessThan">
      <formula>$C$130</formula>
    </cfRule>
    <cfRule type="cellIs" dxfId="26" priority="579" stopIfTrue="1" operator="between">
      <formula>$C$130</formula>
      <formula>$C$129</formula>
    </cfRule>
    <cfRule type="cellIs" dxfId="25" priority="580" stopIfTrue="1" operator="between">
      <formula>$C$129</formula>
      <formula>$C$128</formula>
    </cfRule>
    <cfRule type="cellIs" dxfId="24" priority="581" stopIfTrue="1" operator="greaterThanOrEqual">
      <formula>$C$128</formula>
    </cfRule>
  </conditionalFormatting>
  <conditionalFormatting sqref="F117:F126 F6:F115">
    <cfRule type="cellIs" dxfId="23" priority="9" stopIfTrue="1" operator="equal">
      <formula>$F$129</formula>
    </cfRule>
    <cfRule type="cellIs" dxfId="22" priority="586" stopIfTrue="1" operator="lessThan">
      <formula>$F$130</formula>
    </cfRule>
    <cfRule type="cellIs" dxfId="21" priority="587" stopIfTrue="1" operator="between">
      <formula>$F$130</formula>
      <formula>$F$129</formula>
    </cfRule>
    <cfRule type="cellIs" dxfId="20" priority="588" stopIfTrue="1" operator="between">
      <formula>$F$129</formula>
      <formula>$F$128</formula>
    </cfRule>
    <cfRule type="cellIs" dxfId="19" priority="589" stopIfTrue="1" operator="greaterThanOrEqual">
      <formula>$F$128</formula>
    </cfRule>
  </conditionalFormatting>
  <conditionalFormatting sqref="I117:I126 I6:I115">
    <cfRule type="cellIs" dxfId="18" priority="8" stopIfTrue="1" operator="equal">
      <formula>$I$129</formula>
    </cfRule>
    <cfRule type="cellIs" dxfId="17" priority="594" stopIfTrue="1" operator="lessThan">
      <formula>$I$130</formula>
    </cfRule>
    <cfRule type="cellIs" dxfId="16" priority="595" stopIfTrue="1" operator="between">
      <formula>$I$130</formula>
      <formula>$I$129</formula>
    </cfRule>
    <cfRule type="cellIs" dxfId="15" priority="596" stopIfTrue="1" operator="between">
      <formula>$I$129</formula>
      <formula>$I$128</formula>
    </cfRule>
    <cfRule type="cellIs" dxfId="14" priority="597" stopIfTrue="1" operator="greaterThanOrEqual">
      <formula>$I$128</formula>
    </cfRule>
  </conditionalFormatting>
  <conditionalFormatting sqref="L6:L126">
    <cfRule type="cellIs" dxfId="13" priority="773" stopIfTrue="1" operator="equal">
      <formula>$L$129</formula>
    </cfRule>
    <cfRule type="cellIs" dxfId="12" priority="774" stopIfTrue="1" operator="lessThan">
      <formula>$L$130</formula>
    </cfRule>
    <cfRule type="cellIs" dxfId="11" priority="775" stopIfTrue="1" operator="between">
      <formula>$L$130</formula>
      <formula>$L$129</formula>
    </cfRule>
    <cfRule type="cellIs" dxfId="10" priority="776" stopIfTrue="1" operator="between">
      <formula>$L$129</formula>
      <formula>$L$128</formula>
    </cfRule>
    <cfRule type="cellIs" dxfId="9" priority="777" stopIfTrue="1" operator="greaterThanOrEqual">
      <formula>$L$128</formula>
    </cfRule>
  </conditionalFormatting>
  <conditionalFormatting sqref="O6:O126">
    <cfRule type="cellIs" dxfId="8" priority="783" stopIfTrue="1" operator="equal">
      <formula>$O$128</formula>
    </cfRule>
    <cfRule type="cellIs" dxfId="7" priority="784" stopIfTrue="1" operator="greaterThan">
      <formula>$O$130</formula>
    </cfRule>
    <cfRule type="cellIs" dxfId="6" priority="785" stopIfTrue="1" operator="between">
      <formula>$O$129</formula>
      <formula>$O$130</formula>
    </cfRule>
    <cfRule type="cellIs" dxfId="5" priority="786" stopIfTrue="1" operator="between">
      <formula>$O$128</formula>
      <formula>$O$129</formula>
    </cfRule>
    <cfRule type="cellIs" dxfId="4" priority="787" stopIfTrue="1" operator="lessThan">
      <formula>$O$128</formula>
    </cfRule>
  </conditionalFormatting>
  <conditionalFormatting sqref="C6:C126">
    <cfRule type="containsBlanks" dxfId="3" priority="4" stopIfTrue="1">
      <formula>LEN(TRIM(C6))=0</formula>
    </cfRule>
  </conditionalFormatting>
  <conditionalFormatting sqref="I6:I126">
    <cfRule type="containsBlanks" dxfId="2" priority="3" stopIfTrue="1">
      <formula>LEN(TRIM(I6))=0</formula>
    </cfRule>
  </conditionalFormatting>
  <conditionalFormatting sqref="F6:F126">
    <cfRule type="containsBlanks" dxfId="1" priority="2" stopIfTrue="1">
      <formula>LEN(TRIM(F6))=0</formula>
    </cfRule>
  </conditionalFormatting>
  <conditionalFormatting sqref="F6:F125">
    <cfRule type="cellIs" dxfId="0" priority="1" stopIfTrue="1" operator="equal">
      <formula>$F$128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1:W2"/>
  <sheetViews>
    <sheetView zoomScale="90" zoomScaleNormal="90" workbookViewId="0">
      <pane ySplit="1" topLeftCell="A2" activePane="bottomLeft" state="frozen"/>
      <selection pane="bottomLeft" activeCell="AE121" sqref="AE121"/>
    </sheetView>
  </sheetViews>
  <sheetFormatPr defaultRowHeight="15" x14ac:dyDescent="0.25"/>
  <sheetData>
    <row r="1" spans="8:23" ht="18" customHeight="1" x14ac:dyDescent="0.25">
      <c r="H1" s="373" t="s">
        <v>121</v>
      </c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75"/>
    </row>
    <row r="2" spans="8:23" ht="15" customHeight="1" x14ac:dyDescent="0.25"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</sheetData>
  <mergeCells count="1">
    <mergeCell ref="H1:V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3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74" sqref="C74"/>
    </sheetView>
  </sheetViews>
  <sheetFormatPr defaultRowHeight="15" x14ac:dyDescent="0.25"/>
  <cols>
    <col min="1" max="1" width="4.140625" customWidth="1"/>
    <col min="2" max="2" width="9.85546875" customWidth="1"/>
    <col min="3" max="3" width="29.7109375" customWidth="1"/>
    <col min="4" max="5" width="13.28515625" customWidth="1"/>
    <col min="6" max="6" width="11.7109375" customWidth="1"/>
    <col min="7" max="9" width="13.28515625" customWidth="1"/>
    <col min="10" max="10" width="11.7109375" customWidth="1"/>
    <col min="11" max="11" width="13.28515625" customWidth="1"/>
    <col min="12" max="12" width="12.7109375" customWidth="1"/>
    <col min="13" max="14" width="11.7109375" customWidth="1"/>
    <col min="15" max="15" width="12.7109375" customWidth="1"/>
    <col min="16" max="17" width="11.7109375" customWidth="1"/>
    <col min="18" max="18" width="12.7109375" customWidth="1"/>
    <col min="19" max="19" width="11.7109375" customWidth="1"/>
    <col min="20" max="20" width="27.85546875" customWidth="1"/>
  </cols>
  <sheetData>
    <row r="1" spans="1:20" ht="15.75" x14ac:dyDescent="0.25">
      <c r="A1" s="34"/>
      <c r="B1" s="388" t="s">
        <v>115</v>
      </c>
      <c r="C1" s="388"/>
      <c r="D1" s="388"/>
      <c r="E1" s="388"/>
      <c r="F1" s="388"/>
      <c r="G1" s="135"/>
      <c r="H1" s="135"/>
      <c r="I1" s="135"/>
      <c r="J1" s="135"/>
      <c r="K1" s="135"/>
      <c r="L1" s="135"/>
      <c r="M1" s="135"/>
      <c r="N1" s="34"/>
      <c r="O1" s="34"/>
      <c r="P1" s="34"/>
      <c r="Q1" s="34"/>
      <c r="R1" s="34"/>
      <c r="S1" s="34"/>
      <c r="T1" s="34"/>
    </row>
    <row r="2" spans="1:20" ht="16.5" thickBot="1" x14ac:dyDescent="0.3">
      <c r="A2" s="34"/>
      <c r="B2" s="34"/>
      <c r="C2" s="136" t="s">
        <v>174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34"/>
      <c r="O2" s="34"/>
      <c r="P2" s="34"/>
      <c r="Q2" s="34"/>
      <c r="R2" s="34"/>
      <c r="S2" s="34"/>
      <c r="T2" s="34"/>
    </row>
    <row r="3" spans="1:20" ht="30" customHeight="1" x14ac:dyDescent="0.25">
      <c r="A3" s="380" t="s">
        <v>65</v>
      </c>
      <c r="B3" s="395" t="s">
        <v>67</v>
      </c>
      <c r="C3" s="393" t="s">
        <v>66</v>
      </c>
      <c r="D3" s="383" t="s">
        <v>127</v>
      </c>
      <c r="E3" s="383"/>
      <c r="F3" s="384"/>
      <c r="G3" s="382" t="s">
        <v>128</v>
      </c>
      <c r="H3" s="383"/>
      <c r="I3" s="383"/>
      <c r="J3" s="384"/>
      <c r="K3" s="382" t="s">
        <v>116</v>
      </c>
      <c r="L3" s="383"/>
      <c r="M3" s="384"/>
      <c r="N3" s="385" t="s">
        <v>118</v>
      </c>
      <c r="O3" s="386"/>
      <c r="P3" s="387"/>
      <c r="Q3" s="375" t="s">
        <v>129</v>
      </c>
      <c r="R3" s="376"/>
      <c r="S3" s="377"/>
      <c r="T3" s="378" t="s">
        <v>126</v>
      </c>
    </row>
    <row r="4" spans="1:20" ht="96" customHeight="1" thickBot="1" x14ac:dyDescent="0.3">
      <c r="A4" s="381"/>
      <c r="B4" s="396"/>
      <c r="C4" s="394"/>
      <c r="D4" s="346" t="s">
        <v>175</v>
      </c>
      <c r="E4" s="114" t="s">
        <v>176</v>
      </c>
      <c r="F4" s="115" t="s">
        <v>158</v>
      </c>
      <c r="G4" s="116" t="s">
        <v>178</v>
      </c>
      <c r="H4" s="114" t="s">
        <v>175</v>
      </c>
      <c r="I4" s="114" t="s">
        <v>176</v>
      </c>
      <c r="J4" s="117" t="s">
        <v>157</v>
      </c>
      <c r="K4" s="116" t="s">
        <v>178</v>
      </c>
      <c r="L4" s="114" t="s">
        <v>117</v>
      </c>
      <c r="M4" s="117" t="s">
        <v>156</v>
      </c>
      <c r="N4" s="116" t="s">
        <v>119</v>
      </c>
      <c r="O4" s="114" t="s">
        <v>117</v>
      </c>
      <c r="P4" s="117" t="s">
        <v>155</v>
      </c>
      <c r="Q4" s="116" t="s">
        <v>120</v>
      </c>
      <c r="R4" s="114" t="s">
        <v>117</v>
      </c>
      <c r="S4" s="117" t="s">
        <v>154</v>
      </c>
      <c r="T4" s="379"/>
    </row>
    <row r="5" spans="1:20" ht="15" customHeight="1" thickBot="1" x14ac:dyDescent="0.3">
      <c r="A5" s="141"/>
      <c r="B5" s="142"/>
      <c r="C5" s="354" t="s">
        <v>141</v>
      </c>
      <c r="D5" s="347">
        <f>D6+D7+D17+D31+D50+D70+D86+D117</f>
        <v>7961</v>
      </c>
      <c r="E5" s="233">
        <f>E6+E7+E17+E31+E50+E70+E86+E117</f>
        <v>1228</v>
      </c>
      <c r="F5" s="251">
        <f>AVERAGE(F6,F8:F16,F18:F30,F32:F49,F51:F69,F71:F85,F87:F116,F118:F126)</f>
        <v>0.8455402556334416</v>
      </c>
      <c r="G5" s="234">
        <f>G6+G7+G17+G31+G50+G70+G86+G117</f>
        <v>4580</v>
      </c>
      <c r="H5" s="233">
        <f>H6+H7+H17+H31+H50+H70+H86+H117</f>
        <v>7961</v>
      </c>
      <c r="I5" s="233">
        <f>I6+I7+I17+I31+I50+I70+I86+I117</f>
        <v>1228</v>
      </c>
      <c r="J5" s="252">
        <f>AVERAGE(J6,J8:J16,J18:J30,J32:J49,J51:J69,J71:J85,J87:J116,J118:J126)</f>
        <v>0.68193024663296131</v>
      </c>
      <c r="K5" s="143">
        <f>K6+K7+K17+K31+K50+K70+K86+K117</f>
        <v>4998</v>
      </c>
      <c r="L5" s="233">
        <f>L6+L7+L17+L31+L50+L70+L86+L117</f>
        <v>8367</v>
      </c>
      <c r="M5" s="252">
        <f>AVERAGE(M6,M8:M16,M18:M30,M32:M49,M51:M69,M71:M85,M87:M116,M118:M126)</f>
        <v>0.60893871397534505</v>
      </c>
      <c r="N5" s="234">
        <f>N6+N7+N17+N31+N50+N70+N86+N117</f>
        <v>3961</v>
      </c>
      <c r="O5" s="233">
        <f>O6+O7+O17+O31+O50+O70+O86+O117</f>
        <v>8367</v>
      </c>
      <c r="P5" s="252">
        <f>AVERAGE(P6,P8:P16,P18:P30,P32:P49,P51:P69,P71:P85,P87:P116,P118:P126)</f>
        <v>0.46647024835033246</v>
      </c>
      <c r="Q5" s="143">
        <f>Q6+Q7+Q17+Q31+Q50+Q70+Q86+Q117</f>
        <v>118922</v>
      </c>
      <c r="R5" s="341">
        <f>R6+R7+R17+R31+R50+R70+R86+R117</f>
        <v>8367</v>
      </c>
      <c r="S5" s="308">
        <f>AVERAGE(S6,S8:S16,S18:S30,S32:S49,S51:S69,S71:S85,S87:S116,S118:S126)</f>
        <v>14.373495856114673</v>
      </c>
      <c r="T5" s="144"/>
    </row>
    <row r="6" spans="1:20" ht="16.5" customHeight="1" thickBot="1" x14ac:dyDescent="0.3">
      <c r="A6" s="139">
        <v>1</v>
      </c>
      <c r="B6" s="140">
        <v>50050</v>
      </c>
      <c r="C6" s="355" t="s">
        <v>71</v>
      </c>
      <c r="D6" s="145">
        <v>55</v>
      </c>
      <c r="E6" s="150">
        <v>12</v>
      </c>
      <c r="F6" s="112">
        <f>(D6-E6)/D6</f>
        <v>0.78181818181818186</v>
      </c>
      <c r="G6" s="173">
        <v>18</v>
      </c>
      <c r="H6" s="174">
        <v>55</v>
      </c>
      <c r="I6" s="175">
        <v>12</v>
      </c>
      <c r="J6" s="68">
        <f>G6/(H6-I6)</f>
        <v>0.41860465116279072</v>
      </c>
      <c r="K6" s="145">
        <v>20</v>
      </c>
      <c r="L6" s="146">
        <v>64</v>
      </c>
      <c r="M6" s="147">
        <f>K6/L6</f>
        <v>0.3125</v>
      </c>
      <c r="N6" s="148">
        <v>29</v>
      </c>
      <c r="O6" s="146">
        <v>64</v>
      </c>
      <c r="P6" s="147">
        <f>N6/O6</f>
        <v>0.453125</v>
      </c>
      <c r="Q6" s="149">
        <v>858</v>
      </c>
      <c r="R6" s="150">
        <v>64</v>
      </c>
      <c r="S6" s="70">
        <f>Q6/R6</f>
        <v>13.40625</v>
      </c>
      <c r="T6" s="38"/>
    </row>
    <row r="7" spans="1:20" ht="16.5" customHeight="1" thickBot="1" x14ac:dyDescent="0.3">
      <c r="A7" s="39"/>
      <c r="B7" s="40" t="s">
        <v>130</v>
      </c>
      <c r="C7" s="41"/>
      <c r="D7" s="348">
        <f>SUM(D8:D16)</f>
        <v>640</v>
      </c>
      <c r="E7" s="198">
        <f>SUM(E8:E16)</f>
        <v>87</v>
      </c>
      <c r="F7" s="202">
        <f>AVERAGE(F8:F16)</f>
        <v>0.8514200522219767</v>
      </c>
      <c r="G7" s="199">
        <f>SUM(G8:G16)</f>
        <v>373</v>
      </c>
      <c r="H7" s="200">
        <f>SUM(H8:H16)</f>
        <v>640</v>
      </c>
      <c r="I7" s="201">
        <f>SUM(I8:I16)</f>
        <v>87</v>
      </c>
      <c r="J7" s="202">
        <f>AVERAGE(J8:J16)</f>
        <v>0.65249800403253089</v>
      </c>
      <c r="K7" s="170">
        <f>SUM(K8:K16)</f>
        <v>394</v>
      </c>
      <c r="L7" s="171">
        <f>SUM(L8:L16)</f>
        <v>634</v>
      </c>
      <c r="M7" s="172">
        <f>AVERAGE(M8:M16)</f>
        <v>0.60016083957254607</v>
      </c>
      <c r="N7" s="170">
        <f>SUM(N8:N16)</f>
        <v>297</v>
      </c>
      <c r="O7" s="171">
        <f>SUM(O8:O16)</f>
        <v>634</v>
      </c>
      <c r="P7" s="172">
        <f>AVERAGE(P8:P16)</f>
        <v>0.48506632390270848</v>
      </c>
      <c r="Q7" s="205">
        <f>SUM(Q8:Q16)</f>
        <v>8814</v>
      </c>
      <c r="R7" s="198">
        <f>SUM(R8:R16)</f>
        <v>634</v>
      </c>
      <c r="S7" s="206">
        <f>AVERAGE(S8:S16)</f>
        <v>13.626159004286592</v>
      </c>
      <c r="T7" s="42"/>
    </row>
    <row r="8" spans="1:20" ht="16.5" customHeight="1" x14ac:dyDescent="0.25">
      <c r="A8" s="43">
        <v>1</v>
      </c>
      <c r="B8" s="48">
        <v>10003</v>
      </c>
      <c r="C8" s="356" t="s">
        <v>72</v>
      </c>
      <c r="D8" s="194">
        <v>27</v>
      </c>
      <c r="E8" s="154">
        <v>6</v>
      </c>
      <c r="F8" s="45">
        <f t="shared" ref="F8:F16" si="0">(D8-E8)/D8</f>
        <v>0.77777777777777779</v>
      </c>
      <c r="G8" s="179">
        <v>10</v>
      </c>
      <c r="H8" s="180">
        <v>27</v>
      </c>
      <c r="I8" s="181">
        <v>6</v>
      </c>
      <c r="J8" s="49">
        <f>G8/(H8-I8)</f>
        <v>0.47619047619047616</v>
      </c>
      <c r="K8" s="153">
        <v>11</v>
      </c>
      <c r="L8" s="154">
        <v>24</v>
      </c>
      <c r="M8" s="50">
        <f>K8/L8</f>
        <v>0.45833333333333331</v>
      </c>
      <c r="N8" s="153">
        <v>16</v>
      </c>
      <c r="O8" s="154">
        <v>24</v>
      </c>
      <c r="P8" s="50">
        <f>N8/O8</f>
        <v>0.66666666666666663</v>
      </c>
      <c r="Q8" s="155">
        <v>240</v>
      </c>
      <c r="R8" s="154">
        <v>24</v>
      </c>
      <c r="S8" s="71">
        <f>Q8/R8</f>
        <v>10</v>
      </c>
      <c r="T8" s="38"/>
    </row>
    <row r="9" spans="1:20" ht="16.5" customHeight="1" x14ac:dyDescent="0.25">
      <c r="A9" s="47">
        <v>2</v>
      </c>
      <c r="B9" s="48">
        <v>10002</v>
      </c>
      <c r="C9" s="356" t="s">
        <v>69</v>
      </c>
      <c r="D9" s="194">
        <v>84</v>
      </c>
      <c r="E9" s="154">
        <v>4</v>
      </c>
      <c r="F9" s="45">
        <f t="shared" si="0"/>
        <v>0.95238095238095233</v>
      </c>
      <c r="G9" s="179">
        <v>59</v>
      </c>
      <c r="H9" s="180">
        <v>84</v>
      </c>
      <c r="I9" s="181">
        <v>4</v>
      </c>
      <c r="J9" s="49">
        <f t="shared" ref="J9:J67" si="1">G9/(H9-I9)</f>
        <v>0.73750000000000004</v>
      </c>
      <c r="K9" s="153">
        <v>59</v>
      </c>
      <c r="L9" s="154">
        <v>83</v>
      </c>
      <c r="M9" s="50">
        <f t="shared" ref="M9:M67" si="2">K9/L9</f>
        <v>0.71084337349397586</v>
      </c>
      <c r="N9" s="153">
        <v>24</v>
      </c>
      <c r="O9" s="154">
        <v>83</v>
      </c>
      <c r="P9" s="50">
        <f t="shared" ref="P9:P67" si="3">N9/O9</f>
        <v>0.28915662650602408</v>
      </c>
      <c r="Q9" s="155">
        <v>1130</v>
      </c>
      <c r="R9" s="154">
        <v>83</v>
      </c>
      <c r="S9" s="71">
        <f t="shared" ref="S9:S16" si="4">Q9/R9</f>
        <v>13.614457831325302</v>
      </c>
      <c r="T9" s="38"/>
    </row>
    <row r="10" spans="1:20" ht="16.5" customHeight="1" x14ac:dyDescent="0.25">
      <c r="A10" s="47">
        <v>3</v>
      </c>
      <c r="B10" s="48">
        <v>10090</v>
      </c>
      <c r="C10" s="356" t="s">
        <v>74</v>
      </c>
      <c r="D10" s="194">
        <v>104</v>
      </c>
      <c r="E10" s="154">
        <v>12</v>
      </c>
      <c r="F10" s="45">
        <f t="shared" si="0"/>
        <v>0.88461538461538458</v>
      </c>
      <c r="G10" s="179">
        <v>60</v>
      </c>
      <c r="H10" s="180">
        <v>104</v>
      </c>
      <c r="I10" s="181">
        <v>12</v>
      </c>
      <c r="J10" s="49">
        <f>G10/(H10-I10)</f>
        <v>0.65217391304347827</v>
      </c>
      <c r="K10" s="153">
        <v>63</v>
      </c>
      <c r="L10" s="154">
        <v>103</v>
      </c>
      <c r="M10" s="50">
        <f>K10/L10</f>
        <v>0.61165048543689315</v>
      </c>
      <c r="N10" s="153">
        <v>47</v>
      </c>
      <c r="O10" s="154">
        <v>103</v>
      </c>
      <c r="P10" s="50">
        <f>N10/O10</f>
        <v>0.4563106796116505</v>
      </c>
      <c r="Q10" s="155">
        <v>1623</v>
      </c>
      <c r="R10" s="154">
        <v>103</v>
      </c>
      <c r="S10" s="71">
        <f>Q10/R10</f>
        <v>15.757281553398059</v>
      </c>
      <c r="T10" s="38"/>
    </row>
    <row r="11" spans="1:20" ht="16.5" customHeight="1" x14ac:dyDescent="0.25">
      <c r="A11" s="47">
        <v>4</v>
      </c>
      <c r="B11" s="51">
        <v>10004</v>
      </c>
      <c r="C11" s="357" t="s">
        <v>73</v>
      </c>
      <c r="D11" s="196">
        <v>105</v>
      </c>
      <c r="E11" s="159">
        <v>9</v>
      </c>
      <c r="F11" s="137">
        <f t="shared" si="0"/>
        <v>0.91428571428571426</v>
      </c>
      <c r="G11" s="197">
        <v>78</v>
      </c>
      <c r="H11" s="192">
        <v>105</v>
      </c>
      <c r="I11" s="184">
        <v>9</v>
      </c>
      <c r="J11" s="36">
        <f>G11/(H11-I11)</f>
        <v>0.8125</v>
      </c>
      <c r="K11" s="162">
        <v>80</v>
      </c>
      <c r="L11" s="159">
        <v>102</v>
      </c>
      <c r="M11" s="37">
        <f>K11/L11</f>
        <v>0.78431372549019607</v>
      </c>
      <c r="N11" s="162">
        <v>52</v>
      </c>
      <c r="O11" s="159">
        <v>102</v>
      </c>
      <c r="P11" s="37">
        <f>N11/O11</f>
        <v>0.50980392156862742</v>
      </c>
      <c r="Q11" s="230">
        <v>1356</v>
      </c>
      <c r="R11" s="159">
        <v>102</v>
      </c>
      <c r="S11" s="73">
        <f>Q11/R11</f>
        <v>13.294117647058824</v>
      </c>
      <c r="T11" s="138"/>
    </row>
    <row r="12" spans="1:20" ht="16.5" customHeight="1" x14ac:dyDescent="0.25">
      <c r="A12" s="47">
        <v>5</v>
      </c>
      <c r="B12" s="48">
        <v>10001</v>
      </c>
      <c r="C12" s="356" t="s">
        <v>68</v>
      </c>
      <c r="D12" s="194">
        <v>43</v>
      </c>
      <c r="E12" s="154">
        <v>3</v>
      </c>
      <c r="F12" s="49">
        <f t="shared" si="0"/>
        <v>0.93023255813953487</v>
      </c>
      <c r="G12" s="179">
        <v>35</v>
      </c>
      <c r="H12" s="180">
        <v>43</v>
      </c>
      <c r="I12" s="181">
        <v>3</v>
      </c>
      <c r="J12" s="49">
        <f t="shared" ref="J12" si="5">G12/(H12-I12)</f>
        <v>0.875</v>
      </c>
      <c r="K12" s="153">
        <v>43</v>
      </c>
      <c r="L12" s="154">
        <v>53</v>
      </c>
      <c r="M12" s="50">
        <f t="shared" ref="M12" si="6">K12/L12</f>
        <v>0.81132075471698117</v>
      </c>
      <c r="N12" s="153">
        <v>19</v>
      </c>
      <c r="O12" s="154">
        <v>53</v>
      </c>
      <c r="P12" s="50">
        <f t="shared" ref="P12" si="7">N12/O12</f>
        <v>0.35849056603773582</v>
      </c>
      <c r="Q12" s="155">
        <v>748</v>
      </c>
      <c r="R12" s="191">
        <v>53</v>
      </c>
      <c r="S12" s="71">
        <f>Q12/R12</f>
        <v>14.113207547169811</v>
      </c>
      <c r="T12" s="57"/>
    </row>
    <row r="13" spans="1:20" ht="16.5" customHeight="1" x14ac:dyDescent="0.25">
      <c r="A13" s="47">
        <v>6</v>
      </c>
      <c r="B13" s="48">
        <v>10120</v>
      </c>
      <c r="C13" s="356" t="s">
        <v>75</v>
      </c>
      <c r="D13" s="194">
        <v>63</v>
      </c>
      <c r="E13" s="154">
        <v>18</v>
      </c>
      <c r="F13" s="45">
        <f t="shared" si="0"/>
        <v>0.7142857142857143</v>
      </c>
      <c r="G13" s="179">
        <v>21</v>
      </c>
      <c r="H13" s="180">
        <v>63</v>
      </c>
      <c r="I13" s="181">
        <v>18</v>
      </c>
      <c r="J13" s="49">
        <f t="shared" si="1"/>
        <v>0.46666666666666667</v>
      </c>
      <c r="K13" s="153">
        <v>21</v>
      </c>
      <c r="L13" s="154">
        <v>56</v>
      </c>
      <c r="M13" s="50">
        <f t="shared" si="2"/>
        <v>0.375</v>
      </c>
      <c r="N13" s="153">
        <v>33</v>
      </c>
      <c r="O13" s="154">
        <v>56</v>
      </c>
      <c r="P13" s="50">
        <f t="shared" si="3"/>
        <v>0.5892857142857143</v>
      </c>
      <c r="Q13" s="155">
        <v>796</v>
      </c>
      <c r="R13" s="154">
        <v>56</v>
      </c>
      <c r="S13" s="71">
        <f t="shared" si="4"/>
        <v>14.214285714285714</v>
      </c>
      <c r="T13" s="38"/>
    </row>
    <row r="14" spans="1:20" ht="16.5" customHeight="1" x14ac:dyDescent="0.25">
      <c r="A14" s="47">
        <v>7</v>
      </c>
      <c r="B14" s="48">
        <v>10190</v>
      </c>
      <c r="C14" s="356" t="s">
        <v>4</v>
      </c>
      <c r="D14" s="194">
        <v>90</v>
      </c>
      <c r="E14" s="154">
        <v>10</v>
      </c>
      <c r="F14" s="45">
        <f t="shared" si="0"/>
        <v>0.88888888888888884</v>
      </c>
      <c r="G14" s="179">
        <v>48</v>
      </c>
      <c r="H14" s="180">
        <v>90</v>
      </c>
      <c r="I14" s="181">
        <v>10</v>
      </c>
      <c r="J14" s="49">
        <f t="shared" si="1"/>
        <v>0.6</v>
      </c>
      <c r="K14" s="153">
        <v>49</v>
      </c>
      <c r="L14" s="154">
        <v>88</v>
      </c>
      <c r="M14" s="50">
        <f t="shared" si="2"/>
        <v>0.55681818181818177</v>
      </c>
      <c r="N14" s="153">
        <v>43</v>
      </c>
      <c r="O14" s="154">
        <v>88</v>
      </c>
      <c r="P14" s="50">
        <f t="shared" si="3"/>
        <v>0.48863636363636365</v>
      </c>
      <c r="Q14" s="155">
        <v>1166</v>
      </c>
      <c r="R14" s="154">
        <v>88</v>
      </c>
      <c r="S14" s="71">
        <f t="shared" si="4"/>
        <v>13.25</v>
      </c>
      <c r="T14" s="38"/>
    </row>
    <row r="15" spans="1:20" ht="16.5" customHeight="1" x14ac:dyDescent="0.25">
      <c r="A15" s="47">
        <v>8</v>
      </c>
      <c r="B15" s="48">
        <v>10320</v>
      </c>
      <c r="C15" s="356" t="s">
        <v>70</v>
      </c>
      <c r="D15" s="194">
        <v>66</v>
      </c>
      <c r="E15" s="154">
        <v>15</v>
      </c>
      <c r="F15" s="45">
        <f t="shared" si="0"/>
        <v>0.77272727272727271</v>
      </c>
      <c r="G15" s="179">
        <v>32</v>
      </c>
      <c r="H15" s="180">
        <v>66</v>
      </c>
      <c r="I15" s="181">
        <v>15</v>
      </c>
      <c r="J15" s="49">
        <f t="shared" si="1"/>
        <v>0.62745098039215685</v>
      </c>
      <c r="K15" s="153">
        <v>36</v>
      </c>
      <c r="L15" s="154">
        <v>69</v>
      </c>
      <c r="M15" s="50">
        <f t="shared" si="2"/>
        <v>0.52173913043478259</v>
      </c>
      <c r="N15" s="153">
        <v>35</v>
      </c>
      <c r="O15" s="154">
        <v>69</v>
      </c>
      <c r="P15" s="50">
        <f t="shared" si="3"/>
        <v>0.50724637681159424</v>
      </c>
      <c r="Q15" s="155">
        <v>876</v>
      </c>
      <c r="R15" s="154">
        <v>69</v>
      </c>
      <c r="S15" s="71">
        <f t="shared" si="4"/>
        <v>12.695652173913043</v>
      </c>
      <c r="T15" s="38"/>
    </row>
    <row r="16" spans="1:20" ht="16.5" customHeight="1" thickBot="1" x14ac:dyDescent="0.3">
      <c r="A16" s="35">
        <v>9</v>
      </c>
      <c r="B16" s="51">
        <v>10860</v>
      </c>
      <c r="C16" s="357" t="s">
        <v>131</v>
      </c>
      <c r="D16" s="196">
        <v>58</v>
      </c>
      <c r="E16" s="159">
        <v>10</v>
      </c>
      <c r="F16" s="137">
        <f t="shared" si="0"/>
        <v>0.82758620689655171</v>
      </c>
      <c r="G16" s="197">
        <v>30</v>
      </c>
      <c r="H16" s="192">
        <v>58</v>
      </c>
      <c r="I16" s="184">
        <v>10</v>
      </c>
      <c r="J16" s="36">
        <f t="shared" si="1"/>
        <v>0.625</v>
      </c>
      <c r="K16" s="162">
        <v>32</v>
      </c>
      <c r="L16" s="159">
        <v>56</v>
      </c>
      <c r="M16" s="37">
        <f t="shared" si="2"/>
        <v>0.5714285714285714</v>
      </c>
      <c r="N16" s="162">
        <v>28</v>
      </c>
      <c r="O16" s="159">
        <v>56</v>
      </c>
      <c r="P16" s="37">
        <f t="shared" si="3"/>
        <v>0.5</v>
      </c>
      <c r="Q16" s="230">
        <v>879</v>
      </c>
      <c r="R16" s="159">
        <v>56</v>
      </c>
      <c r="S16" s="73">
        <f t="shared" si="4"/>
        <v>15.696428571428571</v>
      </c>
      <c r="T16" s="138"/>
    </row>
    <row r="17" spans="1:20" ht="16.5" customHeight="1" thickBot="1" x14ac:dyDescent="0.3">
      <c r="A17" s="53"/>
      <c r="B17" s="389" t="s">
        <v>132</v>
      </c>
      <c r="C17" s="390"/>
      <c r="D17" s="348">
        <f>SUM(D18:D30)</f>
        <v>879</v>
      </c>
      <c r="E17" s="198">
        <f>SUM(E18:E30)</f>
        <v>126</v>
      </c>
      <c r="F17" s="202">
        <f>AVERAGE(F18:F30)</f>
        <v>0.85935691377280776</v>
      </c>
      <c r="G17" s="199">
        <f>SUM(G18:G30)</f>
        <v>574</v>
      </c>
      <c r="H17" s="200">
        <f>SUM(H18:H30)</f>
        <v>879</v>
      </c>
      <c r="I17" s="201">
        <f>SUM(I18:I30)</f>
        <v>126</v>
      </c>
      <c r="J17" s="202">
        <f>AVERAGE(J18:J30)</f>
        <v>0.76222708656933136</v>
      </c>
      <c r="K17" s="170">
        <f>SUM(K18:K30)</f>
        <v>614</v>
      </c>
      <c r="L17" s="171">
        <f>SUM(L18:L30)</f>
        <v>888</v>
      </c>
      <c r="M17" s="172">
        <f>AVERAGE(M18:M30)</f>
        <v>0.68251449786306406</v>
      </c>
      <c r="N17" s="170">
        <f>SUM(N18:N30)</f>
        <v>419</v>
      </c>
      <c r="O17" s="171">
        <f>SUM(O18:O30)</f>
        <v>888</v>
      </c>
      <c r="P17" s="172">
        <f>AVERAGE(P18:P30)</f>
        <v>0.47559720700837144</v>
      </c>
      <c r="Q17" s="205">
        <f>SUM(Q18:Q30)</f>
        <v>11970</v>
      </c>
      <c r="R17" s="198">
        <f>SUM(R18:R30)</f>
        <v>888</v>
      </c>
      <c r="S17" s="206">
        <f>AVERAGE(S18:S30)</f>
        <v>13.85938534244058</v>
      </c>
      <c r="T17" s="203"/>
    </row>
    <row r="18" spans="1:20" ht="16.5" customHeight="1" x14ac:dyDescent="0.25">
      <c r="A18" s="43">
        <v>1</v>
      </c>
      <c r="B18" s="44">
        <v>20040</v>
      </c>
      <c r="C18" s="358" t="s">
        <v>76</v>
      </c>
      <c r="D18" s="193">
        <v>82</v>
      </c>
      <c r="E18" s="152">
        <v>12</v>
      </c>
      <c r="F18" s="45">
        <f>(D18-E18)/D18</f>
        <v>0.85365853658536583</v>
      </c>
      <c r="G18" s="176">
        <v>55</v>
      </c>
      <c r="H18" s="177">
        <v>82</v>
      </c>
      <c r="I18" s="178">
        <v>12</v>
      </c>
      <c r="J18" s="45">
        <f t="shared" si="1"/>
        <v>0.7857142857142857</v>
      </c>
      <c r="K18" s="151">
        <v>55</v>
      </c>
      <c r="L18" s="152">
        <v>78</v>
      </c>
      <c r="M18" s="46">
        <f t="shared" si="2"/>
        <v>0.70512820512820518</v>
      </c>
      <c r="N18" s="151">
        <v>38</v>
      </c>
      <c r="O18" s="152">
        <v>78</v>
      </c>
      <c r="P18" s="46">
        <f t="shared" si="3"/>
        <v>0.48717948717948717</v>
      </c>
      <c r="Q18" s="156">
        <v>1080</v>
      </c>
      <c r="R18" s="152">
        <v>78</v>
      </c>
      <c r="S18" s="72">
        <f t="shared" ref="S18:S30" si="8">Q18/R18</f>
        <v>13.846153846153847</v>
      </c>
      <c r="T18" s="38"/>
    </row>
    <row r="19" spans="1:20" ht="16.5" customHeight="1" x14ac:dyDescent="0.25">
      <c r="A19" s="43">
        <v>2</v>
      </c>
      <c r="B19" s="48">
        <v>20061</v>
      </c>
      <c r="C19" s="356" t="s">
        <v>77</v>
      </c>
      <c r="D19" s="194">
        <v>51</v>
      </c>
      <c r="E19" s="154">
        <v>3</v>
      </c>
      <c r="F19" s="45">
        <f>(D19-E19)/D19</f>
        <v>0.94117647058823528</v>
      </c>
      <c r="G19" s="179">
        <v>35</v>
      </c>
      <c r="H19" s="180">
        <v>51</v>
      </c>
      <c r="I19" s="181">
        <v>3</v>
      </c>
      <c r="J19" s="49">
        <f>G19/(H19-I19)</f>
        <v>0.72916666666666663</v>
      </c>
      <c r="K19" s="153">
        <v>36</v>
      </c>
      <c r="L19" s="154">
        <v>55</v>
      </c>
      <c r="M19" s="50">
        <f>K19/L19</f>
        <v>0.65454545454545454</v>
      </c>
      <c r="N19" s="153">
        <v>17</v>
      </c>
      <c r="O19" s="154">
        <v>55</v>
      </c>
      <c r="P19" s="50">
        <f>N19/O19</f>
        <v>0.30909090909090908</v>
      </c>
      <c r="Q19" s="157">
        <v>688</v>
      </c>
      <c r="R19" s="154">
        <v>55</v>
      </c>
      <c r="S19" s="71">
        <f>Q19/R19</f>
        <v>12.50909090909091</v>
      </c>
      <c r="T19" s="38"/>
    </row>
    <row r="20" spans="1:20" ht="16.5" customHeight="1" x14ac:dyDescent="0.25">
      <c r="A20" s="43">
        <v>3</v>
      </c>
      <c r="B20" s="48">
        <v>21020</v>
      </c>
      <c r="C20" s="356" t="s">
        <v>81</v>
      </c>
      <c r="D20" s="194">
        <v>75</v>
      </c>
      <c r="E20" s="154">
        <v>9</v>
      </c>
      <c r="F20" s="45">
        <f>(D20-E20)/D20</f>
        <v>0.88</v>
      </c>
      <c r="G20" s="179">
        <v>58</v>
      </c>
      <c r="H20" s="180">
        <v>75</v>
      </c>
      <c r="I20" s="181">
        <v>9</v>
      </c>
      <c r="J20" s="49">
        <f>G20/(H20-I20)</f>
        <v>0.87878787878787878</v>
      </c>
      <c r="K20" s="153">
        <v>62</v>
      </c>
      <c r="L20" s="154">
        <v>75</v>
      </c>
      <c r="M20" s="50">
        <f>K20/L20</f>
        <v>0.82666666666666666</v>
      </c>
      <c r="N20" s="153">
        <v>35</v>
      </c>
      <c r="O20" s="154">
        <v>75</v>
      </c>
      <c r="P20" s="50">
        <f>N20/O20</f>
        <v>0.46666666666666667</v>
      </c>
      <c r="Q20" s="157">
        <v>1003</v>
      </c>
      <c r="R20" s="154">
        <v>75</v>
      </c>
      <c r="S20" s="71">
        <f>Q20/R20</f>
        <v>13.373333333333333</v>
      </c>
      <c r="T20" s="38"/>
    </row>
    <row r="21" spans="1:20" ht="16.5" customHeight="1" x14ac:dyDescent="0.25">
      <c r="A21" s="47">
        <v>4</v>
      </c>
      <c r="B21" s="48">
        <v>20060</v>
      </c>
      <c r="C21" s="356" t="s">
        <v>87</v>
      </c>
      <c r="D21" s="194">
        <v>131</v>
      </c>
      <c r="E21" s="154">
        <v>19</v>
      </c>
      <c r="F21" s="45">
        <f t="shared" ref="F21:F30" si="9">(D21-E21)/D21</f>
        <v>0.85496183206106868</v>
      </c>
      <c r="G21" s="179">
        <v>87</v>
      </c>
      <c r="H21" s="180">
        <v>131</v>
      </c>
      <c r="I21" s="181">
        <v>19</v>
      </c>
      <c r="J21" s="49">
        <f t="shared" si="1"/>
        <v>0.7767857142857143</v>
      </c>
      <c r="K21" s="153">
        <v>94</v>
      </c>
      <c r="L21" s="154">
        <v>126</v>
      </c>
      <c r="M21" s="50">
        <f t="shared" si="2"/>
        <v>0.74603174603174605</v>
      </c>
      <c r="N21" s="153">
        <v>62</v>
      </c>
      <c r="O21" s="154">
        <v>126</v>
      </c>
      <c r="P21" s="50">
        <f t="shared" si="3"/>
        <v>0.49206349206349204</v>
      </c>
      <c r="Q21" s="157">
        <v>1634</v>
      </c>
      <c r="R21" s="154">
        <v>126</v>
      </c>
      <c r="S21" s="71">
        <f t="shared" si="8"/>
        <v>12.968253968253968</v>
      </c>
      <c r="T21" s="38"/>
    </row>
    <row r="22" spans="1:20" ht="16.5" customHeight="1" x14ac:dyDescent="0.25">
      <c r="A22" s="47">
        <v>5</v>
      </c>
      <c r="B22" s="48">
        <v>20400</v>
      </c>
      <c r="C22" s="356" t="s">
        <v>79</v>
      </c>
      <c r="D22" s="194">
        <v>107</v>
      </c>
      <c r="E22" s="154">
        <v>20</v>
      </c>
      <c r="F22" s="45">
        <f>(D22-E22)/D22</f>
        <v>0.81308411214953269</v>
      </c>
      <c r="G22" s="179">
        <v>70</v>
      </c>
      <c r="H22" s="180">
        <v>107</v>
      </c>
      <c r="I22" s="181">
        <v>20</v>
      </c>
      <c r="J22" s="49">
        <f>G22/(H22-I22)</f>
        <v>0.8045977011494253</v>
      </c>
      <c r="K22" s="153">
        <v>83</v>
      </c>
      <c r="L22" s="154">
        <v>107</v>
      </c>
      <c r="M22" s="50">
        <f>K22/L22</f>
        <v>0.77570093457943923</v>
      </c>
      <c r="N22" s="153">
        <v>39</v>
      </c>
      <c r="O22" s="154">
        <v>107</v>
      </c>
      <c r="P22" s="50">
        <f>N22/O22</f>
        <v>0.3644859813084112</v>
      </c>
      <c r="Q22" s="157">
        <v>1437</v>
      </c>
      <c r="R22" s="154">
        <v>107</v>
      </c>
      <c r="S22" s="71">
        <f>Q22/R22</f>
        <v>13.429906542056075</v>
      </c>
      <c r="T22" s="38"/>
    </row>
    <row r="23" spans="1:20" ht="16.5" customHeight="1" x14ac:dyDescent="0.25">
      <c r="A23" s="47">
        <v>6</v>
      </c>
      <c r="B23" s="48">
        <v>20080</v>
      </c>
      <c r="C23" s="356" t="s">
        <v>78</v>
      </c>
      <c r="D23" s="194">
        <v>49</v>
      </c>
      <c r="E23" s="154">
        <v>8</v>
      </c>
      <c r="F23" s="45">
        <f t="shared" si="9"/>
        <v>0.83673469387755106</v>
      </c>
      <c r="G23" s="179">
        <v>32</v>
      </c>
      <c r="H23" s="180">
        <v>49</v>
      </c>
      <c r="I23" s="181">
        <v>8</v>
      </c>
      <c r="J23" s="49">
        <f t="shared" si="1"/>
        <v>0.78048780487804881</v>
      </c>
      <c r="K23" s="153">
        <v>36</v>
      </c>
      <c r="L23" s="154">
        <v>57</v>
      </c>
      <c r="M23" s="50">
        <f t="shared" si="2"/>
        <v>0.63157894736842102</v>
      </c>
      <c r="N23" s="153">
        <v>29</v>
      </c>
      <c r="O23" s="154">
        <v>57</v>
      </c>
      <c r="P23" s="50">
        <f t="shared" si="3"/>
        <v>0.50877192982456143</v>
      </c>
      <c r="Q23" s="157">
        <v>880</v>
      </c>
      <c r="R23" s="154">
        <v>57</v>
      </c>
      <c r="S23" s="71">
        <f t="shared" si="8"/>
        <v>15.43859649122807</v>
      </c>
      <c r="T23" s="38"/>
    </row>
    <row r="24" spans="1:20" ht="16.5" customHeight="1" x14ac:dyDescent="0.25">
      <c r="A24" s="47">
        <v>7</v>
      </c>
      <c r="B24" s="48">
        <v>20460</v>
      </c>
      <c r="C24" s="356" t="s">
        <v>10</v>
      </c>
      <c r="D24" s="194">
        <v>61</v>
      </c>
      <c r="E24" s="154">
        <v>9</v>
      </c>
      <c r="F24" s="45">
        <f t="shared" si="9"/>
        <v>0.85245901639344257</v>
      </c>
      <c r="G24" s="179">
        <v>46</v>
      </c>
      <c r="H24" s="180">
        <v>61</v>
      </c>
      <c r="I24" s="181">
        <v>9</v>
      </c>
      <c r="J24" s="49">
        <f t="shared" si="1"/>
        <v>0.88461538461538458</v>
      </c>
      <c r="K24" s="153">
        <v>49</v>
      </c>
      <c r="L24" s="154">
        <v>57</v>
      </c>
      <c r="M24" s="50">
        <f t="shared" si="2"/>
        <v>0.85964912280701755</v>
      </c>
      <c r="N24" s="153">
        <v>23</v>
      </c>
      <c r="O24" s="154">
        <v>57</v>
      </c>
      <c r="P24" s="50">
        <f t="shared" si="3"/>
        <v>0.40350877192982454</v>
      </c>
      <c r="Q24" s="157">
        <v>1006</v>
      </c>
      <c r="R24" s="154">
        <v>57</v>
      </c>
      <c r="S24" s="71">
        <f t="shared" si="8"/>
        <v>17.649122807017545</v>
      </c>
      <c r="T24" s="38"/>
    </row>
    <row r="25" spans="1:20" ht="16.5" customHeight="1" x14ac:dyDescent="0.25">
      <c r="A25" s="47">
        <v>8</v>
      </c>
      <c r="B25" s="48">
        <v>20490</v>
      </c>
      <c r="C25" s="356" t="s">
        <v>11</v>
      </c>
      <c r="D25" s="194">
        <v>33</v>
      </c>
      <c r="E25" s="154">
        <v>8</v>
      </c>
      <c r="F25" s="45">
        <f t="shared" si="9"/>
        <v>0.75757575757575757</v>
      </c>
      <c r="G25" s="179">
        <v>19</v>
      </c>
      <c r="H25" s="180">
        <v>33</v>
      </c>
      <c r="I25" s="181">
        <v>8</v>
      </c>
      <c r="J25" s="49">
        <f t="shared" si="1"/>
        <v>0.76</v>
      </c>
      <c r="K25" s="153">
        <v>19</v>
      </c>
      <c r="L25" s="154">
        <v>28</v>
      </c>
      <c r="M25" s="50">
        <f t="shared" si="2"/>
        <v>0.6785714285714286</v>
      </c>
      <c r="N25" s="153">
        <v>16</v>
      </c>
      <c r="O25" s="154">
        <v>28</v>
      </c>
      <c r="P25" s="50">
        <f t="shared" si="3"/>
        <v>0.5714285714285714</v>
      </c>
      <c r="Q25" s="157">
        <v>449</v>
      </c>
      <c r="R25" s="154">
        <v>28</v>
      </c>
      <c r="S25" s="71">
        <f t="shared" si="8"/>
        <v>16.035714285714285</v>
      </c>
      <c r="T25" s="38"/>
    </row>
    <row r="26" spans="1:20" ht="16.5" customHeight="1" x14ac:dyDescent="0.25">
      <c r="A26" s="47">
        <v>9</v>
      </c>
      <c r="B26" s="48">
        <v>20550</v>
      </c>
      <c r="C26" s="356" t="s">
        <v>80</v>
      </c>
      <c r="D26" s="194">
        <v>68</v>
      </c>
      <c r="E26" s="154">
        <v>11</v>
      </c>
      <c r="F26" s="45">
        <f t="shared" si="9"/>
        <v>0.83823529411764708</v>
      </c>
      <c r="G26" s="179">
        <v>36</v>
      </c>
      <c r="H26" s="180">
        <v>68</v>
      </c>
      <c r="I26" s="181">
        <v>11</v>
      </c>
      <c r="J26" s="49">
        <f t="shared" si="1"/>
        <v>0.63157894736842102</v>
      </c>
      <c r="K26" s="153">
        <v>37</v>
      </c>
      <c r="L26" s="154">
        <v>66</v>
      </c>
      <c r="M26" s="50">
        <f t="shared" si="2"/>
        <v>0.56060606060606055</v>
      </c>
      <c r="N26" s="153">
        <v>36</v>
      </c>
      <c r="O26" s="154">
        <v>66</v>
      </c>
      <c r="P26" s="50">
        <f t="shared" si="3"/>
        <v>0.54545454545454541</v>
      </c>
      <c r="Q26" s="157">
        <v>661</v>
      </c>
      <c r="R26" s="154">
        <v>66</v>
      </c>
      <c r="S26" s="71">
        <f t="shared" si="8"/>
        <v>10.015151515151516</v>
      </c>
      <c r="T26" s="38"/>
    </row>
    <row r="27" spans="1:20" ht="16.5" customHeight="1" x14ac:dyDescent="0.25">
      <c r="A27" s="47">
        <v>10</v>
      </c>
      <c r="B27" s="48">
        <v>20630</v>
      </c>
      <c r="C27" s="356" t="s">
        <v>12</v>
      </c>
      <c r="D27" s="194">
        <v>69</v>
      </c>
      <c r="E27" s="154">
        <v>9</v>
      </c>
      <c r="F27" s="45">
        <f t="shared" si="9"/>
        <v>0.86956521739130432</v>
      </c>
      <c r="G27" s="179">
        <v>39</v>
      </c>
      <c r="H27" s="180">
        <v>69</v>
      </c>
      <c r="I27" s="181">
        <v>9</v>
      </c>
      <c r="J27" s="49">
        <f t="shared" si="1"/>
        <v>0.65</v>
      </c>
      <c r="K27" s="153">
        <v>42</v>
      </c>
      <c r="L27" s="154">
        <v>76</v>
      </c>
      <c r="M27" s="50">
        <f t="shared" si="2"/>
        <v>0.55263157894736847</v>
      </c>
      <c r="N27" s="153">
        <v>38</v>
      </c>
      <c r="O27" s="154">
        <v>76</v>
      </c>
      <c r="P27" s="50">
        <f t="shared" si="3"/>
        <v>0.5</v>
      </c>
      <c r="Q27" s="157">
        <v>768</v>
      </c>
      <c r="R27" s="154">
        <v>76</v>
      </c>
      <c r="S27" s="71">
        <f t="shared" si="8"/>
        <v>10.105263157894736</v>
      </c>
      <c r="T27" s="38"/>
    </row>
    <row r="28" spans="1:20" ht="16.5" customHeight="1" x14ac:dyDescent="0.25">
      <c r="A28" s="47">
        <v>11</v>
      </c>
      <c r="B28" s="48">
        <v>20810</v>
      </c>
      <c r="C28" s="356" t="s">
        <v>13</v>
      </c>
      <c r="D28" s="194">
        <v>75</v>
      </c>
      <c r="E28" s="154">
        <v>11</v>
      </c>
      <c r="F28" s="45">
        <f t="shared" si="9"/>
        <v>0.85333333333333339</v>
      </c>
      <c r="G28" s="179">
        <v>42</v>
      </c>
      <c r="H28" s="180">
        <v>75</v>
      </c>
      <c r="I28" s="181">
        <v>11</v>
      </c>
      <c r="J28" s="49">
        <f t="shared" si="1"/>
        <v>0.65625</v>
      </c>
      <c r="K28" s="153">
        <v>43</v>
      </c>
      <c r="L28" s="154">
        <v>71</v>
      </c>
      <c r="M28" s="50">
        <f t="shared" si="2"/>
        <v>0.60563380281690138</v>
      </c>
      <c r="N28" s="153">
        <v>44</v>
      </c>
      <c r="O28" s="154">
        <v>71</v>
      </c>
      <c r="P28" s="50">
        <f t="shared" si="3"/>
        <v>0.61971830985915488</v>
      </c>
      <c r="Q28" s="157">
        <v>887</v>
      </c>
      <c r="R28" s="154">
        <v>71</v>
      </c>
      <c r="S28" s="71">
        <f t="shared" si="8"/>
        <v>12.492957746478874</v>
      </c>
      <c r="T28" s="38"/>
    </row>
    <row r="29" spans="1:20" ht="16.5" customHeight="1" x14ac:dyDescent="0.25">
      <c r="A29" s="47">
        <v>12</v>
      </c>
      <c r="B29" s="48">
        <v>20900</v>
      </c>
      <c r="C29" s="356" t="s">
        <v>182</v>
      </c>
      <c r="D29" s="194">
        <v>44</v>
      </c>
      <c r="E29" s="154">
        <v>4</v>
      </c>
      <c r="F29" s="45">
        <f t="shared" si="9"/>
        <v>0.90909090909090906</v>
      </c>
      <c r="G29" s="179">
        <v>28</v>
      </c>
      <c r="H29" s="180">
        <v>44</v>
      </c>
      <c r="I29" s="181">
        <v>4</v>
      </c>
      <c r="J29" s="49">
        <f t="shared" si="1"/>
        <v>0.7</v>
      </c>
      <c r="K29" s="153">
        <v>29</v>
      </c>
      <c r="L29" s="154">
        <v>51</v>
      </c>
      <c r="M29" s="50">
        <f t="shared" si="2"/>
        <v>0.56862745098039214</v>
      </c>
      <c r="N29" s="153">
        <v>23</v>
      </c>
      <c r="O29" s="154">
        <v>51</v>
      </c>
      <c r="P29" s="50">
        <f t="shared" si="3"/>
        <v>0.45098039215686275</v>
      </c>
      <c r="Q29" s="157">
        <v>777</v>
      </c>
      <c r="R29" s="154">
        <v>51</v>
      </c>
      <c r="S29" s="71">
        <f t="shared" si="8"/>
        <v>15.235294117647058</v>
      </c>
      <c r="T29" s="38"/>
    </row>
    <row r="30" spans="1:20" ht="16.5" customHeight="1" thickBot="1" x14ac:dyDescent="0.3">
      <c r="A30" s="47">
        <v>13</v>
      </c>
      <c r="B30" s="54">
        <v>21350</v>
      </c>
      <c r="C30" s="359" t="s">
        <v>14</v>
      </c>
      <c r="D30" s="349">
        <v>34</v>
      </c>
      <c r="E30" s="161">
        <v>3</v>
      </c>
      <c r="F30" s="45">
        <f t="shared" si="9"/>
        <v>0.91176470588235292</v>
      </c>
      <c r="G30" s="182">
        <v>27</v>
      </c>
      <c r="H30" s="183">
        <v>34</v>
      </c>
      <c r="I30" s="184">
        <v>3</v>
      </c>
      <c r="J30" s="36">
        <f t="shared" si="1"/>
        <v>0.87096774193548387</v>
      </c>
      <c r="K30" s="158">
        <v>29</v>
      </c>
      <c r="L30" s="159">
        <v>41</v>
      </c>
      <c r="M30" s="37">
        <f t="shared" si="2"/>
        <v>0.70731707317073167</v>
      </c>
      <c r="N30" s="158">
        <v>19</v>
      </c>
      <c r="O30" s="159">
        <v>41</v>
      </c>
      <c r="P30" s="37">
        <f t="shared" si="3"/>
        <v>0.46341463414634149</v>
      </c>
      <c r="Q30" s="160">
        <v>700</v>
      </c>
      <c r="R30" s="161">
        <v>41</v>
      </c>
      <c r="S30" s="73">
        <f t="shared" si="8"/>
        <v>17.073170731707318</v>
      </c>
      <c r="T30" s="38"/>
    </row>
    <row r="31" spans="1:20" ht="16.5" customHeight="1" thickBot="1" x14ac:dyDescent="0.3">
      <c r="A31" s="39"/>
      <c r="B31" s="389" t="s">
        <v>133</v>
      </c>
      <c r="C31" s="390"/>
      <c r="D31" s="348">
        <f>SUM(D32:D49)</f>
        <v>1111</v>
      </c>
      <c r="E31" s="198">
        <f>SUM(E32:E49)</f>
        <v>141</v>
      </c>
      <c r="F31" s="202">
        <f>AVERAGE(F32:F49)</f>
        <v>0.87179962698209734</v>
      </c>
      <c r="G31" s="199">
        <f>SUM(G32:G49)</f>
        <v>716</v>
      </c>
      <c r="H31" s="200">
        <f>SUM(H32:H49)</f>
        <v>1111</v>
      </c>
      <c r="I31" s="201">
        <f>SUM(I32:I49)</f>
        <v>141</v>
      </c>
      <c r="J31" s="202">
        <f>AVERAGE(J32:J49)</f>
        <v>0.73650121422948756</v>
      </c>
      <c r="K31" s="170">
        <f>SUM(K32:K49)</f>
        <v>777</v>
      </c>
      <c r="L31" s="171">
        <f>SUM(L32:L49)</f>
        <v>1154</v>
      </c>
      <c r="M31" s="172">
        <f>AVERAGE(M32:M49)</f>
        <v>0.67212449775765437</v>
      </c>
      <c r="N31" s="170">
        <f>SUM(N32:N49)</f>
        <v>516</v>
      </c>
      <c r="O31" s="171">
        <f>SUM(O32:O49)</f>
        <v>1154</v>
      </c>
      <c r="P31" s="172">
        <f>AVERAGE(P32:P49)</f>
        <v>0.43714350499983823</v>
      </c>
      <c r="Q31" s="205">
        <f>SUM(Q32:Q49)</f>
        <v>16231</v>
      </c>
      <c r="R31" s="198">
        <f>SUM(R32:R49)</f>
        <v>1154</v>
      </c>
      <c r="S31" s="206">
        <f>AVERAGE(S32:S49)</f>
        <v>14.271073698652682</v>
      </c>
      <c r="T31" s="203"/>
    </row>
    <row r="32" spans="1:20" ht="16.5" customHeight="1" x14ac:dyDescent="0.25">
      <c r="A32" s="47">
        <v>1</v>
      </c>
      <c r="B32" s="48">
        <v>30070</v>
      </c>
      <c r="C32" s="356" t="s">
        <v>83</v>
      </c>
      <c r="D32" s="194">
        <v>77</v>
      </c>
      <c r="E32" s="154">
        <v>16</v>
      </c>
      <c r="F32" s="45">
        <f t="shared" ref="F32:F49" si="10">(D32-E32)/D32</f>
        <v>0.79220779220779225</v>
      </c>
      <c r="G32" s="179">
        <v>44</v>
      </c>
      <c r="H32" s="180">
        <v>77</v>
      </c>
      <c r="I32" s="181">
        <v>16</v>
      </c>
      <c r="J32" s="49">
        <f t="shared" si="1"/>
        <v>0.72131147540983609</v>
      </c>
      <c r="K32" s="153">
        <v>45</v>
      </c>
      <c r="L32" s="154">
        <v>75</v>
      </c>
      <c r="M32" s="50">
        <f t="shared" si="2"/>
        <v>0.6</v>
      </c>
      <c r="N32" s="153">
        <v>27</v>
      </c>
      <c r="O32" s="154">
        <v>75</v>
      </c>
      <c r="P32" s="50">
        <f t="shared" si="3"/>
        <v>0.36</v>
      </c>
      <c r="Q32" s="157">
        <v>1051</v>
      </c>
      <c r="R32" s="154">
        <v>75</v>
      </c>
      <c r="S32" s="71">
        <f t="shared" ref="S32:S49" si="11">Q32/R32</f>
        <v>14.013333333333334</v>
      </c>
      <c r="T32" s="56"/>
    </row>
    <row r="33" spans="1:20" ht="16.5" customHeight="1" x14ac:dyDescent="0.25">
      <c r="A33" s="47">
        <v>2</v>
      </c>
      <c r="B33" s="48">
        <v>30480</v>
      </c>
      <c r="C33" s="356" t="s">
        <v>135</v>
      </c>
      <c r="D33" s="194">
        <v>99</v>
      </c>
      <c r="E33" s="154">
        <v>15</v>
      </c>
      <c r="F33" s="45">
        <f>(D33-E33)/D33</f>
        <v>0.84848484848484851</v>
      </c>
      <c r="G33" s="185">
        <v>63</v>
      </c>
      <c r="H33" s="186">
        <v>99</v>
      </c>
      <c r="I33" s="181">
        <v>15</v>
      </c>
      <c r="J33" s="49">
        <f>G33/(H33-I33)</f>
        <v>0.75</v>
      </c>
      <c r="K33" s="153">
        <v>67</v>
      </c>
      <c r="L33" s="154">
        <v>100</v>
      </c>
      <c r="M33" s="50">
        <f>K33/L33</f>
        <v>0.67</v>
      </c>
      <c r="N33" s="153">
        <v>40</v>
      </c>
      <c r="O33" s="154">
        <v>100</v>
      </c>
      <c r="P33" s="50">
        <f>N33/O33</f>
        <v>0.4</v>
      </c>
      <c r="Q33" s="157">
        <v>1243</v>
      </c>
      <c r="R33" s="154">
        <v>100</v>
      </c>
      <c r="S33" s="71">
        <f>Q33/R33</f>
        <v>12.43</v>
      </c>
      <c r="T33" s="56"/>
    </row>
    <row r="34" spans="1:20" ht="16.5" customHeight="1" x14ac:dyDescent="0.25">
      <c r="A34" s="47">
        <v>3</v>
      </c>
      <c r="B34" s="48">
        <v>30460</v>
      </c>
      <c r="C34" s="356" t="s">
        <v>84</v>
      </c>
      <c r="D34" s="194">
        <v>83</v>
      </c>
      <c r="E34" s="154">
        <v>6</v>
      </c>
      <c r="F34" s="45">
        <f>(D34-E34)/D34</f>
        <v>0.92771084337349397</v>
      </c>
      <c r="G34" s="179">
        <v>71</v>
      </c>
      <c r="H34" s="180">
        <v>83</v>
      </c>
      <c r="I34" s="181">
        <v>6</v>
      </c>
      <c r="J34" s="49">
        <f>G34/(H34-I34)</f>
        <v>0.92207792207792205</v>
      </c>
      <c r="K34" s="153">
        <v>73</v>
      </c>
      <c r="L34" s="154">
        <v>83</v>
      </c>
      <c r="M34" s="50">
        <f>K34/L34</f>
        <v>0.87951807228915657</v>
      </c>
      <c r="N34" s="153">
        <v>32</v>
      </c>
      <c r="O34" s="154">
        <v>83</v>
      </c>
      <c r="P34" s="50">
        <f>N34/O34</f>
        <v>0.38554216867469882</v>
      </c>
      <c r="Q34" s="157">
        <v>1227</v>
      </c>
      <c r="R34" s="154">
        <v>83</v>
      </c>
      <c r="S34" s="71">
        <f>Q34/R34</f>
        <v>14.783132530120483</v>
      </c>
      <c r="T34" s="56"/>
    </row>
    <row r="35" spans="1:20" ht="16.5" customHeight="1" x14ac:dyDescent="0.25">
      <c r="A35" s="47">
        <v>4</v>
      </c>
      <c r="B35" s="48">
        <v>30030</v>
      </c>
      <c r="C35" s="356" t="s">
        <v>82</v>
      </c>
      <c r="D35" s="194">
        <v>74</v>
      </c>
      <c r="E35" s="154">
        <v>11</v>
      </c>
      <c r="F35" s="49">
        <f>(D35-E35)/D35</f>
        <v>0.85135135135135132</v>
      </c>
      <c r="G35" s="179">
        <v>46</v>
      </c>
      <c r="H35" s="180">
        <v>74</v>
      </c>
      <c r="I35" s="181">
        <v>11</v>
      </c>
      <c r="J35" s="49">
        <f>G35/(H35-I35)</f>
        <v>0.73015873015873012</v>
      </c>
      <c r="K35" s="153">
        <v>50</v>
      </c>
      <c r="L35" s="154">
        <v>73</v>
      </c>
      <c r="M35" s="50">
        <f>K35/L35</f>
        <v>0.68493150684931503</v>
      </c>
      <c r="N35" s="153">
        <v>26</v>
      </c>
      <c r="O35" s="154">
        <v>73</v>
      </c>
      <c r="P35" s="50">
        <f>N35/O35</f>
        <v>0.35616438356164382</v>
      </c>
      <c r="Q35" s="157">
        <v>949</v>
      </c>
      <c r="R35" s="154">
        <v>73</v>
      </c>
      <c r="S35" s="71">
        <f>Q35/R35</f>
        <v>13</v>
      </c>
      <c r="T35" s="314"/>
    </row>
    <row r="36" spans="1:20" ht="16.5" customHeight="1" x14ac:dyDescent="0.25">
      <c r="A36" s="47">
        <v>5</v>
      </c>
      <c r="B36" s="48">
        <v>31000</v>
      </c>
      <c r="C36" s="356" t="s">
        <v>85</v>
      </c>
      <c r="D36" s="194">
        <v>72</v>
      </c>
      <c r="E36" s="154">
        <v>8</v>
      </c>
      <c r="F36" s="45">
        <f>(D36-E36)/D36</f>
        <v>0.88888888888888884</v>
      </c>
      <c r="G36" s="185">
        <v>56</v>
      </c>
      <c r="H36" s="186">
        <v>72</v>
      </c>
      <c r="I36" s="181">
        <v>8</v>
      </c>
      <c r="J36" s="49">
        <f>G36/(H36-I36)</f>
        <v>0.875</v>
      </c>
      <c r="K36" s="153">
        <v>57</v>
      </c>
      <c r="L36" s="154">
        <v>69</v>
      </c>
      <c r="M36" s="50">
        <f>K36/L36</f>
        <v>0.82608695652173914</v>
      </c>
      <c r="N36" s="153">
        <v>33</v>
      </c>
      <c r="O36" s="154">
        <v>69</v>
      </c>
      <c r="P36" s="50">
        <f>N36/O36</f>
        <v>0.47826086956521741</v>
      </c>
      <c r="Q36" s="157">
        <v>1055</v>
      </c>
      <c r="R36" s="154">
        <v>69</v>
      </c>
      <c r="S36" s="71">
        <f>Q36/R36</f>
        <v>15.289855072463768</v>
      </c>
      <c r="T36" s="56"/>
    </row>
    <row r="37" spans="1:20" ht="16.5" customHeight="1" x14ac:dyDescent="0.25">
      <c r="A37" s="47">
        <v>6</v>
      </c>
      <c r="B37" s="48">
        <v>30130</v>
      </c>
      <c r="C37" s="356" t="s">
        <v>0</v>
      </c>
      <c r="D37" s="194">
        <v>44</v>
      </c>
      <c r="E37" s="154">
        <v>9</v>
      </c>
      <c r="F37" s="45">
        <f t="shared" si="10"/>
        <v>0.79545454545454541</v>
      </c>
      <c r="G37" s="179">
        <v>20</v>
      </c>
      <c r="H37" s="180">
        <v>44</v>
      </c>
      <c r="I37" s="181">
        <v>9</v>
      </c>
      <c r="J37" s="49">
        <f t="shared" si="1"/>
        <v>0.5714285714285714</v>
      </c>
      <c r="K37" s="153">
        <v>22</v>
      </c>
      <c r="L37" s="154">
        <v>43</v>
      </c>
      <c r="M37" s="50">
        <f t="shared" si="2"/>
        <v>0.51162790697674421</v>
      </c>
      <c r="N37" s="153">
        <v>20</v>
      </c>
      <c r="O37" s="154">
        <v>43</v>
      </c>
      <c r="P37" s="50">
        <f t="shared" si="3"/>
        <v>0.46511627906976744</v>
      </c>
      <c r="Q37" s="157">
        <v>467</v>
      </c>
      <c r="R37" s="154">
        <v>43</v>
      </c>
      <c r="S37" s="71">
        <f t="shared" si="11"/>
        <v>10.86046511627907</v>
      </c>
      <c r="T37" s="56"/>
    </row>
    <row r="38" spans="1:20" ht="16.5" customHeight="1" x14ac:dyDescent="0.25">
      <c r="A38" s="47">
        <v>7</v>
      </c>
      <c r="B38" s="48">
        <v>30160</v>
      </c>
      <c r="C38" s="356" t="s">
        <v>1</v>
      </c>
      <c r="D38" s="194">
        <v>53</v>
      </c>
      <c r="E38" s="154">
        <v>8</v>
      </c>
      <c r="F38" s="45">
        <f t="shared" si="10"/>
        <v>0.84905660377358494</v>
      </c>
      <c r="G38" s="181">
        <v>30</v>
      </c>
      <c r="H38" s="181">
        <v>53</v>
      </c>
      <c r="I38" s="181">
        <v>8</v>
      </c>
      <c r="J38" s="49">
        <f t="shared" si="1"/>
        <v>0.66666666666666663</v>
      </c>
      <c r="K38" s="153">
        <v>31</v>
      </c>
      <c r="L38" s="154">
        <v>49</v>
      </c>
      <c r="M38" s="50">
        <f t="shared" si="2"/>
        <v>0.63265306122448983</v>
      </c>
      <c r="N38" s="153">
        <v>18</v>
      </c>
      <c r="O38" s="154">
        <v>49</v>
      </c>
      <c r="P38" s="50">
        <f t="shared" si="3"/>
        <v>0.36734693877551022</v>
      </c>
      <c r="Q38" s="157">
        <v>912</v>
      </c>
      <c r="R38" s="154">
        <v>49</v>
      </c>
      <c r="S38" s="71">
        <f t="shared" si="11"/>
        <v>18.612244897959183</v>
      </c>
      <c r="T38" s="56"/>
    </row>
    <row r="39" spans="1:20" ht="16.5" customHeight="1" x14ac:dyDescent="0.25">
      <c r="A39" s="47">
        <v>8</v>
      </c>
      <c r="B39" s="48">
        <v>30310</v>
      </c>
      <c r="C39" s="356" t="s">
        <v>15</v>
      </c>
      <c r="D39" s="194">
        <v>37</v>
      </c>
      <c r="E39" s="154">
        <v>4</v>
      </c>
      <c r="F39" s="45">
        <f t="shared" si="10"/>
        <v>0.89189189189189189</v>
      </c>
      <c r="G39" s="179">
        <v>19</v>
      </c>
      <c r="H39" s="180">
        <v>37</v>
      </c>
      <c r="I39" s="181">
        <v>4</v>
      </c>
      <c r="J39" s="49">
        <f t="shared" si="1"/>
        <v>0.5757575757575758</v>
      </c>
      <c r="K39" s="153">
        <v>20</v>
      </c>
      <c r="L39" s="154">
        <v>40</v>
      </c>
      <c r="M39" s="50">
        <f t="shared" si="2"/>
        <v>0.5</v>
      </c>
      <c r="N39" s="153">
        <v>23</v>
      </c>
      <c r="O39" s="154">
        <v>40</v>
      </c>
      <c r="P39" s="50">
        <f t="shared" si="3"/>
        <v>0.57499999999999996</v>
      </c>
      <c r="Q39" s="157">
        <v>583</v>
      </c>
      <c r="R39" s="154">
        <v>40</v>
      </c>
      <c r="S39" s="71">
        <f t="shared" si="11"/>
        <v>14.574999999999999</v>
      </c>
      <c r="T39" s="56"/>
    </row>
    <row r="40" spans="1:20" ht="16.5" customHeight="1" x14ac:dyDescent="0.25">
      <c r="A40" s="47">
        <v>9</v>
      </c>
      <c r="B40" s="48">
        <v>30440</v>
      </c>
      <c r="C40" s="356" t="s">
        <v>16</v>
      </c>
      <c r="D40" s="194">
        <v>49</v>
      </c>
      <c r="E40" s="154">
        <v>5</v>
      </c>
      <c r="F40" s="45">
        <f t="shared" si="10"/>
        <v>0.89795918367346939</v>
      </c>
      <c r="G40" s="179">
        <v>33</v>
      </c>
      <c r="H40" s="180">
        <v>49</v>
      </c>
      <c r="I40" s="181">
        <v>5</v>
      </c>
      <c r="J40" s="49">
        <f t="shared" si="1"/>
        <v>0.75</v>
      </c>
      <c r="K40" s="153">
        <v>35</v>
      </c>
      <c r="L40" s="154">
        <v>53</v>
      </c>
      <c r="M40" s="50">
        <f t="shared" si="2"/>
        <v>0.660377358490566</v>
      </c>
      <c r="N40" s="153">
        <v>23</v>
      </c>
      <c r="O40" s="154">
        <v>53</v>
      </c>
      <c r="P40" s="50">
        <f t="shared" si="3"/>
        <v>0.43396226415094341</v>
      </c>
      <c r="Q40" s="157">
        <v>818</v>
      </c>
      <c r="R40" s="154">
        <v>53</v>
      </c>
      <c r="S40" s="71">
        <f t="shared" si="11"/>
        <v>15.433962264150944</v>
      </c>
      <c r="T40" s="56"/>
    </row>
    <row r="41" spans="1:20" ht="16.5" customHeight="1" x14ac:dyDescent="0.25">
      <c r="A41" s="47">
        <v>10</v>
      </c>
      <c r="B41" s="48">
        <v>30470</v>
      </c>
      <c r="C41" s="356" t="s">
        <v>17</v>
      </c>
      <c r="D41" s="194">
        <v>41</v>
      </c>
      <c r="E41" s="154">
        <v>3</v>
      </c>
      <c r="F41" s="45">
        <f t="shared" si="10"/>
        <v>0.92682926829268297</v>
      </c>
      <c r="G41" s="179">
        <v>29</v>
      </c>
      <c r="H41" s="180">
        <v>41</v>
      </c>
      <c r="I41" s="181">
        <v>3</v>
      </c>
      <c r="J41" s="49">
        <f t="shared" si="1"/>
        <v>0.76315789473684215</v>
      </c>
      <c r="K41" s="153">
        <v>30</v>
      </c>
      <c r="L41" s="154">
        <v>43</v>
      </c>
      <c r="M41" s="50">
        <f t="shared" si="2"/>
        <v>0.69767441860465118</v>
      </c>
      <c r="N41" s="153">
        <v>22</v>
      </c>
      <c r="O41" s="154">
        <v>43</v>
      </c>
      <c r="P41" s="50">
        <f t="shared" si="3"/>
        <v>0.51162790697674421</v>
      </c>
      <c r="Q41" s="157">
        <v>640</v>
      </c>
      <c r="R41" s="154">
        <v>43</v>
      </c>
      <c r="S41" s="71">
        <f t="shared" si="11"/>
        <v>14.883720930232558</v>
      </c>
      <c r="T41" s="56"/>
    </row>
    <row r="42" spans="1:20" ht="16.5" customHeight="1" x14ac:dyDescent="0.25">
      <c r="A42" s="47">
        <v>11</v>
      </c>
      <c r="B42" s="48">
        <v>30500</v>
      </c>
      <c r="C42" s="356" t="s">
        <v>18</v>
      </c>
      <c r="D42" s="194">
        <v>29</v>
      </c>
      <c r="E42" s="154">
        <v>5</v>
      </c>
      <c r="F42" s="45">
        <f t="shared" si="10"/>
        <v>0.82758620689655171</v>
      </c>
      <c r="G42" s="185">
        <v>19</v>
      </c>
      <c r="H42" s="186">
        <v>29</v>
      </c>
      <c r="I42" s="181">
        <v>5</v>
      </c>
      <c r="J42" s="49">
        <f t="shared" si="1"/>
        <v>0.79166666666666663</v>
      </c>
      <c r="K42" s="153">
        <v>22</v>
      </c>
      <c r="L42" s="154">
        <v>30</v>
      </c>
      <c r="M42" s="50">
        <f t="shared" si="2"/>
        <v>0.73333333333333328</v>
      </c>
      <c r="N42" s="153">
        <v>7</v>
      </c>
      <c r="O42" s="154">
        <v>30</v>
      </c>
      <c r="P42" s="50">
        <f t="shared" si="3"/>
        <v>0.23333333333333334</v>
      </c>
      <c r="Q42" s="157">
        <v>394</v>
      </c>
      <c r="R42" s="154">
        <v>30</v>
      </c>
      <c r="S42" s="71">
        <f t="shared" si="11"/>
        <v>13.133333333333333</v>
      </c>
      <c r="T42" s="57"/>
    </row>
    <row r="43" spans="1:20" ht="16.5" customHeight="1" x14ac:dyDescent="0.25">
      <c r="A43" s="47">
        <v>12</v>
      </c>
      <c r="B43" s="48">
        <v>30530</v>
      </c>
      <c r="C43" s="356" t="s">
        <v>20</v>
      </c>
      <c r="D43" s="194">
        <v>58</v>
      </c>
      <c r="E43" s="154">
        <v>7</v>
      </c>
      <c r="F43" s="45">
        <f t="shared" si="10"/>
        <v>0.87931034482758619</v>
      </c>
      <c r="G43" s="185">
        <v>41</v>
      </c>
      <c r="H43" s="186">
        <v>58</v>
      </c>
      <c r="I43" s="181">
        <v>7</v>
      </c>
      <c r="J43" s="49">
        <f t="shared" si="1"/>
        <v>0.80392156862745101</v>
      </c>
      <c r="K43" s="153">
        <v>64</v>
      </c>
      <c r="L43" s="154">
        <v>92</v>
      </c>
      <c r="M43" s="50">
        <f t="shared" si="2"/>
        <v>0.69565217391304346</v>
      </c>
      <c r="N43" s="153">
        <v>49</v>
      </c>
      <c r="O43" s="154">
        <v>92</v>
      </c>
      <c r="P43" s="50">
        <f t="shared" si="3"/>
        <v>0.53260869565217395</v>
      </c>
      <c r="Q43" s="157">
        <v>1479</v>
      </c>
      <c r="R43" s="154">
        <v>92</v>
      </c>
      <c r="S43" s="71">
        <f t="shared" si="11"/>
        <v>16.076086956521738</v>
      </c>
      <c r="T43" s="56"/>
    </row>
    <row r="44" spans="1:20" ht="16.5" customHeight="1" x14ac:dyDescent="0.25">
      <c r="A44" s="47">
        <v>13</v>
      </c>
      <c r="B44" s="48">
        <v>30640</v>
      </c>
      <c r="C44" s="356" t="s">
        <v>23</v>
      </c>
      <c r="D44" s="194">
        <v>60</v>
      </c>
      <c r="E44" s="154">
        <v>5</v>
      </c>
      <c r="F44" s="45">
        <f t="shared" si="10"/>
        <v>0.91666666666666663</v>
      </c>
      <c r="G44" s="185">
        <v>43</v>
      </c>
      <c r="H44" s="186">
        <v>60</v>
      </c>
      <c r="I44" s="181">
        <v>5</v>
      </c>
      <c r="J44" s="49">
        <f t="shared" si="1"/>
        <v>0.78181818181818186</v>
      </c>
      <c r="K44" s="153">
        <v>44</v>
      </c>
      <c r="L44" s="154">
        <v>58</v>
      </c>
      <c r="M44" s="50">
        <f t="shared" si="2"/>
        <v>0.75862068965517238</v>
      </c>
      <c r="N44" s="153">
        <v>31</v>
      </c>
      <c r="O44" s="154">
        <v>58</v>
      </c>
      <c r="P44" s="50">
        <f t="shared" si="3"/>
        <v>0.53448275862068961</v>
      </c>
      <c r="Q44" s="157">
        <v>875</v>
      </c>
      <c r="R44" s="154">
        <v>58</v>
      </c>
      <c r="S44" s="71">
        <f t="shared" si="11"/>
        <v>15.086206896551724</v>
      </c>
      <c r="T44" s="56"/>
    </row>
    <row r="45" spans="1:20" ht="16.5" customHeight="1" x14ac:dyDescent="0.25">
      <c r="A45" s="47">
        <v>14</v>
      </c>
      <c r="B45" s="48">
        <v>30650</v>
      </c>
      <c r="C45" s="356" t="s">
        <v>24</v>
      </c>
      <c r="D45" s="194">
        <v>66</v>
      </c>
      <c r="E45" s="154">
        <v>10</v>
      </c>
      <c r="F45" s="45">
        <f t="shared" si="10"/>
        <v>0.84848484848484851</v>
      </c>
      <c r="G45" s="185">
        <v>40</v>
      </c>
      <c r="H45" s="186">
        <v>66</v>
      </c>
      <c r="I45" s="181">
        <v>10</v>
      </c>
      <c r="J45" s="49">
        <f t="shared" si="1"/>
        <v>0.7142857142857143</v>
      </c>
      <c r="K45" s="153">
        <v>44</v>
      </c>
      <c r="L45" s="154">
        <v>63</v>
      </c>
      <c r="M45" s="50">
        <f t="shared" si="2"/>
        <v>0.69841269841269837</v>
      </c>
      <c r="N45" s="153">
        <v>30</v>
      </c>
      <c r="O45" s="154">
        <v>63</v>
      </c>
      <c r="P45" s="50">
        <f t="shared" si="3"/>
        <v>0.47619047619047616</v>
      </c>
      <c r="Q45" s="157">
        <v>834</v>
      </c>
      <c r="R45" s="154">
        <v>63</v>
      </c>
      <c r="S45" s="71">
        <f t="shared" si="11"/>
        <v>13.238095238095237</v>
      </c>
      <c r="T45" s="56"/>
    </row>
    <row r="46" spans="1:20" ht="16.5" customHeight="1" x14ac:dyDescent="0.25">
      <c r="A46" s="47">
        <v>15</v>
      </c>
      <c r="B46" s="48">
        <v>30790</v>
      </c>
      <c r="C46" s="356" t="s">
        <v>25</v>
      </c>
      <c r="D46" s="194">
        <v>45</v>
      </c>
      <c r="E46" s="154">
        <v>5</v>
      </c>
      <c r="F46" s="45">
        <f t="shared" si="10"/>
        <v>0.88888888888888884</v>
      </c>
      <c r="G46" s="185">
        <v>26</v>
      </c>
      <c r="H46" s="186">
        <v>45</v>
      </c>
      <c r="I46" s="181">
        <v>5</v>
      </c>
      <c r="J46" s="49">
        <f t="shared" si="1"/>
        <v>0.65</v>
      </c>
      <c r="K46" s="153">
        <v>28</v>
      </c>
      <c r="L46" s="154">
        <v>50</v>
      </c>
      <c r="M46" s="50">
        <f t="shared" si="2"/>
        <v>0.56000000000000005</v>
      </c>
      <c r="N46" s="153">
        <v>22</v>
      </c>
      <c r="O46" s="154">
        <v>50</v>
      </c>
      <c r="P46" s="50">
        <f t="shared" si="3"/>
        <v>0.44</v>
      </c>
      <c r="Q46" s="157">
        <v>663</v>
      </c>
      <c r="R46" s="154">
        <v>50</v>
      </c>
      <c r="S46" s="71">
        <f t="shared" si="11"/>
        <v>13.26</v>
      </c>
      <c r="T46" s="56"/>
    </row>
    <row r="47" spans="1:20" ht="16.5" customHeight="1" x14ac:dyDescent="0.25">
      <c r="A47" s="47">
        <v>16</v>
      </c>
      <c r="B47" s="48">
        <v>30890</v>
      </c>
      <c r="C47" s="356" t="s">
        <v>5</v>
      </c>
      <c r="D47" s="194">
        <v>39</v>
      </c>
      <c r="E47" s="154">
        <v>6</v>
      </c>
      <c r="F47" s="45">
        <f t="shared" si="10"/>
        <v>0.84615384615384615</v>
      </c>
      <c r="G47" s="185">
        <v>29</v>
      </c>
      <c r="H47" s="186">
        <v>39</v>
      </c>
      <c r="I47" s="181">
        <v>6</v>
      </c>
      <c r="J47" s="49">
        <f t="shared" si="1"/>
        <v>0.87878787878787878</v>
      </c>
      <c r="K47" s="153">
        <v>33</v>
      </c>
      <c r="L47" s="154">
        <v>42</v>
      </c>
      <c r="M47" s="50">
        <f t="shared" si="2"/>
        <v>0.7857142857142857</v>
      </c>
      <c r="N47" s="153">
        <v>11</v>
      </c>
      <c r="O47" s="154">
        <v>42</v>
      </c>
      <c r="P47" s="50">
        <f t="shared" si="3"/>
        <v>0.26190476190476192</v>
      </c>
      <c r="Q47" s="157">
        <v>657</v>
      </c>
      <c r="R47" s="154">
        <v>42</v>
      </c>
      <c r="S47" s="71">
        <f t="shared" si="11"/>
        <v>15.642857142857142</v>
      </c>
      <c r="T47" s="56"/>
    </row>
    <row r="48" spans="1:20" ht="16.5" customHeight="1" x14ac:dyDescent="0.25">
      <c r="A48" s="47">
        <v>17</v>
      </c>
      <c r="B48" s="48">
        <v>30940</v>
      </c>
      <c r="C48" s="356" t="s">
        <v>8</v>
      </c>
      <c r="D48" s="194">
        <v>69</v>
      </c>
      <c r="E48" s="154">
        <v>5</v>
      </c>
      <c r="F48" s="45">
        <f t="shared" si="10"/>
        <v>0.92753623188405798</v>
      </c>
      <c r="G48" s="185">
        <v>46</v>
      </c>
      <c r="H48" s="186">
        <v>69</v>
      </c>
      <c r="I48" s="181">
        <v>5</v>
      </c>
      <c r="J48" s="49">
        <f t="shared" si="1"/>
        <v>0.71875</v>
      </c>
      <c r="K48" s="153">
        <v>47</v>
      </c>
      <c r="L48" s="154">
        <v>71</v>
      </c>
      <c r="M48" s="50">
        <f t="shared" si="2"/>
        <v>0.6619718309859155</v>
      </c>
      <c r="N48" s="153">
        <v>36</v>
      </c>
      <c r="O48" s="154">
        <v>71</v>
      </c>
      <c r="P48" s="50">
        <f t="shared" si="3"/>
        <v>0.50704225352112675</v>
      </c>
      <c r="Q48" s="157">
        <v>1164</v>
      </c>
      <c r="R48" s="154">
        <v>71</v>
      </c>
      <c r="S48" s="71">
        <f t="shared" si="11"/>
        <v>16.3943661971831</v>
      </c>
      <c r="T48" s="56"/>
    </row>
    <row r="49" spans="1:20" ht="16.5" customHeight="1" thickBot="1" x14ac:dyDescent="0.3">
      <c r="A49" s="35">
        <v>18</v>
      </c>
      <c r="B49" s="51">
        <v>31480</v>
      </c>
      <c r="C49" s="357" t="s">
        <v>86</v>
      </c>
      <c r="D49" s="196">
        <v>116</v>
      </c>
      <c r="E49" s="159">
        <v>13</v>
      </c>
      <c r="F49" s="45">
        <f t="shared" si="10"/>
        <v>0.88793103448275867</v>
      </c>
      <c r="G49" s="187">
        <v>61</v>
      </c>
      <c r="H49" s="188">
        <v>116</v>
      </c>
      <c r="I49" s="184">
        <v>13</v>
      </c>
      <c r="J49" s="36">
        <f t="shared" si="1"/>
        <v>0.59223300970873782</v>
      </c>
      <c r="K49" s="162">
        <v>65</v>
      </c>
      <c r="L49" s="159">
        <v>120</v>
      </c>
      <c r="M49" s="37">
        <f t="shared" si="2"/>
        <v>0.54166666666666663</v>
      </c>
      <c r="N49" s="162">
        <v>66</v>
      </c>
      <c r="O49" s="159">
        <v>120</v>
      </c>
      <c r="P49" s="37">
        <f t="shared" si="3"/>
        <v>0.55000000000000004</v>
      </c>
      <c r="Q49" s="160">
        <v>1220</v>
      </c>
      <c r="R49" s="159">
        <v>120</v>
      </c>
      <c r="S49" s="73">
        <f t="shared" si="11"/>
        <v>10.166666666666666</v>
      </c>
      <c r="T49" s="58"/>
    </row>
    <row r="50" spans="1:20" ht="16.5" customHeight="1" thickBot="1" x14ac:dyDescent="0.3">
      <c r="A50" s="59"/>
      <c r="B50" s="391" t="s">
        <v>134</v>
      </c>
      <c r="C50" s="392"/>
      <c r="D50" s="348">
        <f>SUM(D51:D69)</f>
        <v>1292</v>
      </c>
      <c r="E50" s="198">
        <f>SUM(E51:E69)</f>
        <v>172</v>
      </c>
      <c r="F50" s="202">
        <f>AVERAGE(F51:F69)</f>
        <v>0.85851918289820828</v>
      </c>
      <c r="G50" s="207">
        <f t="shared" ref="G50:I50" si="12">SUM(G51:G69)</f>
        <v>749</v>
      </c>
      <c r="H50" s="208">
        <f t="shared" si="12"/>
        <v>1292</v>
      </c>
      <c r="I50" s="201">
        <f t="shared" si="12"/>
        <v>172</v>
      </c>
      <c r="J50" s="202">
        <f>AVERAGE(J51:J69)</f>
        <v>0.66661064132158376</v>
      </c>
      <c r="K50" s="170">
        <f t="shared" ref="K50:L50" si="13">SUM(K51:K69)</f>
        <v>828</v>
      </c>
      <c r="L50" s="171">
        <f t="shared" si="13"/>
        <v>1415</v>
      </c>
      <c r="M50" s="172">
        <f>AVERAGE(M51:M69)</f>
        <v>0.58162473486414401</v>
      </c>
      <c r="N50" s="170">
        <f t="shared" ref="N50:O50" si="14">SUM(N51:N69)</f>
        <v>653</v>
      </c>
      <c r="O50" s="171">
        <f t="shared" si="14"/>
        <v>1415</v>
      </c>
      <c r="P50" s="172">
        <f>AVERAGE(P51:P69)</f>
        <v>0.46346408403268025</v>
      </c>
      <c r="Q50" s="205">
        <f t="shared" ref="Q50:R50" si="15">SUM(Q51:Q69)</f>
        <v>18060</v>
      </c>
      <c r="R50" s="198">
        <f t="shared" si="15"/>
        <v>1415</v>
      </c>
      <c r="S50" s="206">
        <f>AVERAGE(S51:S69)</f>
        <v>13.171026812616816</v>
      </c>
      <c r="T50" s="203"/>
    </row>
    <row r="51" spans="1:20" ht="16.5" customHeight="1" x14ac:dyDescent="0.25">
      <c r="A51" s="60">
        <v>1</v>
      </c>
      <c r="B51" s="55">
        <v>40010</v>
      </c>
      <c r="C51" s="360" t="s">
        <v>88</v>
      </c>
      <c r="D51" s="193">
        <v>173</v>
      </c>
      <c r="E51" s="152">
        <v>21</v>
      </c>
      <c r="F51" s="45">
        <f t="shared" ref="F51:F57" si="16">(D51-E51)/D51</f>
        <v>0.87861271676300579</v>
      </c>
      <c r="G51" s="189">
        <v>115</v>
      </c>
      <c r="H51" s="190">
        <v>173</v>
      </c>
      <c r="I51" s="178">
        <v>21</v>
      </c>
      <c r="J51" s="45">
        <f t="shared" si="1"/>
        <v>0.75657894736842102</v>
      </c>
      <c r="K51" s="151">
        <v>146</v>
      </c>
      <c r="L51" s="152">
        <v>230</v>
      </c>
      <c r="M51" s="46">
        <f t="shared" si="2"/>
        <v>0.63478260869565217</v>
      </c>
      <c r="N51" s="151">
        <v>112</v>
      </c>
      <c r="O51" s="152">
        <v>230</v>
      </c>
      <c r="P51" s="46">
        <f t="shared" si="3"/>
        <v>0.48695652173913045</v>
      </c>
      <c r="Q51" s="156">
        <v>2232</v>
      </c>
      <c r="R51" s="152">
        <v>230</v>
      </c>
      <c r="S51" s="72">
        <f t="shared" ref="S51:S112" si="17">Q51/R51</f>
        <v>9.7043478260869573</v>
      </c>
      <c r="T51" s="38"/>
    </row>
    <row r="52" spans="1:20" ht="16.5" customHeight="1" x14ac:dyDescent="0.25">
      <c r="A52" s="60">
        <v>2</v>
      </c>
      <c r="B52" s="48">
        <v>40030</v>
      </c>
      <c r="C52" s="356" t="s">
        <v>142</v>
      </c>
      <c r="D52" s="194">
        <v>47</v>
      </c>
      <c r="E52" s="154">
        <v>5</v>
      </c>
      <c r="F52" s="45">
        <f t="shared" si="16"/>
        <v>0.8936170212765957</v>
      </c>
      <c r="G52" s="185">
        <v>33</v>
      </c>
      <c r="H52" s="186">
        <v>47</v>
      </c>
      <c r="I52" s="181">
        <v>5</v>
      </c>
      <c r="J52" s="49">
        <f t="shared" ref="J52:J57" si="18">G52/(H52-I52)</f>
        <v>0.7857142857142857</v>
      </c>
      <c r="K52" s="153">
        <v>37</v>
      </c>
      <c r="L52" s="154">
        <v>49</v>
      </c>
      <c r="M52" s="50">
        <f t="shared" ref="M52:M57" si="19">K52/L52</f>
        <v>0.75510204081632648</v>
      </c>
      <c r="N52" s="153">
        <v>18</v>
      </c>
      <c r="O52" s="154">
        <v>49</v>
      </c>
      <c r="P52" s="50">
        <f t="shared" ref="P52:P57" si="20">N52/O52</f>
        <v>0.36734693877551022</v>
      </c>
      <c r="Q52" s="157">
        <v>637</v>
      </c>
      <c r="R52" s="154">
        <v>49</v>
      </c>
      <c r="S52" s="71">
        <f t="shared" ref="S52:S57" si="21">Q52/R52</f>
        <v>13</v>
      </c>
      <c r="T52" s="38"/>
    </row>
    <row r="53" spans="1:20" ht="16.5" customHeight="1" x14ac:dyDescent="0.25">
      <c r="A53" s="60">
        <v>3</v>
      </c>
      <c r="B53" s="48">
        <v>40410</v>
      </c>
      <c r="C53" s="356" t="s">
        <v>92</v>
      </c>
      <c r="D53" s="194">
        <v>141</v>
      </c>
      <c r="E53" s="154">
        <v>25</v>
      </c>
      <c r="F53" s="45">
        <f t="shared" si="16"/>
        <v>0.82269503546099287</v>
      </c>
      <c r="G53" s="185">
        <v>55</v>
      </c>
      <c r="H53" s="186">
        <v>141</v>
      </c>
      <c r="I53" s="181">
        <v>25</v>
      </c>
      <c r="J53" s="49">
        <f t="shared" si="18"/>
        <v>0.47413793103448276</v>
      </c>
      <c r="K53" s="153">
        <v>61</v>
      </c>
      <c r="L53" s="154">
        <v>142</v>
      </c>
      <c r="M53" s="50">
        <f t="shared" si="19"/>
        <v>0.42957746478873238</v>
      </c>
      <c r="N53" s="153">
        <v>68</v>
      </c>
      <c r="O53" s="154">
        <v>142</v>
      </c>
      <c r="P53" s="50">
        <f t="shared" si="20"/>
        <v>0.47887323943661969</v>
      </c>
      <c r="Q53" s="157">
        <v>1866</v>
      </c>
      <c r="R53" s="154">
        <v>142</v>
      </c>
      <c r="S53" s="71">
        <f t="shared" si="21"/>
        <v>13.140845070422536</v>
      </c>
      <c r="T53" s="38"/>
    </row>
    <row r="54" spans="1:20" ht="16.5" customHeight="1" x14ac:dyDescent="0.25">
      <c r="A54" s="60">
        <v>4</v>
      </c>
      <c r="B54" s="48">
        <v>40011</v>
      </c>
      <c r="C54" s="356" t="s">
        <v>89</v>
      </c>
      <c r="D54" s="194">
        <v>143</v>
      </c>
      <c r="E54" s="154">
        <v>7</v>
      </c>
      <c r="F54" s="45">
        <f t="shared" si="16"/>
        <v>0.95104895104895104</v>
      </c>
      <c r="G54" s="185">
        <v>85</v>
      </c>
      <c r="H54" s="186">
        <v>143</v>
      </c>
      <c r="I54" s="181">
        <v>7</v>
      </c>
      <c r="J54" s="49">
        <f t="shared" si="18"/>
        <v>0.625</v>
      </c>
      <c r="K54" s="153">
        <v>85</v>
      </c>
      <c r="L54" s="154">
        <v>147</v>
      </c>
      <c r="M54" s="50">
        <f t="shared" si="19"/>
        <v>0.57823129251700678</v>
      </c>
      <c r="N54" s="153">
        <v>64</v>
      </c>
      <c r="O54" s="154">
        <v>147</v>
      </c>
      <c r="P54" s="50">
        <f t="shared" si="20"/>
        <v>0.43537414965986393</v>
      </c>
      <c r="Q54" s="157">
        <v>2201</v>
      </c>
      <c r="R54" s="154">
        <v>147</v>
      </c>
      <c r="S54" s="71">
        <f t="shared" si="21"/>
        <v>14.972789115646259</v>
      </c>
      <c r="T54" s="38"/>
    </row>
    <row r="55" spans="1:20" ht="16.5" customHeight="1" x14ac:dyDescent="0.25">
      <c r="A55" s="61">
        <v>5</v>
      </c>
      <c r="B55" s="48">
        <v>40080</v>
      </c>
      <c r="C55" s="356" t="s">
        <v>90</v>
      </c>
      <c r="D55" s="194">
        <v>71</v>
      </c>
      <c r="E55" s="154">
        <v>13</v>
      </c>
      <c r="F55" s="45">
        <f t="shared" si="16"/>
        <v>0.81690140845070425</v>
      </c>
      <c r="G55" s="185">
        <v>48</v>
      </c>
      <c r="H55" s="186">
        <v>71</v>
      </c>
      <c r="I55" s="181">
        <v>13</v>
      </c>
      <c r="J55" s="49">
        <f t="shared" si="18"/>
        <v>0.82758620689655171</v>
      </c>
      <c r="K55" s="153">
        <v>51</v>
      </c>
      <c r="L55" s="154">
        <v>72</v>
      </c>
      <c r="M55" s="50">
        <f t="shared" si="19"/>
        <v>0.70833333333333337</v>
      </c>
      <c r="N55" s="153">
        <v>31</v>
      </c>
      <c r="O55" s="154">
        <v>72</v>
      </c>
      <c r="P55" s="50">
        <f t="shared" si="20"/>
        <v>0.43055555555555558</v>
      </c>
      <c r="Q55" s="157">
        <v>1252</v>
      </c>
      <c r="R55" s="154">
        <v>72</v>
      </c>
      <c r="S55" s="71">
        <f t="shared" si="21"/>
        <v>17.388888888888889</v>
      </c>
      <c r="T55" s="38"/>
    </row>
    <row r="56" spans="1:20" ht="16.5" customHeight="1" x14ac:dyDescent="0.25">
      <c r="A56" s="61">
        <v>6</v>
      </c>
      <c r="B56" s="48">
        <v>40100</v>
      </c>
      <c r="C56" s="356" t="s">
        <v>91</v>
      </c>
      <c r="D56" s="194">
        <v>71</v>
      </c>
      <c r="E56" s="154">
        <v>13</v>
      </c>
      <c r="F56" s="45">
        <f t="shared" si="16"/>
        <v>0.81690140845070425</v>
      </c>
      <c r="G56" s="185">
        <v>51</v>
      </c>
      <c r="H56" s="186">
        <v>71</v>
      </c>
      <c r="I56" s="181">
        <v>13</v>
      </c>
      <c r="J56" s="49">
        <f t="shared" si="18"/>
        <v>0.87931034482758619</v>
      </c>
      <c r="K56" s="153">
        <v>54</v>
      </c>
      <c r="L56" s="154">
        <v>73</v>
      </c>
      <c r="M56" s="50">
        <f t="shared" si="19"/>
        <v>0.73972602739726023</v>
      </c>
      <c r="N56" s="153">
        <v>36</v>
      </c>
      <c r="O56" s="154">
        <v>73</v>
      </c>
      <c r="P56" s="50">
        <f t="shared" si="20"/>
        <v>0.49315068493150682</v>
      </c>
      <c r="Q56" s="157">
        <v>999</v>
      </c>
      <c r="R56" s="154">
        <v>73</v>
      </c>
      <c r="S56" s="71">
        <f t="shared" si="21"/>
        <v>13.684931506849315</v>
      </c>
      <c r="T56" s="38"/>
    </row>
    <row r="57" spans="1:20" ht="16.5" customHeight="1" x14ac:dyDescent="0.25">
      <c r="A57" s="61">
        <v>7</v>
      </c>
      <c r="B57" s="48">
        <v>40020</v>
      </c>
      <c r="C57" s="356" t="s">
        <v>111</v>
      </c>
      <c r="D57" s="194">
        <v>74</v>
      </c>
      <c r="E57" s="154">
        <v>13</v>
      </c>
      <c r="F57" s="45">
        <f t="shared" si="16"/>
        <v>0.82432432432432434</v>
      </c>
      <c r="G57" s="185">
        <v>31</v>
      </c>
      <c r="H57" s="186">
        <v>74</v>
      </c>
      <c r="I57" s="181">
        <v>13</v>
      </c>
      <c r="J57" s="49">
        <f t="shared" si="18"/>
        <v>0.50819672131147542</v>
      </c>
      <c r="K57" s="153">
        <v>36</v>
      </c>
      <c r="L57" s="154">
        <v>76</v>
      </c>
      <c r="M57" s="50">
        <f t="shared" si="19"/>
        <v>0.47368421052631576</v>
      </c>
      <c r="N57" s="153">
        <v>33</v>
      </c>
      <c r="O57" s="154">
        <v>76</v>
      </c>
      <c r="P57" s="50">
        <f t="shared" si="20"/>
        <v>0.43421052631578949</v>
      </c>
      <c r="Q57" s="157">
        <v>340</v>
      </c>
      <c r="R57" s="154">
        <v>76</v>
      </c>
      <c r="S57" s="71">
        <f t="shared" si="21"/>
        <v>4.4736842105263159</v>
      </c>
      <c r="T57" s="38"/>
    </row>
    <row r="58" spans="1:20" ht="16.5" customHeight="1" x14ac:dyDescent="0.25">
      <c r="A58" s="61">
        <v>8</v>
      </c>
      <c r="B58" s="48">
        <v>40031</v>
      </c>
      <c r="C58" s="356" t="s">
        <v>26</v>
      </c>
      <c r="D58" s="194">
        <v>44</v>
      </c>
      <c r="E58" s="154">
        <v>5</v>
      </c>
      <c r="F58" s="45">
        <f t="shared" ref="F58:F68" si="22">(D58-E58)/D58</f>
        <v>0.88636363636363635</v>
      </c>
      <c r="G58" s="185">
        <v>21</v>
      </c>
      <c r="H58" s="186">
        <v>44</v>
      </c>
      <c r="I58" s="181">
        <v>5</v>
      </c>
      <c r="J58" s="49">
        <f t="shared" si="1"/>
        <v>0.53846153846153844</v>
      </c>
      <c r="K58" s="153">
        <v>25</v>
      </c>
      <c r="L58" s="154">
        <v>48</v>
      </c>
      <c r="M58" s="50">
        <f t="shared" si="2"/>
        <v>0.52083333333333337</v>
      </c>
      <c r="N58" s="153">
        <v>26</v>
      </c>
      <c r="O58" s="154">
        <v>48</v>
      </c>
      <c r="P58" s="50">
        <f t="shared" si="3"/>
        <v>0.54166666666666663</v>
      </c>
      <c r="Q58" s="157">
        <v>921</v>
      </c>
      <c r="R58" s="154">
        <v>48</v>
      </c>
      <c r="S58" s="71">
        <f t="shared" si="17"/>
        <v>19.1875</v>
      </c>
      <c r="T58" s="38"/>
    </row>
    <row r="59" spans="1:20" ht="16.5" customHeight="1" x14ac:dyDescent="0.25">
      <c r="A59" s="61">
        <v>9</v>
      </c>
      <c r="B59" s="48">
        <v>40210</v>
      </c>
      <c r="C59" s="356" t="s">
        <v>27</v>
      </c>
      <c r="D59" s="194">
        <v>39</v>
      </c>
      <c r="E59" s="154">
        <v>7</v>
      </c>
      <c r="F59" s="45">
        <f>(D59-E59)/D59</f>
        <v>0.82051282051282048</v>
      </c>
      <c r="G59" s="185">
        <v>18</v>
      </c>
      <c r="H59" s="186">
        <v>39</v>
      </c>
      <c r="I59" s="181">
        <v>7</v>
      </c>
      <c r="J59" s="49">
        <f>G59/(H59-I59)</f>
        <v>0.5625</v>
      </c>
      <c r="K59" s="153">
        <v>19</v>
      </c>
      <c r="L59" s="154">
        <v>38</v>
      </c>
      <c r="M59" s="50">
        <f>K59/L59</f>
        <v>0.5</v>
      </c>
      <c r="N59" s="153">
        <v>20</v>
      </c>
      <c r="O59" s="154">
        <v>38</v>
      </c>
      <c r="P59" s="50">
        <f>N59/O59</f>
        <v>0.52631578947368418</v>
      </c>
      <c r="Q59" s="157">
        <v>495</v>
      </c>
      <c r="R59" s="154">
        <v>38</v>
      </c>
      <c r="S59" s="71">
        <f>Q59/R59</f>
        <v>13.026315789473685</v>
      </c>
      <c r="T59" s="38"/>
    </row>
    <row r="60" spans="1:20" ht="16.5" customHeight="1" x14ac:dyDescent="0.25">
      <c r="A60" s="61">
        <v>10</v>
      </c>
      <c r="B60" s="48">
        <v>40300</v>
      </c>
      <c r="C60" s="356" t="s">
        <v>28</v>
      </c>
      <c r="D60" s="194">
        <v>22</v>
      </c>
      <c r="E60" s="154">
        <v>6</v>
      </c>
      <c r="F60" s="45">
        <f>(D60-E60)/D60</f>
        <v>0.72727272727272729</v>
      </c>
      <c r="G60" s="185">
        <v>9</v>
      </c>
      <c r="H60" s="186">
        <v>22</v>
      </c>
      <c r="I60" s="181">
        <v>6</v>
      </c>
      <c r="J60" s="49">
        <f>G60/(H60-I60)</f>
        <v>0.5625</v>
      </c>
      <c r="K60" s="153">
        <v>10</v>
      </c>
      <c r="L60" s="154">
        <v>23</v>
      </c>
      <c r="M60" s="50">
        <f>K60/L60</f>
        <v>0.43478260869565216</v>
      </c>
      <c r="N60" s="153">
        <v>14</v>
      </c>
      <c r="O60" s="154">
        <v>23</v>
      </c>
      <c r="P60" s="50">
        <f>N60/O60</f>
        <v>0.60869565217391308</v>
      </c>
      <c r="Q60" s="157">
        <v>279</v>
      </c>
      <c r="R60" s="154">
        <v>23</v>
      </c>
      <c r="S60" s="71">
        <f>Q60/R60</f>
        <v>12.130434782608695</v>
      </c>
      <c r="T60" s="38"/>
    </row>
    <row r="61" spans="1:20" ht="16.5" customHeight="1" x14ac:dyDescent="0.25">
      <c r="A61" s="315">
        <v>11</v>
      </c>
      <c r="B61" s="48">
        <v>40360</v>
      </c>
      <c r="C61" s="356" t="s">
        <v>29</v>
      </c>
      <c r="D61" s="194">
        <v>48</v>
      </c>
      <c r="E61" s="154">
        <v>10</v>
      </c>
      <c r="F61" s="45">
        <f t="shared" si="22"/>
        <v>0.79166666666666663</v>
      </c>
      <c r="G61" s="185">
        <v>22</v>
      </c>
      <c r="H61" s="186">
        <v>48</v>
      </c>
      <c r="I61" s="181">
        <v>10</v>
      </c>
      <c r="J61" s="49">
        <f t="shared" si="1"/>
        <v>0.57894736842105265</v>
      </c>
      <c r="K61" s="153">
        <v>25</v>
      </c>
      <c r="L61" s="154">
        <v>48</v>
      </c>
      <c r="M61" s="50">
        <f t="shared" si="2"/>
        <v>0.52083333333333337</v>
      </c>
      <c r="N61" s="153">
        <v>18</v>
      </c>
      <c r="O61" s="154">
        <v>48</v>
      </c>
      <c r="P61" s="50">
        <f t="shared" si="3"/>
        <v>0.375</v>
      </c>
      <c r="Q61" s="157">
        <v>581</v>
      </c>
      <c r="R61" s="154">
        <v>48</v>
      </c>
      <c r="S61" s="71">
        <f t="shared" si="17"/>
        <v>12.104166666666666</v>
      </c>
      <c r="T61" s="38"/>
    </row>
    <row r="62" spans="1:20" ht="16.5" customHeight="1" x14ac:dyDescent="0.25">
      <c r="A62" s="61">
        <v>12</v>
      </c>
      <c r="B62" s="48">
        <v>40390</v>
      </c>
      <c r="C62" s="356" t="s">
        <v>30</v>
      </c>
      <c r="D62" s="194">
        <v>51</v>
      </c>
      <c r="E62" s="154">
        <v>9</v>
      </c>
      <c r="F62" s="45">
        <f t="shared" si="22"/>
        <v>0.82352941176470584</v>
      </c>
      <c r="G62" s="185">
        <v>17</v>
      </c>
      <c r="H62" s="186">
        <v>51</v>
      </c>
      <c r="I62" s="181">
        <v>9</v>
      </c>
      <c r="J62" s="49">
        <f t="shared" si="1"/>
        <v>0.40476190476190477</v>
      </c>
      <c r="K62" s="153">
        <v>17</v>
      </c>
      <c r="L62" s="154">
        <v>51</v>
      </c>
      <c r="M62" s="50">
        <f t="shared" si="2"/>
        <v>0.33333333333333331</v>
      </c>
      <c r="N62" s="153">
        <v>23</v>
      </c>
      <c r="O62" s="154">
        <v>51</v>
      </c>
      <c r="P62" s="50">
        <f t="shared" si="3"/>
        <v>0.45098039215686275</v>
      </c>
      <c r="Q62" s="157">
        <v>692</v>
      </c>
      <c r="R62" s="154">
        <v>51</v>
      </c>
      <c r="S62" s="71">
        <f t="shared" si="17"/>
        <v>13.568627450980392</v>
      </c>
      <c r="T62" s="38"/>
    </row>
    <row r="63" spans="1:20" ht="16.5" customHeight="1" x14ac:dyDescent="0.25">
      <c r="A63" s="61">
        <v>13</v>
      </c>
      <c r="B63" s="48">
        <v>40720</v>
      </c>
      <c r="C63" s="356" t="s">
        <v>136</v>
      </c>
      <c r="D63" s="194">
        <v>64</v>
      </c>
      <c r="E63" s="154">
        <v>4</v>
      </c>
      <c r="F63" s="45">
        <f t="shared" si="22"/>
        <v>0.9375</v>
      </c>
      <c r="G63" s="185">
        <v>40</v>
      </c>
      <c r="H63" s="186">
        <v>64</v>
      </c>
      <c r="I63" s="181">
        <v>4</v>
      </c>
      <c r="J63" s="49">
        <f t="shared" si="1"/>
        <v>0.66666666666666663</v>
      </c>
      <c r="K63" s="153">
        <v>40</v>
      </c>
      <c r="L63" s="154">
        <v>63</v>
      </c>
      <c r="M63" s="50">
        <f t="shared" si="2"/>
        <v>0.63492063492063489</v>
      </c>
      <c r="N63" s="153">
        <v>24</v>
      </c>
      <c r="O63" s="154">
        <v>63</v>
      </c>
      <c r="P63" s="50">
        <f t="shared" si="3"/>
        <v>0.38095238095238093</v>
      </c>
      <c r="Q63" s="157">
        <v>962</v>
      </c>
      <c r="R63" s="154">
        <v>63</v>
      </c>
      <c r="S63" s="71">
        <f t="shared" si="17"/>
        <v>15.269841269841271</v>
      </c>
      <c r="T63" s="38"/>
    </row>
    <row r="64" spans="1:20" ht="16.5" customHeight="1" x14ac:dyDescent="0.25">
      <c r="A64" s="61">
        <v>14</v>
      </c>
      <c r="B64" s="48">
        <v>40730</v>
      </c>
      <c r="C64" s="356" t="s">
        <v>31</v>
      </c>
      <c r="D64" s="194">
        <v>28</v>
      </c>
      <c r="E64" s="154">
        <v>3</v>
      </c>
      <c r="F64" s="45">
        <f t="shared" si="22"/>
        <v>0.8928571428571429</v>
      </c>
      <c r="G64" s="185">
        <v>19</v>
      </c>
      <c r="H64" s="186">
        <v>28</v>
      </c>
      <c r="I64" s="181">
        <v>3</v>
      </c>
      <c r="J64" s="49">
        <f t="shared" si="1"/>
        <v>0.76</v>
      </c>
      <c r="K64" s="153">
        <v>20</v>
      </c>
      <c r="L64" s="154">
        <v>32</v>
      </c>
      <c r="M64" s="50">
        <f t="shared" si="2"/>
        <v>0.625</v>
      </c>
      <c r="N64" s="153">
        <v>17</v>
      </c>
      <c r="O64" s="154">
        <v>32</v>
      </c>
      <c r="P64" s="50">
        <f t="shared" si="3"/>
        <v>0.53125</v>
      </c>
      <c r="Q64" s="157">
        <v>250</v>
      </c>
      <c r="R64" s="154">
        <v>32</v>
      </c>
      <c r="S64" s="71">
        <f t="shared" si="17"/>
        <v>7.8125</v>
      </c>
      <c r="T64" s="38"/>
    </row>
    <row r="65" spans="1:20" ht="16.5" customHeight="1" x14ac:dyDescent="0.25">
      <c r="A65" s="61">
        <v>15</v>
      </c>
      <c r="B65" s="48">
        <v>40820</v>
      </c>
      <c r="C65" s="356" t="s">
        <v>32</v>
      </c>
      <c r="D65" s="350">
        <v>45</v>
      </c>
      <c r="E65" s="191">
        <v>9</v>
      </c>
      <c r="F65" s="45">
        <f t="shared" si="22"/>
        <v>0.8</v>
      </c>
      <c r="G65" s="185">
        <v>24</v>
      </c>
      <c r="H65" s="186">
        <v>45</v>
      </c>
      <c r="I65" s="181">
        <v>9</v>
      </c>
      <c r="J65" s="49">
        <f t="shared" si="1"/>
        <v>0.66666666666666663</v>
      </c>
      <c r="K65" s="153">
        <v>26</v>
      </c>
      <c r="L65" s="154">
        <v>47</v>
      </c>
      <c r="M65" s="50">
        <f t="shared" si="2"/>
        <v>0.55319148936170215</v>
      </c>
      <c r="N65" s="153">
        <v>25</v>
      </c>
      <c r="O65" s="154">
        <v>47</v>
      </c>
      <c r="P65" s="50">
        <f t="shared" si="3"/>
        <v>0.53191489361702127</v>
      </c>
      <c r="Q65" s="157">
        <v>789</v>
      </c>
      <c r="R65" s="154">
        <v>47</v>
      </c>
      <c r="S65" s="71">
        <f t="shared" si="17"/>
        <v>16.787234042553191</v>
      </c>
      <c r="T65" s="38"/>
    </row>
    <row r="66" spans="1:20" ht="16.5" customHeight="1" x14ac:dyDescent="0.25">
      <c r="A66" s="61">
        <v>16</v>
      </c>
      <c r="B66" s="48">
        <v>40840</v>
      </c>
      <c r="C66" s="356" t="s">
        <v>33</v>
      </c>
      <c r="D66" s="194">
        <v>41</v>
      </c>
      <c r="E66" s="154">
        <v>3</v>
      </c>
      <c r="F66" s="45">
        <f t="shared" si="22"/>
        <v>0.92682926829268297</v>
      </c>
      <c r="G66" s="185">
        <v>28</v>
      </c>
      <c r="H66" s="186">
        <v>41</v>
      </c>
      <c r="I66" s="181">
        <v>3</v>
      </c>
      <c r="J66" s="49">
        <f t="shared" si="1"/>
        <v>0.73684210526315785</v>
      </c>
      <c r="K66" s="153">
        <v>33</v>
      </c>
      <c r="L66" s="154">
        <v>55</v>
      </c>
      <c r="M66" s="50">
        <f t="shared" si="2"/>
        <v>0.6</v>
      </c>
      <c r="N66" s="153">
        <v>20</v>
      </c>
      <c r="O66" s="154">
        <v>55</v>
      </c>
      <c r="P66" s="50">
        <f t="shared" si="3"/>
        <v>0.36363636363636365</v>
      </c>
      <c r="Q66" s="157">
        <v>741</v>
      </c>
      <c r="R66" s="154">
        <v>55</v>
      </c>
      <c r="S66" s="71">
        <f t="shared" si="17"/>
        <v>13.472727272727273</v>
      </c>
      <c r="T66" s="56"/>
    </row>
    <row r="67" spans="1:20" ht="16.5" customHeight="1" x14ac:dyDescent="0.25">
      <c r="A67" s="61">
        <v>17</v>
      </c>
      <c r="B67" s="48">
        <v>40950</v>
      </c>
      <c r="C67" s="356" t="s">
        <v>9</v>
      </c>
      <c r="D67" s="194">
        <v>63</v>
      </c>
      <c r="E67" s="154">
        <v>5</v>
      </c>
      <c r="F67" s="45">
        <f t="shared" si="22"/>
        <v>0.92063492063492058</v>
      </c>
      <c r="G67" s="185">
        <v>45</v>
      </c>
      <c r="H67" s="186">
        <v>63</v>
      </c>
      <c r="I67" s="181">
        <v>5</v>
      </c>
      <c r="J67" s="49">
        <f t="shared" si="1"/>
        <v>0.77586206896551724</v>
      </c>
      <c r="K67" s="153">
        <v>45</v>
      </c>
      <c r="L67" s="154">
        <v>61</v>
      </c>
      <c r="M67" s="50">
        <f t="shared" si="2"/>
        <v>0.73770491803278693</v>
      </c>
      <c r="N67" s="153">
        <v>26</v>
      </c>
      <c r="O67" s="154">
        <v>61</v>
      </c>
      <c r="P67" s="50">
        <f t="shared" si="3"/>
        <v>0.42622950819672129</v>
      </c>
      <c r="Q67" s="157">
        <v>859</v>
      </c>
      <c r="R67" s="154">
        <v>61</v>
      </c>
      <c r="S67" s="71">
        <f t="shared" si="17"/>
        <v>14.081967213114755</v>
      </c>
      <c r="T67" s="38"/>
    </row>
    <row r="68" spans="1:20" ht="16.5" customHeight="1" x14ac:dyDescent="0.25">
      <c r="A68" s="61">
        <v>18</v>
      </c>
      <c r="B68" s="51">
        <v>40990</v>
      </c>
      <c r="C68" s="357" t="s">
        <v>34</v>
      </c>
      <c r="D68" s="196">
        <v>67</v>
      </c>
      <c r="E68" s="159">
        <v>8</v>
      </c>
      <c r="F68" s="50">
        <f t="shared" si="22"/>
        <v>0.88059701492537312</v>
      </c>
      <c r="G68" s="187">
        <v>47</v>
      </c>
      <c r="H68" s="188">
        <v>67</v>
      </c>
      <c r="I68" s="184">
        <v>8</v>
      </c>
      <c r="J68" s="36">
        <f t="shared" ref="J68:J125" si="23">G68/(H68-I68)</f>
        <v>0.79661016949152541</v>
      </c>
      <c r="K68" s="162">
        <v>48</v>
      </c>
      <c r="L68" s="159">
        <v>64</v>
      </c>
      <c r="M68" s="37">
        <f t="shared" ref="M68:M125" si="24">K68/L68</f>
        <v>0.75</v>
      </c>
      <c r="N68" s="162">
        <v>25</v>
      </c>
      <c r="O68" s="159">
        <v>64</v>
      </c>
      <c r="P68" s="37">
        <f t="shared" ref="P68:P125" si="25">N68/O68</f>
        <v>0.390625</v>
      </c>
      <c r="Q68" s="160">
        <v>1149</v>
      </c>
      <c r="R68" s="159">
        <v>64</v>
      </c>
      <c r="S68" s="73">
        <f t="shared" si="17"/>
        <v>17.953125</v>
      </c>
      <c r="T68" s="38"/>
    </row>
    <row r="69" spans="1:20" ht="16.5" customHeight="1" thickBot="1" x14ac:dyDescent="0.3">
      <c r="A69" s="62">
        <v>19</v>
      </c>
      <c r="B69" s="48">
        <v>40133</v>
      </c>
      <c r="C69" s="356" t="s">
        <v>35</v>
      </c>
      <c r="D69" s="194">
        <v>60</v>
      </c>
      <c r="E69" s="154">
        <v>6</v>
      </c>
      <c r="F69" s="45">
        <f>(D69-E69)/D69</f>
        <v>0.9</v>
      </c>
      <c r="G69" s="185">
        <v>41</v>
      </c>
      <c r="H69" s="186">
        <v>60</v>
      </c>
      <c r="I69" s="181">
        <v>6</v>
      </c>
      <c r="J69" s="49">
        <f>G69/(H69-I69)</f>
        <v>0.7592592592592593</v>
      </c>
      <c r="K69" s="153">
        <v>50</v>
      </c>
      <c r="L69" s="154">
        <v>96</v>
      </c>
      <c r="M69" s="50">
        <f>K69/L69</f>
        <v>0.52083333333333337</v>
      </c>
      <c r="N69" s="153">
        <v>53</v>
      </c>
      <c r="O69" s="154">
        <v>96</v>
      </c>
      <c r="P69" s="50">
        <f>N69/O69</f>
        <v>0.55208333333333337</v>
      </c>
      <c r="Q69" s="157">
        <v>815</v>
      </c>
      <c r="R69" s="154">
        <v>96</v>
      </c>
      <c r="S69" s="71">
        <f>Q69/R69</f>
        <v>8.4895833333333339</v>
      </c>
      <c r="T69" s="38"/>
    </row>
    <row r="70" spans="1:20" ht="16.5" customHeight="1" thickBot="1" x14ac:dyDescent="0.3">
      <c r="A70" s="53"/>
      <c r="B70" s="389" t="s">
        <v>137</v>
      </c>
      <c r="C70" s="390"/>
      <c r="D70" s="348">
        <f>SUM(D71:D85)</f>
        <v>957</v>
      </c>
      <c r="E70" s="198">
        <f>SUM(E71:E85)</f>
        <v>195</v>
      </c>
      <c r="F70" s="202">
        <f>AVERAGE(F71:F85)</f>
        <v>0.80872923636459404</v>
      </c>
      <c r="G70" s="207">
        <f t="shared" ref="G70:I70" si="26">SUM(G71:G85)</f>
        <v>477</v>
      </c>
      <c r="H70" s="208">
        <f t="shared" si="26"/>
        <v>957</v>
      </c>
      <c r="I70" s="201">
        <f t="shared" si="26"/>
        <v>195</v>
      </c>
      <c r="J70" s="202">
        <f>AVERAGE(J71:J85)</f>
        <v>0.6406311654776623</v>
      </c>
      <c r="K70" s="170">
        <f t="shared" ref="K70:L70" si="27">SUM(K71:K85)</f>
        <v>543</v>
      </c>
      <c r="L70" s="171">
        <f t="shared" si="27"/>
        <v>1003</v>
      </c>
      <c r="M70" s="172">
        <f>AVERAGE(M71:M85)</f>
        <v>0.55541012226484654</v>
      </c>
      <c r="N70" s="170">
        <f t="shared" ref="N70:O70" si="28">SUM(N71:N85)</f>
        <v>482</v>
      </c>
      <c r="O70" s="171">
        <f t="shared" si="28"/>
        <v>1003</v>
      </c>
      <c r="P70" s="172">
        <f>AVERAGE(P71:P85)</f>
        <v>0.47269724681355435</v>
      </c>
      <c r="Q70" s="209">
        <f t="shared" ref="Q70:R70" si="29">SUM(Q71:Q85)</f>
        <v>14368</v>
      </c>
      <c r="R70" s="198">
        <f t="shared" si="29"/>
        <v>1003</v>
      </c>
      <c r="S70" s="206">
        <f>AVERAGE(S71:S85)</f>
        <v>14.91852375005851</v>
      </c>
      <c r="T70" s="203"/>
    </row>
    <row r="71" spans="1:20" ht="16.5" customHeight="1" x14ac:dyDescent="0.25">
      <c r="A71" s="60">
        <v>1</v>
      </c>
      <c r="B71" s="48">
        <v>50040</v>
      </c>
      <c r="C71" s="356" t="s">
        <v>96</v>
      </c>
      <c r="D71" s="194">
        <v>83</v>
      </c>
      <c r="E71" s="154">
        <v>19</v>
      </c>
      <c r="F71" s="50">
        <f>(D71-E71)/D71</f>
        <v>0.77108433734939763</v>
      </c>
      <c r="G71" s="186">
        <v>44</v>
      </c>
      <c r="H71" s="186">
        <v>83</v>
      </c>
      <c r="I71" s="309">
        <v>19</v>
      </c>
      <c r="J71" s="50">
        <f>G71/(H71-I71)</f>
        <v>0.6875</v>
      </c>
      <c r="K71" s="153">
        <v>47</v>
      </c>
      <c r="L71" s="164">
        <v>82</v>
      </c>
      <c r="M71" s="50">
        <f>K71/L71</f>
        <v>0.57317073170731703</v>
      </c>
      <c r="N71" s="153">
        <v>41</v>
      </c>
      <c r="O71" s="154">
        <v>82</v>
      </c>
      <c r="P71" s="50">
        <f>N71/O71</f>
        <v>0.5</v>
      </c>
      <c r="Q71" s="157">
        <v>1033</v>
      </c>
      <c r="R71" s="154">
        <v>82</v>
      </c>
      <c r="S71" s="71">
        <f>Q71/R71</f>
        <v>12.597560975609756</v>
      </c>
      <c r="T71" s="52"/>
    </row>
    <row r="72" spans="1:20" ht="16.5" customHeight="1" x14ac:dyDescent="0.25">
      <c r="A72" s="61">
        <v>2</v>
      </c>
      <c r="B72" s="48">
        <v>50003</v>
      </c>
      <c r="C72" s="356" t="s">
        <v>95</v>
      </c>
      <c r="D72" s="194">
        <v>99</v>
      </c>
      <c r="E72" s="154">
        <v>7</v>
      </c>
      <c r="F72" s="50">
        <f t="shared" ref="F72:F85" si="30">(D72-E72)/D72</f>
        <v>0.92929292929292928</v>
      </c>
      <c r="G72" s="186">
        <v>41</v>
      </c>
      <c r="H72" s="186">
        <v>99</v>
      </c>
      <c r="I72" s="309">
        <v>7</v>
      </c>
      <c r="J72" s="50">
        <f t="shared" si="23"/>
        <v>0.44565217391304346</v>
      </c>
      <c r="K72" s="153">
        <v>51</v>
      </c>
      <c r="L72" s="164">
        <v>140</v>
      </c>
      <c r="M72" s="50">
        <f t="shared" si="24"/>
        <v>0.36428571428571427</v>
      </c>
      <c r="N72" s="153">
        <v>72</v>
      </c>
      <c r="O72" s="154">
        <v>140</v>
      </c>
      <c r="P72" s="50">
        <f t="shared" si="25"/>
        <v>0.51428571428571423</v>
      </c>
      <c r="Q72" s="157">
        <v>1149</v>
      </c>
      <c r="R72" s="154">
        <v>140</v>
      </c>
      <c r="S72" s="71">
        <f t="shared" si="17"/>
        <v>8.2071428571428573</v>
      </c>
      <c r="T72" s="38"/>
    </row>
    <row r="73" spans="1:20" ht="16.5" customHeight="1" x14ac:dyDescent="0.25">
      <c r="A73" s="61">
        <v>3</v>
      </c>
      <c r="B73" s="48">
        <v>50060</v>
      </c>
      <c r="C73" s="356" t="s">
        <v>184</v>
      </c>
      <c r="D73" s="194">
        <f>55+51</f>
        <v>106</v>
      </c>
      <c r="E73" s="154">
        <f>9+50</f>
        <v>59</v>
      </c>
      <c r="F73" s="50">
        <f t="shared" si="30"/>
        <v>0.44339622641509435</v>
      </c>
      <c r="G73" s="186">
        <f>35+1</f>
        <v>36</v>
      </c>
      <c r="H73" s="186">
        <f>55+51</f>
        <v>106</v>
      </c>
      <c r="I73" s="181">
        <f>9+50</f>
        <v>59</v>
      </c>
      <c r="J73" s="50">
        <f t="shared" si="23"/>
        <v>0.76595744680851063</v>
      </c>
      <c r="K73" s="153">
        <f>64+1</f>
        <v>65</v>
      </c>
      <c r="L73" s="165">
        <f>99+1</f>
        <v>100</v>
      </c>
      <c r="M73" s="50">
        <f t="shared" si="24"/>
        <v>0.65</v>
      </c>
      <c r="N73" s="153">
        <f>49+0</f>
        <v>49</v>
      </c>
      <c r="O73" s="165">
        <f>99+1</f>
        <v>100</v>
      </c>
      <c r="P73" s="50">
        <f t="shared" si="25"/>
        <v>0.49</v>
      </c>
      <c r="Q73" s="157">
        <f>804+694</f>
        <v>1498</v>
      </c>
      <c r="R73" s="154">
        <f>99+1</f>
        <v>100</v>
      </c>
      <c r="S73" s="71">
        <f t="shared" si="17"/>
        <v>14.98</v>
      </c>
      <c r="T73" s="63"/>
    </row>
    <row r="74" spans="1:20" ht="16.5" customHeight="1" x14ac:dyDescent="0.25">
      <c r="A74" s="61">
        <v>4</v>
      </c>
      <c r="B74" s="48">
        <v>50170</v>
      </c>
      <c r="C74" s="356" t="s">
        <v>2</v>
      </c>
      <c r="D74" s="194">
        <v>60</v>
      </c>
      <c r="E74" s="154">
        <v>10</v>
      </c>
      <c r="F74" s="50">
        <f t="shared" si="30"/>
        <v>0.83333333333333337</v>
      </c>
      <c r="G74" s="186">
        <v>30</v>
      </c>
      <c r="H74" s="186">
        <v>60</v>
      </c>
      <c r="I74" s="181">
        <v>10</v>
      </c>
      <c r="J74" s="50">
        <f t="shared" si="23"/>
        <v>0.6</v>
      </c>
      <c r="K74" s="153">
        <v>32</v>
      </c>
      <c r="L74" s="166">
        <v>56</v>
      </c>
      <c r="M74" s="50">
        <f t="shared" si="24"/>
        <v>0.5714285714285714</v>
      </c>
      <c r="N74" s="153">
        <v>31</v>
      </c>
      <c r="O74" s="166">
        <v>56</v>
      </c>
      <c r="P74" s="50">
        <f t="shared" si="25"/>
        <v>0.5535714285714286</v>
      </c>
      <c r="Q74" s="157">
        <v>745</v>
      </c>
      <c r="R74" s="154">
        <v>56</v>
      </c>
      <c r="S74" s="71">
        <f t="shared" si="17"/>
        <v>13.303571428571429</v>
      </c>
      <c r="T74" s="52"/>
    </row>
    <row r="75" spans="1:20" ht="16.5" customHeight="1" x14ac:dyDescent="0.25">
      <c r="A75" s="61">
        <v>5</v>
      </c>
      <c r="B75" s="48">
        <v>50230</v>
      </c>
      <c r="C75" s="356" t="s">
        <v>93</v>
      </c>
      <c r="D75" s="194">
        <v>61</v>
      </c>
      <c r="E75" s="154">
        <v>17</v>
      </c>
      <c r="F75" s="50">
        <f t="shared" si="30"/>
        <v>0.72131147540983609</v>
      </c>
      <c r="G75" s="186">
        <v>27</v>
      </c>
      <c r="H75" s="186">
        <v>61</v>
      </c>
      <c r="I75" s="181">
        <v>17</v>
      </c>
      <c r="J75" s="50">
        <f t="shared" si="23"/>
        <v>0.61363636363636365</v>
      </c>
      <c r="K75" s="153">
        <v>32</v>
      </c>
      <c r="L75" s="166">
        <v>64</v>
      </c>
      <c r="M75" s="50">
        <f t="shared" si="24"/>
        <v>0.5</v>
      </c>
      <c r="N75" s="153">
        <v>37</v>
      </c>
      <c r="O75" s="166">
        <v>64</v>
      </c>
      <c r="P75" s="50">
        <f t="shared" si="25"/>
        <v>0.578125</v>
      </c>
      <c r="Q75" s="157">
        <v>879</v>
      </c>
      <c r="R75" s="154">
        <v>64</v>
      </c>
      <c r="S75" s="71">
        <f t="shared" si="17"/>
        <v>13.734375</v>
      </c>
      <c r="T75" s="63"/>
    </row>
    <row r="76" spans="1:20" ht="16.5" customHeight="1" x14ac:dyDescent="0.25">
      <c r="A76" s="61">
        <v>6</v>
      </c>
      <c r="B76" s="48">
        <v>50340</v>
      </c>
      <c r="C76" s="356" t="s">
        <v>39</v>
      </c>
      <c r="D76" s="194">
        <v>52</v>
      </c>
      <c r="E76" s="154">
        <v>13</v>
      </c>
      <c r="F76" s="50">
        <f t="shared" si="30"/>
        <v>0.75</v>
      </c>
      <c r="G76" s="186">
        <v>24</v>
      </c>
      <c r="H76" s="186">
        <v>52</v>
      </c>
      <c r="I76" s="181">
        <v>13</v>
      </c>
      <c r="J76" s="50">
        <f t="shared" si="23"/>
        <v>0.61538461538461542</v>
      </c>
      <c r="K76" s="153">
        <v>29</v>
      </c>
      <c r="L76" s="166">
        <v>55</v>
      </c>
      <c r="M76" s="50">
        <f t="shared" si="24"/>
        <v>0.52727272727272723</v>
      </c>
      <c r="N76" s="153">
        <v>19</v>
      </c>
      <c r="O76" s="166">
        <v>55</v>
      </c>
      <c r="P76" s="50">
        <f t="shared" si="25"/>
        <v>0.34545454545454546</v>
      </c>
      <c r="Q76" s="157">
        <v>737</v>
      </c>
      <c r="R76" s="154">
        <v>55</v>
      </c>
      <c r="S76" s="71">
        <f t="shared" si="17"/>
        <v>13.4</v>
      </c>
      <c r="T76" s="38"/>
    </row>
    <row r="77" spans="1:20" ht="16.5" customHeight="1" x14ac:dyDescent="0.25">
      <c r="A77" s="61">
        <v>7</v>
      </c>
      <c r="B77" s="48">
        <v>50420</v>
      </c>
      <c r="C77" s="356" t="s">
        <v>40</v>
      </c>
      <c r="D77" s="194">
        <v>49</v>
      </c>
      <c r="E77" s="154">
        <v>8</v>
      </c>
      <c r="F77" s="50">
        <f t="shared" si="30"/>
        <v>0.83673469387755106</v>
      </c>
      <c r="G77" s="186">
        <v>23</v>
      </c>
      <c r="H77" s="186">
        <v>49</v>
      </c>
      <c r="I77" s="181">
        <v>8</v>
      </c>
      <c r="J77" s="50">
        <f t="shared" si="23"/>
        <v>0.56097560975609762</v>
      </c>
      <c r="K77" s="153">
        <v>26</v>
      </c>
      <c r="L77" s="166">
        <v>54</v>
      </c>
      <c r="M77" s="50">
        <f t="shared" si="24"/>
        <v>0.48148148148148145</v>
      </c>
      <c r="N77" s="153">
        <v>20</v>
      </c>
      <c r="O77" s="166">
        <v>54</v>
      </c>
      <c r="P77" s="50">
        <f t="shared" si="25"/>
        <v>0.37037037037037035</v>
      </c>
      <c r="Q77" s="157">
        <v>909</v>
      </c>
      <c r="R77" s="154">
        <v>54</v>
      </c>
      <c r="S77" s="71">
        <f t="shared" si="17"/>
        <v>16.833333333333332</v>
      </c>
      <c r="T77" s="38"/>
    </row>
    <row r="78" spans="1:20" ht="16.5" customHeight="1" x14ac:dyDescent="0.25">
      <c r="A78" s="61">
        <v>8</v>
      </c>
      <c r="B78" s="48">
        <v>50450</v>
      </c>
      <c r="C78" s="356" t="s">
        <v>41</v>
      </c>
      <c r="D78" s="194">
        <v>74</v>
      </c>
      <c r="E78" s="154">
        <v>12</v>
      </c>
      <c r="F78" s="50">
        <f t="shared" si="30"/>
        <v>0.83783783783783783</v>
      </c>
      <c r="G78" s="186">
        <v>39</v>
      </c>
      <c r="H78" s="186">
        <v>74</v>
      </c>
      <c r="I78" s="181">
        <v>12</v>
      </c>
      <c r="J78" s="50">
        <f t="shared" si="23"/>
        <v>0.62903225806451613</v>
      </c>
      <c r="K78" s="153">
        <v>42</v>
      </c>
      <c r="L78" s="166">
        <v>75</v>
      </c>
      <c r="M78" s="50">
        <f t="shared" si="24"/>
        <v>0.56000000000000005</v>
      </c>
      <c r="N78" s="153">
        <v>40</v>
      </c>
      <c r="O78" s="166">
        <v>75</v>
      </c>
      <c r="P78" s="50">
        <f t="shared" si="25"/>
        <v>0.53333333333333333</v>
      </c>
      <c r="Q78" s="157">
        <v>1427</v>
      </c>
      <c r="R78" s="154">
        <v>75</v>
      </c>
      <c r="S78" s="71">
        <f t="shared" si="17"/>
        <v>19.026666666666667</v>
      </c>
      <c r="T78" s="52"/>
    </row>
    <row r="79" spans="1:20" ht="16.5" customHeight="1" x14ac:dyDescent="0.25">
      <c r="A79" s="61">
        <v>9</v>
      </c>
      <c r="B79" s="48">
        <v>50620</v>
      </c>
      <c r="C79" s="356" t="s">
        <v>22</v>
      </c>
      <c r="D79" s="194">
        <v>40</v>
      </c>
      <c r="E79" s="154">
        <v>3</v>
      </c>
      <c r="F79" s="50">
        <f t="shared" si="30"/>
        <v>0.92500000000000004</v>
      </c>
      <c r="G79" s="180">
        <v>28</v>
      </c>
      <c r="H79" s="180">
        <v>40</v>
      </c>
      <c r="I79" s="181">
        <v>3</v>
      </c>
      <c r="J79" s="50">
        <f t="shared" si="23"/>
        <v>0.7567567567567568</v>
      </c>
      <c r="K79" s="153">
        <v>30</v>
      </c>
      <c r="L79" s="166">
        <v>46</v>
      </c>
      <c r="M79" s="50">
        <f t="shared" si="24"/>
        <v>0.65217391304347827</v>
      </c>
      <c r="N79" s="153">
        <v>20</v>
      </c>
      <c r="O79" s="166">
        <v>46</v>
      </c>
      <c r="P79" s="50">
        <f t="shared" si="25"/>
        <v>0.43478260869565216</v>
      </c>
      <c r="Q79" s="157">
        <v>701</v>
      </c>
      <c r="R79" s="154">
        <v>46</v>
      </c>
      <c r="S79" s="71">
        <f t="shared" si="17"/>
        <v>15.239130434782609</v>
      </c>
      <c r="T79" s="63"/>
    </row>
    <row r="80" spans="1:20" ht="16.5" customHeight="1" x14ac:dyDescent="0.25">
      <c r="A80" s="61">
        <v>10</v>
      </c>
      <c r="B80" s="48">
        <v>50760</v>
      </c>
      <c r="C80" s="356" t="s">
        <v>42</v>
      </c>
      <c r="D80" s="194">
        <v>90</v>
      </c>
      <c r="E80" s="154">
        <v>15</v>
      </c>
      <c r="F80" s="50">
        <f t="shared" si="30"/>
        <v>0.83333333333333337</v>
      </c>
      <c r="G80" s="180">
        <v>45</v>
      </c>
      <c r="H80" s="180">
        <v>90</v>
      </c>
      <c r="I80" s="181">
        <v>15</v>
      </c>
      <c r="J80" s="50">
        <f t="shared" si="23"/>
        <v>0.6</v>
      </c>
      <c r="K80" s="153">
        <v>46</v>
      </c>
      <c r="L80" s="166">
        <v>89</v>
      </c>
      <c r="M80" s="50">
        <f t="shared" si="24"/>
        <v>0.5168539325842697</v>
      </c>
      <c r="N80" s="153">
        <v>42</v>
      </c>
      <c r="O80" s="166">
        <v>89</v>
      </c>
      <c r="P80" s="50">
        <f t="shared" si="25"/>
        <v>0.47191011235955055</v>
      </c>
      <c r="Q80" s="157">
        <v>1206</v>
      </c>
      <c r="R80" s="154">
        <v>89</v>
      </c>
      <c r="S80" s="71">
        <f t="shared" si="17"/>
        <v>13.55056179775281</v>
      </c>
      <c r="T80" s="38"/>
    </row>
    <row r="81" spans="1:20" ht="16.5" customHeight="1" x14ac:dyDescent="0.25">
      <c r="A81" s="61">
        <v>11</v>
      </c>
      <c r="B81" s="48">
        <v>50780</v>
      </c>
      <c r="C81" s="356" t="s">
        <v>43</v>
      </c>
      <c r="D81" s="194">
        <v>73</v>
      </c>
      <c r="E81" s="154">
        <v>6</v>
      </c>
      <c r="F81" s="50">
        <f t="shared" si="30"/>
        <v>0.9178082191780822</v>
      </c>
      <c r="G81" s="180">
        <v>35</v>
      </c>
      <c r="H81" s="180">
        <v>73</v>
      </c>
      <c r="I81" s="181">
        <v>6</v>
      </c>
      <c r="J81" s="50">
        <f t="shared" si="23"/>
        <v>0.52238805970149249</v>
      </c>
      <c r="K81" s="153">
        <v>37</v>
      </c>
      <c r="L81" s="166">
        <v>77</v>
      </c>
      <c r="M81" s="50">
        <f t="shared" si="24"/>
        <v>0.48051948051948051</v>
      </c>
      <c r="N81" s="153">
        <v>39</v>
      </c>
      <c r="O81" s="166">
        <v>77</v>
      </c>
      <c r="P81" s="50">
        <f t="shared" si="25"/>
        <v>0.50649350649350644</v>
      </c>
      <c r="Q81" s="157">
        <v>1252</v>
      </c>
      <c r="R81" s="154">
        <v>77</v>
      </c>
      <c r="S81" s="71">
        <f t="shared" si="17"/>
        <v>16.259740259740258</v>
      </c>
      <c r="T81" s="38"/>
    </row>
    <row r="82" spans="1:20" ht="16.5" customHeight="1" x14ac:dyDescent="0.25">
      <c r="A82" s="61">
        <v>12</v>
      </c>
      <c r="B82" s="55">
        <v>50001</v>
      </c>
      <c r="C82" s="360" t="s">
        <v>7</v>
      </c>
      <c r="D82" s="193">
        <v>52</v>
      </c>
      <c r="E82" s="317">
        <v>11</v>
      </c>
      <c r="F82" s="46">
        <f>(D82-E82)/D82</f>
        <v>0.78846153846153844</v>
      </c>
      <c r="G82" s="190">
        <v>34</v>
      </c>
      <c r="H82" s="190">
        <v>52</v>
      </c>
      <c r="I82" s="318">
        <v>11</v>
      </c>
      <c r="J82" s="46">
        <f>G82/(H82-I82)</f>
        <v>0.82926829268292679</v>
      </c>
      <c r="K82" s="151">
        <v>34</v>
      </c>
      <c r="L82" s="163">
        <v>46</v>
      </c>
      <c r="M82" s="46">
        <f>K82/L82</f>
        <v>0.73913043478260865</v>
      </c>
      <c r="N82" s="151">
        <v>21</v>
      </c>
      <c r="O82" s="152">
        <v>46</v>
      </c>
      <c r="P82" s="46">
        <f>N82/O82</f>
        <v>0.45652173913043476</v>
      </c>
      <c r="Q82" s="156">
        <v>843</v>
      </c>
      <c r="R82" s="152">
        <v>46</v>
      </c>
      <c r="S82" s="72">
        <f>Q82/R82</f>
        <v>18.326086956521738</v>
      </c>
      <c r="T82" s="38"/>
    </row>
    <row r="83" spans="1:20" ht="16.5" customHeight="1" x14ac:dyDescent="0.25">
      <c r="A83" s="61">
        <v>13</v>
      </c>
      <c r="B83" s="48">
        <v>50930</v>
      </c>
      <c r="C83" s="356" t="s">
        <v>181</v>
      </c>
      <c r="D83" s="194">
        <v>40</v>
      </c>
      <c r="E83" s="154">
        <v>6</v>
      </c>
      <c r="F83" s="50">
        <f t="shared" si="30"/>
        <v>0.85</v>
      </c>
      <c r="G83" s="186">
        <v>21</v>
      </c>
      <c r="H83" s="186">
        <v>40</v>
      </c>
      <c r="I83" s="181">
        <v>6</v>
      </c>
      <c r="J83" s="50">
        <f t="shared" si="23"/>
        <v>0.61764705882352944</v>
      </c>
      <c r="K83" s="153">
        <v>21</v>
      </c>
      <c r="L83" s="166">
        <v>43</v>
      </c>
      <c r="M83" s="50">
        <f t="shared" si="24"/>
        <v>0.48837209302325579</v>
      </c>
      <c r="N83" s="153">
        <v>19</v>
      </c>
      <c r="O83" s="166">
        <v>43</v>
      </c>
      <c r="P83" s="50">
        <f t="shared" si="25"/>
        <v>0.44186046511627908</v>
      </c>
      <c r="Q83" s="157">
        <v>716</v>
      </c>
      <c r="R83" s="154">
        <v>43</v>
      </c>
      <c r="S83" s="71">
        <f t="shared" si="17"/>
        <v>16.651162790697676</v>
      </c>
      <c r="T83" s="63"/>
    </row>
    <row r="84" spans="1:20" ht="16.5" customHeight="1" x14ac:dyDescent="0.25">
      <c r="A84" s="61">
        <v>14</v>
      </c>
      <c r="B84" s="48">
        <v>50970</v>
      </c>
      <c r="C84" s="356" t="s">
        <v>44</v>
      </c>
      <c r="D84" s="194"/>
      <c r="E84" s="154"/>
      <c r="F84" s="50"/>
      <c r="G84" s="180"/>
      <c r="H84" s="180"/>
      <c r="I84" s="181"/>
      <c r="J84" s="50"/>
      <c r="K84" s="153"/>
      <c r="L84" s="167"/>
      <c r="M84" s="50"/>
      <c r="N84" s="153"/>
      <c r="O84" s="167"/>
      <c r="P84" s="50"/>
      <c r="Q84" s="157"/>
      <c r="R84" s="154"/>
      <c r="S84" s="71"/>
      <c r="T84" s="63"/>
    </row>
    <row r="85" spans="1:20" ht="16.5" customHeight="1" thickBot="1" x14ac:dyDescent="0.3">
      <c r="A85" s="61">
        <v>15</v>
      </c>
      <c r="B85" s="51">
        <v>51370</v>
      </c>
      <c r="C85" s="357" t="s">
        <v>94</v>
      </c>
      <c r="D85" s="351">
        <v>78</v>
      </c>
      <c r="E85" s="169">
        <v>9</v>
      </c>
      <c r="F85" s="65">
        <f t="shared" si="30"/>
        <v>0.88461538461538458</v>
      </c>
      <c r="G85" s="192">
        <v>50</v>
      </c>
      <c r="H85" s="192">
        <v>78</v>
      </c>
      <c r="I85" s="184">
        <v>9</v>
      </c>
      <c r="J85" s="37">
        <f t="shared" si="23"/>
        <v>0.72463768115942029</v>
      </c>
      <c r="K85" s="162">
        <v>51</v>
      </c>
      <c r="L85" s="168">
        <v>76</v>
      </c>
      <c r="M85" s="37">
        <f t="shared" si="24"/>
        <v>0.67105263157894735</v>
      </c>
      <c r="N85" s="162">
        <v>32</v>
      </c>
      <c r="O85" s="168">
        <v>76</v>
      </c>
      <c r="P85" s="37">
        <f t="shared" si="25"/>
        <v>0.42105263157894735</v>
      </c>
      <c r="Q85" s="160">
        <v>1273</v>
      </c>
      <c r="R85" s="159">
        <v>76</v>
      </c>
      <c r="S85" s="73">
        <f t="shared" si="17"/>
        <v>16.75</v>
      </c>
      <c r="T85" s="64"/>
    </row>
    <row r="86" spans="1:20" ht="16.5" customHeight="1" thickBot="1" x14ac:dyDescent="0.3">
      <c r="A86" s="39"/>
      <c r="B86" s="391" t="s">
        <v>138</v>
      </c>
      <c r="C86" s="392"/>
      <c r="D86" s="352">
        <f>SUM(D87:D116)</f>
        <v>2297</v>
      </c>
      <c r="E86" s="204">
        <f>SUM(E87:E116)</f>
        <v>373</v>
      </c>
      <c r="F86" s="210">
        <f>AVERAGE(F87:F116)</f>
        <v>0.83202791442163937</v>
      </c>
      <c r="G86" s="199">
        <f>SUM(G87:G116)</f>
        <v>1264</v>
      </c>
      <c r="H86" s="200">
        <f>SUM(H87:H116)</f>
        <v>2297</v>
      </c>
      <c r="I86" s="201">
        <f>SUM(I87:I116)</f>
        <v>373</v>
      </c>
      <c r="J86" s="172">
        <f>AVERAGE(J87:J116)</f>
        <v>0.65572823155169269</v>
      </c>
      <c r="K86" s="170">
        <f>SUM(K87:K116)</f>
        <v>1391</v>
      </c>
      <c r="L86" s="171">
        <f>SUM(L87:L116)</f>
        <v>2418</v>
      </c>
      <c r="M86" s="172">
        <f>AVERAGE(M87:M116)</f>
        <v>0.58913695603532767</v>
      </c>
      <c r="N86" s="170">
        <f>SUM(N87:N116)</f>
        <v>1156</v>
      </c>
      <c r="O86" s="171">
        <f>SUM(O87:O116)</f>
        <v>2418</v>
      </c>
      <c r="P86" s="172">
        <f>AVERAGE(P87:P116)</f>
        <v>0.47388517594850066</v>
      </c>
      <c r="Q86" s="209">
        <f>SUM(Q87:Q116)</f>
        <v>38595</v>
      </c>
      <c r="R86" s="198">
        <f>SUM(R87:R116)</f>
        <v>2418</v>
      </c>
      <c r="S86" s="206">
        <f>AVERAGE(S87:S116)</f>
        <v>15.639204462397133</v>
      </c>
      <c r="T86" s="203"/>
    </row>
    <row r="87" spans="1:20" ht="16.5" customHeight="1" x14ac:dyDescent="0.25">
      <c r="A87" s="60">
        <v>1</v>
      </c>
      <c r="B87" s="55">
        <v>60010</v>
      </c>
      <c r="C87" s="356" t="s">
        <v>45</v>
      </c>
      <c r="D87" s="194">
        <v>61</v>
      </c>
      <c r="E87" s="154">
        <v>9</v>
      </c>
      <c r="F87" s="45">
        <f t="shared" ref="F87:F115" si="31">(D87-E87)/D87</f>
        <v>0.85245901639344257</v>
      </c>
      <c r="G87" s="179">
        <v>43</v>
      </c>
      <c r="H87" s="180">
        <v>61</v>
      </c>
      <c r="I87" s="181">
        <v>9</v>
      </c>
      <c r="J87" s="50">
        <f t="shared" si="23"/>
        <v>0.82692307692307687</v>
      </c>
      <c r="K87" s="153">
        <v>46</v>
      </c>
      <c r="L87" s="154">
        <v>68</v>
      </c>
      <c r="M87" s="50">
        <f t="shared" si="24"/>
        <v>0.67647058823529416</v>
      </c>
      <c r="N87" s="153">
        <v>26</v>
      </c>
      <c r="O87" s="154">
        <v>68</v>
      </c>
      <c r="P87" s="50">
        <f t="shared" si="25"/>
        <v>0.38235294117647056</v>
      </c>
      <c r="Q87" s="157">
        <v>892</v>
      </c>
      <c r="R87" s="154">
        <v>68</v>
      </c>
      <c r="S87" s="71">
        <f t="shared" si="17"/>
        <v>13.117647058823529</v>
      </c>
      <c r="T87" s="38"/>
    </row>
    <row r="88" spans="1:20" ht="16.5" customHeight="1" x14ac:dyDescent="0.25">
      <c r="A88" s="61">
        <v>2</v>
      </c>
      <c r="B88" s="48">
        <v>60020</v>
      </c>
      <c r="C88" s="356" t="s">
        <v>46</v>
      </c>
      <c r="D88" s="194">
        <v>40</v>
      </c>
      <c r="E88" s="154">
        <v>16</v>
      </c>
      <c r="F88" s="45">
        <f t="shared" si="31"/>
        <v>0.6</v>
      </c>
      <c r="G88" s="179">
        <v>11</v>
      </c>
      <c r="H88" s="180">
        <v>40</v>
      </c>
      <c r="I88" s="181">
        <v>16</v>
      </c>
      <c r="J88" s="50">
        <f t="shared" si="23"/>
        <v>0.45833333333333331</v>
      </c>
      <c r="K88" s="153">
        <v>12</v>
      </c>
      <c r="L88" s="154">
        <v>30</v>
      </c>
      <c r="M88" s="50">
        <f t="shared" si="24"/>
        <v>0.4</v>
      </c>
      <c r="N88" s="153">
        <v>15</v>
      </c>
      <c r="O88" s="154">
        <v>30</v>
      </c>
      <c r="P88" s="50">
        <f t="shared" si="25"/>
        <v>0.5</v>
      </c>
      <c r="Q88" s="157">
        <v>560</v>
      </c>
      <c r="R88" s="154">
        <v>30</v>
      </c>
      <c r="S88" s="71">
        <f t="shared" si="17"/>
        <v>18.666666666666668</v>
      </c>
      <c r="T88" s="38"/>
    </row>
    <row r="89" spans="1:20" ht="16.5" customHeight="1" x14ac:dyDescent="0.25">
      <c r="A89" s="61">
        <v>3</v>
      </c>
      <c r="B89" s="48">
        <v>60050</v>
      </c>
      <c r="C89" s="356" t="s">
        <v>48</v>
      </c>
      <c r="D89" s="194">
        <v>75</v>
      </c>
      <c r="E89" s="154">
        <v>11</v>
      </c>
      <c r="F89" s="45">
        <f t="shared" si="31"/>
        <v>0.85333333333333339</v>
      </c>
      <c r="G89" s="179">
        <v>47</v>
      </c>
      <c r="H89" s="180">
        <v>75</v>
      </c>
      <c r="I89" s="181">
        <v>11</v>
      </c>
      <c r="J89" s="50">
        <f t="shared" si="23"/>
        <v>0.734375</v>
      </c>
      <c r="K89" s="153">
        <v>51</v>
      </c>
      <c r="L89" s="154">
        <v>70</v>
      </c>
      <c r="M89" s="50">
        <f t="shared" si="24"/>
        <v>0.72857142857142854</v>
      </c>
      <c r="N89" s="153">
        <v>21</v>
      </c>
      <c r="O89" s="154">
        <v>70</v>
      </c>
      <c r="P89" s="50">
        <f t="shared" si="25"/>
        <v>0.3</v>
      </c>
      <c r="Q89" s="157">
        <v>1096</v>
      </c>
      <c r="R89" s="154">
        <v>70</v>
      </c>
      <c r="S89" s="71">
        <f t="shared" si="17"/>
        <v>15.657142857142857</v>
      </c>
      <c r="T89" s="38"/>
    </row>
    <row r="90" spans="1:20" ht="16.5" customHeight="1" x14ac:dyDescent="0.25">
      <c r="A90" s="61">
        <v>4</v>
      </c>
      <c r="B90" s="48">
        <v>60070</v>
      </c>
      <c r="C90" s="356" t="s">
        <v>37</v>
      </c>
      <c r="D90" s="194">
        <v>82</v>
      </c>
      <c r="E90" s="154">
        <v>12</v>
      </c>
      <c r="F90" s="45">
        <f t="shared" si="31"/>
        <v>0.85365853658536583</v>
      </c>
      <c r="G90" s="179">
        <v>51</v>
      </c>
      <c r="H90" s="180">
        <v>82</v>
      </c>
      <c r="I90" s="181">
        <v>12</v>
      </c>
      <c r="J90" s="50">
        <f t="shared" si="23"/>
        <v>0.72857142857142854</v>
      </c>
      <c r="K90" s="153">
        <v>54</v>
      </c>
      <c r="L90" s="154">
        <v>80</v>
      </c>
      <c r="M90" s="50">
        <f t="shared" si="24"/>
        <v>0.67500000000000004</v>
      </c>
      <c r="N90" s="153">
        <v>35</v>
      </c>
      <c r="O90" s="154">
        <v>80</v>
      </c>
      <c r="P90" s="50">
        <f t="shared" si="25"/>
        <v>0.4375</v>
      </c>
      <c r="Q90" s="157">
        <v>1199</v>
      </c>
      <c r="R90" s="154">
        <v>80</v>
      </c>
      <c r="S90" s="71">
        <f t="shared" si="17"/>
        <v>14.987500000000001</v>
      </c>
      <c r="T90" s="38"/>
    </row>
    <row r="91" spans="1:20" ht="16.5" customHeight="1" x14ac:dyDescent="0.25">
      <c r="A91" s="61">
        <v>5</v>
      </c>
      <c r="B91" s="48">
        <v>60180</v>
      </c>
      <c r="C91" s="356" t="s">
        <v>3</v>
      </c>
      <c r="D91" s="194">
        <v>80</v>
      </c>
      <c r="E91" s="154">
        <v>16</v>
      </c>
      <c r="F91" s="45">
        <f t="shared" si="31"/>
        <v>0.8</v>
      </c>
      <c r="G91" s="179">
        <v>46</v>
      </c>
      <c r="H91" s="180">
        <v>80</v>
      </c>
      <c r="I91" s="181">
        <v>16</v>
      </c>
      <c r="J91" s="50">
        <f t="shared" si="23"/>
        <v>0.71875</v>
      </c>
      <c r="K91" s="153">
        <v>47</v>
      </c>
      <c r="L91" s="154">
        <v>75</v>
      </c>
      <c r="M91" s="50">
        <f t="shared" si="24"/>
        <v>0.62666666666666671</v>
      </c>
      <c r="N91" s="153">
        <v>31</v>
      </c>
      <c r="O91" s="154">
        <v>75</v>
      </c>
      <c r="P91" s="50">
        <f t="shared" si="25"/>
        <v>0.41333333333333333</v>
      </c>
      <c r="Q91" s="157">
        <v>1410</v>
      </c>
      <c r="R91" s="154">
        <v>75</v>
      </c>
      <c r="S91" s="71">
        <f t="shared" si="17"/>
        <v>18.8</v>
      </c>
      <c r="T91" s="38"/>
    </row>
    <row r="92" spans="1:20" ht="16.5" customHeight="1" x14ac:dyDescent="0.25">
      <c r="A92" s="61">
        <v>6</v>
      </c>
      <c r="B92" s="48">
        <v>60240</v>
      </c>
      <c r="C92" s="356" t="s">
        <v>38</v>
      </c>
      <c r="D92" s="195">
        <v>109</v>
      </c>
      <c r="E92" s="154">
        <v>18</v>
      </c>
      <c r="F92" s="45">
        <f t="shared" si="31"/>
        <v>0.83486238532110091</v>
      </c>
      <c r="G92" s="179">
        <v>56</v>
      </c>
      <c r="H92" s="180">
        <v>109</v>
      </c>
      <c r="I92" s="181">
        <v>18</v>
      </c>
      <c r="J92" s="50">
        <f t="shared" si="23"/>
        <v>0.61538461538461542</v>
      </c>
      <c r="K92" s="153">
        <v>58</v>
      </c>
      <c r="L92" s="154">
        <v>105</v>
      </c>
      <c r="M92" s="50">
        <f t="shared" si="24"/>
        <v>0.55238095238095242</v>
      </c>
      <c r="N92" s="153">
        <v>55</v>
      </c>
      <c r="O92" s="154">
        <v>105</v>
      </c>
      <c r="P92" s="50">
        <f t="shared" si="25"/>
        <v>0.52380952380952384</v>
      </c>
      <c r="Q92" s="157">
        <v>1873</v>
      </c>
      <c r="R92" s="154">
        <v>105</v>
      </c>
      <c r="S92" s="71">
        <f t="shared" si="17"/>
        <v>17.838095238095239</v>
      </c>
      <c r="T92" s="38"/>
    </row>
    <row r="93" spans="1:20" ht="16.5" customHeight="1" x14ac:dyDescent="0.25">
      <c r="A93" s="61">
        <v>7</v>
      </c>
      <c r="B93" s="48">
        <v>60560</v>
      </c>
      <c r="C93" s="356" t="s">
        <v>21</v>
      </c>
      <c r="D93" s="194">
        <v>46</v>
      </c>
      <c r="E93" s="154">
        <v>12</v>
      </c>
      <c r="F93" s="45">
        <f t="shared" si="31"/>
        <v>0.73913043478260865</v>
      </c>
      <c r="G93" s="179">
        <v>23</v>
      </c>
      <c r="H93" s="180">
        <v>46</v>
      </c>
      <c r="I93" s="181">
        <v>12</v>
      </c>
      <c r="J93" s="50">
        <f t="shared" si="23"/>
        <v>0.67647058823529416</v>
      </c>
      <c r="K93" s="153">
        <v>24</v>
      </c>
      <c r="L93" s="154">
        <v>42</v>
      </c>
      <c r="M93" s="50">
        <f t="shared" si="24"/>
        <v>0.5714285714285714</v>
      </c>
      <c r="N93" s="153">
        <v>23</v>
      </c>
      <c r="O93" s="154">
        <v>42</v>
      </c>
      <c r="P93" s="50">
        <f t="shared" si="25"/>
        <v>0.54761904761904767</v>
      </c>
      <c r="Q93" s="157">
        <v>504</v>
      </c>
      <c r="R93" s="154">
        <v>42</v>
      </c>
      <c r="S93" s="71">
        <f t="shared" si="17"/>
        <v>12</v>
      </c>
      <c r="T93" s="38"/>
    </row>
    <row r="94" spans="1:20" ht="16.5" customHeight="1" x14ac:dyDescent="0.25">
      <c r="A94" s="61">
        <v>8</v>
      </c>
      <c r="B94" s="48">
        <v>60660</v>
      </c>
      <c r="C94" s="356" t="s">
        <v>50</v>
      </c>
      <c r="D94" s="194">
        <v>21</v>
      </c>
      <c r="E94" s="154">
        <v>1</v>
      </c>
      <c r="F94" s="45">
        <f t="shared" si="31"/>
        <v>0.95238095238095233</v>
      </c>
      <c r="G94" s="179">
        <v>16</v>
      </c>
      <c r="H94" s="180">
        <v>21</v>
      </c>
      <c r="I94" s="181">
        <v>1</v>
      </c>
      <c r="J94" s="50">
        <f t="shared" si="23"/>
        <v>0.8</v>
      </c>
      <c r="K94" s="153">
        <v>18</v>
      </c>
      <c r="L94" s="154">
        <v>28</v>
      </c>
      <c r="M94" s="50">
        <f t="shared" si="24"/>
        <v>0.6428571428571429</v>
      </c>
      <c r="N94" s="153">
        <v>13</v>
      </c>
      <c r="O94" s="154">
        <v>28</v>
      </c>
      <c r="P94" s="50">
        <f t="shared" si="25"/>
        <v>0.4642857142857143</v>
      </c>
      <c r="Q94" s="157">
        <v>418</v>
      </c>
      <c r="R94" s="154">
        <v>28</v>
      </c>
      <c r="S94" s="71">
        <f t="shared" si="17"/>
        <v>14.928571428571429</v>
      </c>
      <c r="T94" s="38"/>
    </row>
    <row r="95" spans="1:20" ht="16.5" customHeight="1" x14ac:dyDescent="0.25">
      <c r="A95" s="61">
        <v>9</v>
      </c>
      <c r="B95" s="316">
        <v>60001</v>
      </c>
      <c r="C95" s="356" t="s">
        <v>51</v>
      </c>
      <c r="D95" s="194">
        <v>54</v>
      </c>
      <c r="E95" s="154">
        <v>8</v>
      </c>
      <c r="F95" s="49">
        <f>(D95-E95)/D95</f>
        <v>0.85185185185185186</v>
      </c>
      <c r="G95" s="179">
        <v>31</v>
      </c>
      <c r="H95" s="180">
        <v>54</v>
      </c>
      <c r="I95" s="181">
        <v>8</v>
      </c>
      <c r="J95" s="50">
        <f>G95/(H95-I95)</f>
        <v>0.67391304347826086</v>
      </c>
      <c r="K95" s="153">
        <v>32</v>
      </c>
      <c r="L95" s="154">
        <v>53</v>
      </c>
      <c r="M95" s="50">
        <f>K95/L95</f>
        <v>0.60377358490566035</v>
      </c>
      <c r="N95" s="153">
        <v>31</v>
      </c>
      <c r="O95" s="154">
        <v>53</v>
      </c>
      <c r="P95" s="50">
        <f>N95/O95</f>
        <v>0.58490566037735847</v>
      </c>
      <c r="Q95" s="157">
        <v>930</v>
      </c>
      <c r="R95" s="154">
        <v>53</v>
      </c>
      <c r="S95" s="71">
        <f>Q95/R95</f>
        <v>17.547169811320753</v>
      </c>
      <c r="T95" s="57"/>
    </row>
    <row r="96" spans="1:20" ht="16.5" customHeight="1" x14ac:dyDescent="0.25">
      <c r="A96" s="61">
        <v>10</v>
      </c>
      <c r="B96" s="48">
        <v>60701</v>
      </c>
      <c r="C96" s="356" t="s">
        <v>52</v>
      </c>
      <c r="D96" s="194">
        <v>51</v>
      </c>
      <c r="E96" s="154">
        <v>8</v>
      </c>
      <c r="F96" s="45">
        <f t="shared" si="31"/>
        <v>0.84313725490196079</v>
      </c>
      <c r="G96" s="179">
        <v>16</v>
      </c>
      <c r="H96" s="180">
        <v>51</v>
      </c>
      <c r="I96" s="181">
        <v>8</v>
      </c>
      <c r="J96" s="50">
        <f t="shared" si="23"/>
        <v>0.37209302325581395</v>
      </c>
      <c r="K96" s="153">
        <v>16</v>
      </c>
      <c r="L96" s="154">
        <v>46</v>
      </c>
      <c r="M96" s="50">
        <f t="shared" si="24"/>
        <v>0.34782608695652173</v>
      </c>
      <c r="N96" s="153">
        <v>26</v>
      </c>
      <c r="O96" s="154">
        <v>46</v>
      </c>
      <c r="P96" s="50">
        <f t="shared" si="25"/>
        <v>0.56521739130434778</v>
      </c>
      <c r="Q96" s="157">
        <v>545</v>
      </c>
      <c r="R96" s="154">
        <v>46</v>
      </c>
      <c r="S96" s="71">
        <f t="shared" si="17"/>
        <v>11.847826086956522</v>
      </c>
      <c r="T96" s="38"/>
    </row>
    <row r="97" spans="1:20" ht="16.5" customHeight="1" x14ac:dyDescent="0.25">
      <c r="A97" s="61">
        <v>11</v>
      </c>
      <c r="B97" s="48">
        <v>60850</v>
      </c>
      <c r="C97" s="356" t="s">
        <v>53</v>
      </c>
      <c r="D97" s="194">
        <v>57</v>
      </c>
      <c r="E97" s="154">
        <v>5</v>
      </c>
      <c r="F97" s="45">
        <f t="shared" si="31"/>
        <v>0.91228070175438591</v>
      </c>
      <c r="G97" s="179">
        <v>43</v>
      </c>
      <c r="H97" s="180">
        <v>57</v>
      </c>
      <c r="I97" s="181">
        <v>5</v>
      </c>
      <c r="J97" s="50">
        <f t="shared" si="23"/>
        <v>0.82692307692307687</v>
      </c>
      <c r="K97" s="153">
        <v>47</v>
      </c>
      <c r="L97" s="154">
        <v>59</v>
      </c>
      <c r="M97" s="50">
        <f t="shared" si="24"/>
        <v>0.79661016949152541</v>
      </c>
      <c r="N97" s="153">
        <v>20</v>
      </c>
      <c r="O97" s="154">
        <v>59</v>
      </c>
      <c r="P97" s="50">
        <f t="shared" si="25"/>
        <v>0.33898305084745761</v>
      </c>
      <c r="Q97" s="157">
        <v>1051</v>
      </c>
      <c r="R97" s="154">
        <v>59</v>
      </c>
      <c r="S97" s="71">
        <f t="shared" si="17"/>
        <v>17.8135593220339</v>
      </c>
      <c r="T97" s="38"/>
    </row>
    <row r="98" spans="1:20" ht="16.5" customHeight="1" x14ac:dyDescent="0.25">
      <c r="A98" s="61">
        <v>12</v>
      </c>
      <c r="B98" s="48">
        <v>60910</v>
      </c>
      <c r="C98" s="356" t="s">
        <v>6</v>
      </c>
      <c r="D98" s="194">
        <v>60</v>
      </c>
      <c r="E98" s="154">
        <v>8</v>
      </c>
      <c r="F98" s="45">
        <f t="shared" si="31"/>
        <v>0.8666666666666667</v>
      </c>
      <c r="G98" s="179">
        <v>44</v>
      </c>
      <c r="H98" s="180">
        <v>60</v>
      </c>
      <c r="I98" s="181">
        <v>8</v>
      </c>
      <c r="J98" s="50">
        <f t="shared" si="23"/>
        <v>0.84615384615384615</v>
      </c>
      <c r="K98" s="153">
        <v>47</v>
      </c>
      <c r="L98" s="154">
        <v>65</v>
      </c>
      <c r="M98" s="50">
        <f t="shared" si="24"/>
        <v>0.72307692307692306</v>
      </c>
      <c r="N98" s="153">
        <v>25</v>
      </c>
      <c r="O98" s="154">
        <v>65</v>
      </c>
      <c r="P98" s="50">
        <f t="shared" si="25"/>
        <v>0.38461538461538464</v>
      </c>
      <c r="Q98" s="157">
        <v>891</v>
      </c>
      <c r="R98" s="154">
        <v>65</v>
      </c>
      <c r="S98" s="71">
        <f t="shared" si="17"/>
        <v>13.707692307692307</v>
      </c>
      <c r="T98" s="5"/>
    </row>
    <row r="99" spans="1:20" ht="16.5" customHeight="1" x14ac:dyDescent="0.25">
      <c r="A99" s="61">
        <v>13</v>
      </c>
      <c r="B99" s="48">
        <v>60980</v>
      </c>
      <c r="C99" s="356" t="s">
        <v>54</v>
      </c>
      <c r="D99" s="194">
        <v>60</v>
      </c>
      <c r="E99" s="154">
        <v>9</v>
      </c>
      <c r="F99" s="45">
        <f t="shared" si="31"/>
        <v>0.85</v>
      </c>
      <c r="G99" s="179">
        <v>36</v>
      </c>
      <c r="H99" s="180">
        <v>60</v>
      </c>
      <c r="I99" s="181">
        <v>9</v>
      </c>
      <c r="J99" s="50">
        <f t="shared" si="23"/>
        <v>0.70588235294117652</v>
      </c>
      <c r="K99" s="153">
        <v>36</v>
      </c>
      <c r="L99" s="154">
        <v>59</v>
      </c>
      <c r="M99" s="50">
        <f t="shared" si="24"/>
        <v>0.61016949152542377</v>
      </c>
      <c r="N99" s="153">
        <v>24</v>
      </c>
      <c r="O99" s="154">
        <v>59</v>
      </c>
      <c r="P99" s="50">
        <f t="shared" si="25"/>
        <v>0.40677966101694918</v>
      </c>
      <c r="Q99" s="157">
        <v>822</v>
      </c>
      <c r="R99" s="154">
        <v>59</v>
      </c>
      <c r="S99" s="71">
        <f t="shared" si="17"/>
        <v>13.932203389830509</v>
      </c>
      <c r="T99" s="38"/>
    </row>
    <row r="100" spans="1:20" ht="16.5" customHeight="1" x14ac:dyDescent="0.25">
      <c r="A100" s="61">
        <v>14</v>
      </c>
      <c r="B100" s="48">
        <v>61080</v>
      </c>
      <c r="C100" s="356" t="s">
        <v>55</v>
      </c>
      <c r="D100" s="194">
        <v>55</v>
      </c>
      <c r="E100" s="154">
        <v>13</v>
      </c>
      <c r="F100" s="45">
        <f t="shared" si="31"/>
        <v>0.76363636363636367</v>
      </c>
      <c r="G100" s="179">
        <v>30</v>
      </c>
      <c r="H100" s="180">
        <v>55</v>
      </c>
      <c r="I100" s="181">
        <v>13</v>
      </c>
      <c r="J100" s="50">
        <f t="shared" si="23"/>
        <v>0.7142857142857143</v>
      </c>
      <c r="K100" s="153">
        <v>62</v>
      </c>
      <c r="L100" s="154">
        <v>105</v>
      </c>
      <c r="M100" s="50">
        <f t="shared" si="24"/>
        <v>0.59047619047619049</v>
      </c>
      <c r="N100" s="153">
        <v>61</v>
      </c>
      <c r="O100" s="154">
        <v>105</v>
      </c>
      <c r="P100" s="50">
        <f t="shared" si="25"/>
        <v>0.580952380952381</v>
      </c>
      <c r="Q100" s="157">
        <v>1589</v>
      </c>
      <c r="R100" s="154">
        <v>105</v>
      </c>
      <c r="S100" s="71">
        <f t="shared" si="17"/>
        <v>15.133333333333333</v>
      </c>
      <c r="T100" s="38"/>
    </row>
    <row r="101" spans="1:20" ht="16.5" customHeight="1" x14ac:dyDescent="0.25">
      <c r="A101" s="61">
        <v>15</v>
      </c>
      <c r="B101" s="48">
        <v>61150</v>
      </c>
      <c r="C101" s="356" t="s">
        <v>56</v>
      </c>
      <c r="D101" s="194">
        <v>70</v>
      </c>
      <c r="E101" s="154">
        <v>21</v>
      </c>
      <c r="F101" s="45">
        <f t="shared" si="31"/>
        <v>0.7</v>
      </c>
      <c r="G101" s="179">
        <v>31</v>
      </c>
      <c r="H101" s="180">
        <v>70</v>
      </c>
      <c r="I101" s="181">
        <v>21</v>
      </c>
      <c r="J101" s="50">
        <f t="shared" si="23"/>
        <v>0.63265306122448983</v>
      </c>
      <c r="K101" s="153">
        <v>34</v>
      </c>
      <c r="L101" s="154">
        <v>61</v>
      </c>
      <c r="M101" s="50">
        <f t="shared" si="24"/>
        <v>0.55737704918032782</v>
      </c>
      <c r="N101" s="153">
        <v>29</v>
      </c>
      <c r="O101" s="154">
        <v>61</v>
      </c>
      <c r="P101" s="50">
        <f t="shared" si="25"/>
        <v>0.47540983606557374</v>
      </c>
      <c r="Q101" s="157">
        <v>939</v>
      </c>
      <c r="R101" s="154">
        <v>61</v>
      </c>
      <c r="S101" s="71">
        <f t="shared" si="17"/>
        <v>15.39344262295082</v>
      </c>
      <c r="T101" s="38"/>
    </row>
    <row r="102" spans="1:20" ht="16.5" customHeight="1" x14ac:dyDescent="0.25">
      <c r="A102" s="61">
        <v>16</v>
      </c>
      <c r="B102" s="48">
        <v>61210</v>
      </c>
      <c r="C102" s="356" t="s">
        <v>57</v>
      </c>
      <c r="D102" s="194">
        <v>59</v>
      </c>
      <c r="E102" s="154">
        <v>16</v>
      </c>
      <c r="F102" s="45">
        <f t="shared" si="31"/>
        <v>0.72881355932203384</v>
      </c>
      <c r="G102" s="179">
        <v>22</v>
      </c>
      <c r="H102" s="180">
        <v>59</v>
      </c>
      <c r="I102" s="181">
        <v>16</v>
      </c>
      <c r="J102" s="50">
        <f t="shared" si="23"/>
        <v>0.51162790697674421</v>
      </c>
      <c r="K102" s="153">
        <v>27</v>
      </c>
      <c r="L102" s="154">
        <v>60</v>
      </c>
      <c r="M102" s="50">
        <f t="shared" si="24"/>
        <v>0.45</v>
      </c>
      <c r="N102" s="153">
        <v>26</v>
      </c>
      <c r="O102" s="154">
        <v>60</v>
      </c>
      <c r="P102" s="50">
        <f t="shared" si="25"/>
        <v>0.43333333333333335</v>
      </c>
      <c r="Q102" s="157">
        <v>731</v>
      </c>
      <c r="R102" s="154">
        <v>60</v>
      </c>
      <c r="S102" s="71">
        <f t="shared" si="17"/>
        <v>12.183333333333334</v>
      </c>
      <c r="T102" s="38"/>
    </row>
    <row r="103" spans="1:20" ht="16.5" customHeight="1" x14ac:dyDescent="0.25">
      <c r="A103" s="61">
        <v>17</v>
      </c>
      <c r="B103" s="48">
        <v>61290</v>
      </c>
      <c r="C103" s="356" t="s">
        <v>58</v>
      </c>
      <c r="D103" s="194">
        <v>54</v>
      </c>
      <c r="E103" s="154">
        <v>4</v>
      </c>
      <c r="F103" s="45">
        <f t="shared" si="31"/>
        <v>0.92592592592592593</v>
      </c>
      <c r="G103" s="179">
        <v>28</v>
      </c>
      <c r="H103" s="180">
        <v>54</v>
      </c>
      <c r="I103" s="181">
        <v>4</v>
      </c>
      <c r="J103" s="50">
        <f t="shared" si="23"/>
        <v>0.56000000000000005</v>
      </c>
      <c r="K103" s="153">
        <v>31</v>
      </c>
      <c r="L103" s="154">
        <v>60</v>
      </c>
      <c r="M103" s="50">
        <f t="shared" si="24"/>
        <v>0.51666666666666672</v>
      </c>
      <c r="N103" s="153">
        <v>32</v>
      </c>
      <c r="O103" s="154">
        <v>60</v>
      </c>
      <c r="P103" s="50">
        <f t="shared" si="25"/>
        <v>0.53333333333333333</v>
      </c>
      <c r="Q103" s="157">
        <v>758</v>
      </c>
      <c r="R103" s="154">
        <v>60</v>
      </c>
      <c r="S103" s="71">
        <f t="shared" si="17"/>
        <v>12.633333333333333</v>
      </c>
      <c r="T103" s="38"/>
    </row>
    <row r="104" spans="1:20" ht="16.5" customHeight="1" x14ac:dyDescent="0.25">
      <c r="A104" s="61">
        <v>18</v>
      </c>
      <c r="B104" s="48">
        <v>61340</v>
      </c>
      <c r="C104" s="356" t="s">
        <v>59</v>
      </c>
      <c r="D104" s="194">
        <v>73</v>
      </c>
      <c r="E104" s="154">
        <v>12</v>
      </c>
      <c r="F104" s="45">
        <f t="shared" si="31"/>
        <v>0.83561643835616439</v>
      </c>
      <c r="G104" s="179">
        <v>47</v>
      </c>
      <c r="H104" s="180">
        <v>73</v>
      </c>
      <c r="I104" s="181">
        <v>12</v>
      </c>
      <c r="J104" s="50">
        <f t="shared" si="23"/>
        <v>0.77049180327868849</v>
      </c>
      <c r="K104" s="153">
        <v>49</v>
      </c>
      <c r="L104" s="154">
        <v>71</v>
      </c>
      <c r="M104" s="50">
        <f t="shared" si="24"/>
        <v>0.6901408450704225</v>
      </c>
      <c r="N104" s="153">
        <v>30</v>
      </c>
      <c r="O104" s="154">
        <v>71</v>
      </c>
      <c r="P104" s="50">
        <f t="shared" si="25"/>
        <v>0.42253521126760563</v>
      </c>
      <c r="Q104" s="157">
        <v>1274</v>
      </c>
      <c r="R104" s="154">
        <v>71</v>
      </c>
      <c r="S104" s="71">
        <f t="shared" si="17"/>
        <v>17.943661971830984</v>
      </c>
      <c r="T104" s="38"/>
    </row>
    <row r="105" spans="1:20" ht="16.5" customHeight="1" x14ac:dyDescent="0.25">
      <c r="A105" s="61">
        <v>19</v>
      </c>
      <c r="B105" s="48">
        <v>61390</v>
      </c>
      <c r="C105" s="356" t="s">
        <v>60</v>
      </c>
      <c r="D105" s="194">
        <v>62</v>
      </c>
      <c r="E105" s="154">
        <v>8</v>
      </c>
      <c r="F105" s="45">
        <f t="shared" si="31"/>
        <v>0.87096774193548387</v>
      </c>
      <c r="G105" s="179">
        <v>30</v>
      </c>
      <c r="H105" s="180">
        <v>62</v>
      </c>
      <c r="I105" s="181">
        <v>8</v>
      </c>
      <c r="J105" s="50">
        <f t="shared" si="23"/>
        <v>0.55555555555555558</v>
      </c>
      <c r="K105" s="153">
        <v>30</v>
      </c>
      <c r="L105" s="154">
        <v>65</v>
      </c>
      <c r="M105" s="50">
        <f t="shared" si="24"/>
        <v>0.46153846153846156</v>
      </c>
      <c r="N105" s="153">
        <v>29</v>
      </c>
      <c r="O105" s="154">
        <v>65</v>
      </c>
      <c r="P105" s="50">
        <f t="shared" si="25"/>
        <v>0.44615384615384618</v>
      </c>
      <c r="Q105" s="157">
        <v>923</v>
      </c>
      <c r="R105" s="154">
        <v>65</v>
      </c>
      <c r="S105" s="71">
        <f t="shared" si="17"/>
        <v>14.2</v>
      </c>
      <c r="T105" s="38"/>
    </row>
    <row r="106" spans="1:20" ht="16.5" customHeight="1" x14ac:dyDescent="0.25">
      <c r="A106" s="61">
        <v>20</v>
      </c>
      <c r="B106" s="48">
        <v>61410</v>
      </c>
      <c r="C106" s="356" t="s">
        <v>61</v>
      </c>
      <c r="D106" s="194">
        <v>69</v>
      </c>
      <c r="E106" s="154">
        <v>12</v>
      </c>
      <c r="F106" s="45">
        <f t="shared" si="31"/>
        <v>0.82608695652173914</v>
      </c>
      <c r="G106" s="179">
        <v>40</v>
      </c>
      <c r="H106" s="180">
        <v>69</v>
      </c>
      <c r="I106" s="181">
        <v>12</v>
      </c>
      <c r="J106" s="50">
        <f t="shared" si="23"/>
        <v>0.70175438596491224</v>
      </c>
      <c r="K106" s="153">
        <v>40</v>
      </c>
      <c r="L106" s="154">
        <v>64</v>
      </c>
      <c r="M106" s="50">
        <f t="shared" si="24"/>
        <v>0.625</v>
      </c>
      <c r="N106" s="153">
        <v>23</v>
      </c>
      <c r="O106" s="154">
        <v>64</v>
      </c>
      <c r="P106" s="50">
        <f t="shared" si="25"/>
        <v>0.359375</v>
      </c>
      <c r="Q106" s="157">
        <v>974</v>
      </c>
      <c r="R106" s="154">
        <v>64</v>
      </c>
      <c r="S106" s="71">
        <f t="shared" si="17"/>
        <v>15.21875</v>
      </c>
      <c r="T106" s="38"/>
    </row>
    <row r="107" spans="1:20" ht="16.5" customHeight="1" x14ac:dyDescent="0.25">
      <c r="A107" s="61">
        <v>21</v>
      </c>
      <c r="B107" s="48">
        <v>61430</v>
      </c>
      <c r="C107" s="356" t="s">
        <v>101</v>
      </c>
      <c r="D107" s="194">
        <v>141</v>
      </c>
      <c r="E107" s="154">
        <v>17</v>
      </c>
      <c r="F107" s="45">
        <f t="shared" si="31"/>
        <v>0.87943262411347523</v>
      </c>
      <c r="G107" s="179">
        <v>107</v>
      </c>
      <c r="H107" s="180">
        <v>141</v>
      </c>
      <c r="I107" s="181">
        <v>17</v>
      </c>
      <c r="J107" s="50">
        <f t="shared" si="23"/>
        <v>0.86290322580645162</v>
      </c>
      <c r="K107" s="153">
        <v>113</v>
      </c>
      <c r="L107" s="154">
        <v>140</v>
      </c>
      <c r="M107" s="50">
        <f t="shared" si="24"/>
        <v>0.80714285714285716</v>
      </c>
      <c r="N107" s="153">
        <v>40</v>
      </c>
      <c r="O107" s="154">
        <v>140</v>
      </c>
      <c r="P107" s="50">
        <f t="shared" si="25"/>
        <v>0.2857142857142857</v>
      </c>
      <c r="Q107" s="157">
        <v>2419</v>
      </c>
      <c r="R107" s="154">
        <v>140</v>
      </c>
      <c r="S107" s="71">
        <f t="shared" si="17"/>
        <v>17.278571428571428</v>
      </c>
      <c r="T107" s="38"/>
    </row>
    <row r="108" spans="1:20" ht="16.5" customHeight="1" x14ac:dyDescent="0.25">
      <c r="A108" s="61">
        <v>22</v>
      </c>
      <c r="B108" s="48">
        <v>61440</v>
      </c>
      <c r="C108" s="356" t="s">
        <v>62</v>
      </c>
      <c r="D108" s="194">
        <v>122</v>
      </c>
      <c r="E108" s="154">
        <v>18</v>
      </c>
      <c r="F108" s="45">
        <f t="shared" si="31"/>
        <v>0.85245901639344257</v>
      </c>
      <c r="G108" s="179">
        <v>53</v>
      </c>
      <c r="H108" s="180">
        <v>122</v>
      </c>
      <c r="I108" s="181">
        <v>18</v>
      </c>
      <c r="J108" s="50">
        <f t="shared" si="23"/>
        <v>0.50961538461538458</v>
      </c>
      <c r="K108" s="153">
        <v>58</v>
      </c>
      <c r="L108" s="154">
        <v>121</v>
      </c>
      <c r="M108" s="50">
        <f t="shared" si="24"/>
        <v>0.47933884297520662</v>
      </c>
      <c r="N108" s="153">
        <v>59</v>
      </c>
      <c r="O108" s="154">
        <v>121</v>
      </c>
      <c r="P108" s="50">
        <f t="shared" si="25"/>
        <v>0.48760330578512395</v>
      </c>
      <c r="Q108" s="157">
        <v>2366</v>
      </c>
      <c r="R108" s="154">
        <v>121</v>
      </c>
      <c r="S108" s="71">
        <f t="shared" si="17"/>
        <v>19.553719008264462</v>
      </c>
      <c r="T108" s="38"/>
    </row>
    <row r="109" spans="1:20" ht="16.5" customHeight="1" x14ac:dyDescent="0.25">
      <c r="A109" s="61">
        <v>23</v>
      </c>
      <c r="B109" s="48">
        <v>61450</v>
      </c>
      <c r="C109" s="356" t="s">
        <v>102</v>
      </c>
      <c r="D109" s="194">
        <v>96</v>
      </c>
      <c r="E109" s="154">
        <v>9</v>
      </c>
      <c r="F109" s="45">
        <f t="shared" si="31"/>
        <v>0.90625</v>
      </c>
      <c r="G109" s="179">
        <v>58</v>
      </c>
      <c r="H109" s="180">
        <v>96</v>
      </c>
      <c r="I109" s="181">
        <v>9</v>
      </c>
      <c r="J109" s="50">
        <f t="shared" si="23"/>
        <v>0.66666666666666663</v>
      </c>
      <c r="K109" s="153">
        <v>61</v>
      </c>
      <c r="L109" s="154">
        <v>98</v>
      </c>
      <c r="M109" s="50">
        <f t="shared" si="24"/>
        <v>0.62244897959183676</v>
      </c>
      <c r="N109" s="153">
        <v>41</v>
      </c>
      <c r="O109" s="154">
        <v>98</v>
      </c>
      <c r="P109" s="50">
        <f t="shared" si="25"/>
        <v>0.41836734693877553</v>
      </c>
      <c r="Q109" s="157">
        <v>1514</v>
      </c>
      <c r="R109" s="154">
        <v>98</v>
      </c>
      <c r="S109" s="71">
        <f t="shared" si="17"/>
        <v>15.448979591836734</v>
      </c>
      <c r="T109" s="38"/>
    </row>
    <row r="110" spans="1:20" ht="16.5" customHeight="1" x14ac:dyDescent="0.25">
      <c r="A110" s="61">
        <v>24</v>
      </c>
      <c r="B110" s="48">
        <v>61470</v>
      </c>
      <c r="C110" s="356" t="s">
        <v>63</v>
      </c>
      <c r="D110" s="194">
        <v>78</v>
      </c>
      <c r="E110" s="154">
        <v>11</v>
      </c>
      <c r="F110" s="45">
        <f t="shared" si="31"/>
        <v>0.85897435897435892</v>
      </c>
      <c r="G110" s="179">
        <v>45</v>
      </c>
      <c r="H110" s="180">
        <v>78</v>
      </c>
      <c r="I110" s="181">
        <v>11</v>
      </c>
      <c r="J110" s="50">
        <f t="shared" si="23"/>
        <v>0.67164179104477617</v>
      </c>
      <c r="K110" s="153">
        <v>49</v>
      </c>
      <c r="L110" s="154">
        <v>79</v>
      </c>
      <c r="M110" s="50">
        <f t="shared" si="24"/>
        <v>0.620253164556962</v>
      </c>
      <c r="N110" s="153">
        <v>41</v>
      </c>
      <c r="O110" s="154">
        <v>79</v>
      </c>
      <c r="P110" s="50">
        <f t="shared" si="25"/>
        <v>0.51898734177215189</v>
      </c>
      <c r="Q110" s="157">
        <v>1202</v>
      </c>
      <c r="R110" s="154">
        <v>79</v>
      </c>
      <c r="S110" s="71">
        <f t="shared" si="17"/>
        <v>15.215189873417721</v>
      </c>
      <c r="T110" s="38"/>
    </row>
    <row r="111" spans="1:20" ht="16.5" customHeight="1" x14ac:dyDescent="0.25">
      <c r="A111" s="61">
        <v>25</v>
      </c>
      <c r="B111" s="48">
        <v>61490</v>
      </c>
      <c r="C111" s="356" t="s">
        <v>100</v>
      </c>
      <c r="D111" s="194">
        <v>140</v>
      </c>
      <c r="E111" s="154">
        <v>13</v>
      </c>
      <c r="F111" s="45">
        <f t="shared" si="31"/>
        <v>0.90714285714285714</v>
      </c>
      <c r="G111" s="179">
        <v>83</v>
      </c>
      <c r="H111" s="180">
        <v>140</v>
      </c>
      <c r="I111" s="181">
        <v>13</v>
      </c>
      <c r="J111" s="50">
        <f t="shared" si="23"/>
        <v>0.65354330708661412</v>
      </c>
      <c r="K111" s="153">
        <v>85</v>
      </c>
      <c r="L111" s="154">
        <v>142</v>
      </c>
      <c r="M111" s="50">
        <f t="shared" si="24"/>
        <v>0.59859154929577463</v>
      </c>
      <c r="N111" s="153">
        <v>61</v>
      </c>
      <c r="O111" s="154">
        <v>142</v>
      </c>
      <c r="P111" s="50">
        <f t="shared" si="25"/>
        <v>0.42957746478873238</v>
      </c>
      <c r="Q111" s="157">
        <v>2468</v>
      </c>
      <c r="R111" s="154">
        <v>142</v>
      </c>
      <c r="S111" s="71">
        <f t="shared" si="17"/>
        <v>17.380281690140844</v>
      </c>
      <c r="T111" s="38"/>
    </row>
    <row r="112" spans="1:20" ht="16.5" customHeight="1" x14ac:dyDescent="0.25">
      <c r="A112" s="61">
        <v>26</v>
      </c>
      <c r="B112" s="48">
        <v>61500</v>
      </c>
      <c r="C112" s="356" t="s">
        <v>103</v>
      </c>
      <c r="D112" s="194">
        <v>141</v>
      </c>
      <c r="E112" s="154">
        <v>18</v>
      </c>
      <c r="F112" s="45">
        <f t="shared" si="31"/>
        <v>0.87234042553191493</v>
      </c>
      <c r="G112" s="179">
        <v>80</v>
      </c>
      <c r="H112" s="180">
        <v>141</v>
      </c>
      <c r="I112" s="181">
        <v>18</v>
      </c>
      <c r="J112" s="50">
        <f t="shared" si="23"/>
        <v>0.65040650406504064</v>
      </c>
      <c r="K112" s="153">
        <v>81</v>
      </c>
      <c r="L112" s="154">
        <v>137</v>
      </c>
      <c r="M112" s="50">
        <f t="shared" si="24"/>
        <v>0.59124087591240881</v>
      </c>
      <c r="N112" s="153">
        <v>72</v>
      </c>
      <c r="O112" s="154">
        <v>137</v>
      </c>
      <c r="P112" s="50">
        <f t="shared" si="25"/>
        <v>0.52554744525547448</v>
      </c>
      <c r="Q112" s="157">
        <v>2646</v>
      </c>
      <c r="R112" s="154">
        <v>137</v>
      </c>
      <c r="S112" s="71">
        <f t="shared" si="17"/>
        <v>19.313868613138688</v>
      </c>
      <c r="T112" s="38"/>
    </row>
    <row r="113" spans="1:20" ht="16.5" customHeight="1" x14ac:dyDescent="0.25">
      <c r="A113" s="61">
        <v>27</v>
      </c>
      <c r="B113" s="48">
        <v>61510</v>
      </c>
      <c r="C113" s="356" t="s">
        <v>64</v>
      </c>
      <c r="D113" s="194">
        <v>126</v>
      </c>
      <c r="E113" s="154">
        <v>25</v>
      </c>
      <c r="F113" s="45">
        <f t="shared" si="31"/>
        <v>0.80158730158730163</v>
      </c>
      <c r="G113" s="179">
        <v>64</v>
      </c>
      <c r="H113" s="180">
        <v>126</v>
      </c>
      <c r="I113" s="181">
        <v>25</v>
      </c>
      <c r="J113" s="50">
        <f t="shared" si="23"/>
        <v>0.63366336633663367</v>
      </c>
      <c r="K113" s="153">
        <v>74</v>
      </c>
      <c r="L113" s="154">
        <v>126</v>
      </c>
      <c r="M113" s="50">
        <f t="shared" si="24"/>
        <v>0.58730158730158732</v>
      </c>
      <c r="N113" s="153">
        <v>73</v>
      </c>
      <c r="O113" s="154">
        <v>126</v>
      </c>
      <c r="P113" s="50">
        <f t="shared" si="25"/>
        <v>0.57936507936507942</v>
      </c>
      <c r="Q113" s="157">
        <v>1643</v>
      </c>
      <c r="R113" s="154">
        <v>126</v>
      </c>
      <c r="S113" s="71">
        <f t="shared" ref="S113:S116" si="32">Q113/R113</f>
        <v>13.03968253968254</v>
      </c>
      <c r="T113" s="38"/>
    </row>
    <row r="114" spans="1:20" ht="16.5" customHeight="1" x14ac:dyDescent="0.25">
      <c r="A114" s="61">
        <v>28</v>
      </c>
      <c r="B114" s="48">
        <v>61520</v>
      </c>
      <c r="C114" s="356" t="s">
        <v>143</v>
      </c>
      <c r="D114" s="194">
        <v>135</v>
      </c>
      <c r="E114" s="154">
        <v>25</v>
      </c>
      <c r="F114" s="49">
        <f t="shared" si="31"/>
        <v>0.81481481481481477</v>
      </c>
      <c r="G114" s="179">
        <v>57</v>
      </c>
      <c r="H114" s="180">
        <v>135</v>
      </c>
      <c r="I114" s="181">
        <v>25</v>
      </c>
      <c r="J114" s="50">
        <f t="shared" si="23"/>
        <v>0.51818181818181819</v>
      </c>
      <c r="K114" s="153">
        <v>63</v>
      </c>
      <c r="L114" s="154">
        <v>136</v>
      </c>
      <c r="M114" s="50">
        <f t="shared" si="24"/>
        <v>0.46323529411764708</v>
      </c>
      <c r="N114" s="153">
        <v>93</v>
      </c>
      <c r="O114" s="154">
        <v>136</v>
      </c>
      <c r="P114" s="50">
        <f t="shared" si="25"/>
        <v>0.68382352941176472</v>
      </c>
      <c r="Q114" s="157">
        <v>2107</v>
      </c>
      <c r="R114" s="154">
        <v>136</v>
      </c>
      <c r="S114" s="71">
        <f t="shared" si="32"/>
        <v>15.492647058823529</v>
      </c>
      <c r="T114" s="57"/>
    </row>
    <row r="115" spans="1:20" ht="16.5" customHeight="1" x14ac:dyDescent="0.25">
      <c r="A115" s="340">
        <v>29</v>
      </c>
      <c r="B115" s="48">
        <v>61540</v>
      </c>
      <c r="C115" s="356" t="s">
        <v>173</v>
      </c>
      <c r="D115" s="194">
        <v>80</v>
      </c>
      <c r="E115" s="154">
        <v>18</v>
      </c>
      <c r="F115" s="49">
        <f t="shared" si="31"/>
        <v>0.77500000000000002</v>
      </c>
      <c r="G115" s="179">
        <v>26</v>
      </c>
      <c r="H115" s="180">
        <v>80</v>
      </c>
      <c r="I115" s="181">
        <v>18</v>
      </c>
      <c r="J115" s="49">
        <f t="shared" si="23"/>
        <v>0.41935483870967744</v>
      </c>
      <c r="K115" s="153">
        <v>46</v>
      </c>
      <c r="L115" s="154">
        <v>98</v>
      </c>
      <c r="M115" s="50">
        <f t="shared" si="24"/>
        <v>0.46938775510204084</v>
      </c>
      <c r="N115" s="153">
        <v>51</v>
      </c>
      <c r="O115" s="154">
        <v>98</v>
      </c>
      <c r="P115" s="50">
        <f t="shared" si="25"/>
        <v>0.52040816326530615</v>
      </c>
      <c r="Q115" s="157">
        <v>1633</v>
      </c>
      <c r="R115" s="154">
        <v>98</v>
      </c>
      <c r="S115" s="71">
        <f t="shared" si="32"/>
        <v>16.663265306122447</v>
      </c>
      <c r="T115" s="57"/>
    </row>
    <row r="116" spans="1:20" ht="16.5" customHeight="1" thickBot="1" x14ac:dyDescent="0.3">
      <c r="A116" s="330">
        <v>30</v>
      </c>
      <c r="B116" s="55">
        <v>61560</v>
      </c>
      <c r="C116" s="360" t="s">
        <v>179</v>
      </c>
      <c r="D116" s="145"/>
      <c r="E116" s="150"/>
      <c r="F116" s="137"/>
      <c r="G116" s="331"/>
      <c r="H116" s="332"/>
      <c r="I116" s="333"/>
      <c r="J116" s="137"/>
      <c r="K116" s="148"/>
      <c r="L116" s="150">
        <v>75</v>
      </c>
      <c r="M116" s="147"/>
      <c r="N116" s="148">
        <v>50</v>
      </c>
      <c r="O116" s="150">
        <v>75</v>
      </c>
      <c r="P116" s="46">
        <f t="shared" si="25"/>
        <v>0.66666666666666663</v>
      </c>
      <c r="Q116" s="149">
        <v>1218</v>
      </c>
      <c r="R116" s="150">
        <v>75</v>
      </c>
      <c r="S116" s="70">
        <f t="shared" si="32"/>
        <v>16.239999999999998</v>
      </c>
      <c r="T116" s="138"/>
    </row>
    <row r="117" spans="1:20" ht="16.5" customHeight="1" thickBot="1" x14ac:dyDescent="0.3">
      <c r="A117" s="53"/>
      <c r="B117" s="389" t="s">
        <v>139</v>
      </c>
      <c r="C117" s="390"/>
      <c r="D117" s="348">
        <f>SUM(D118:D126)</f>
        <v>730</v>
      </c>
      <c r="E117" s="198">
        <f>SUM(E118:E126)</f>
        <v>122</v>
      </c>
      <c r="F117" s="202">
        <f>AVERAGE(F118:F126)</f>
        <v>0.84793165704674611</v>
      </c>
      <c r="G117" s="199">
        <f>SUM(G118:G126)</f>
        <v>409</v>
      </c>
      <c r="H117" s="200">
        <f>SUM(H118:H126)</f>
        <v>730</v>
      </c>
      <c r="I117" s="201">
        <f>SUM(I118:I126)</f>
        <v>122</v>
      </c>
      <c r="J117" s="202">
        <f>AVERAGE(J118:J126)</f>
        <v>0.69832993630932139</v>
      </c>
      <c r="K117" s="170">
        <f>SUM(K118:K126)</f>
        <v>431</v>
      </c>
      <c r="L117" s="171">
        <f>SUM(L118:L126)</f>
        <v>791</v>
      </c>
      <c r="M117" s="172">
        <f>AVERAGE(M118:M126)</f>
        <v>0.62446710801271066</v>
      </c>
      <c r="N117" s="170">
        <f>SUM(N118:N126)</f>
        <v>409</v>
      </c>
      <c r="O117" s="171">
        <f>SUM(O118:O126)</f>
        <v>791</v>
      </c>
      <c r="P117" s="172">
        <f>AVERAGE(P118:P126)</f>
        <v>0.466770559654617</v>
      </c>
      <c r="Q117" s="205">
        <f>SUM(Q118:Q126)</f>
        <v>10026</v>
      </c>
      <c r="R117" s="198">
        <f>SUM(R118:R126)</f>
        <v>791</v>
      </c>
      <c r="S117" s="206">
        <f>AVERAGE(S118:S126)</f>
        <v>13.647448762494429</v>
      </c>
      <c r="T117" s="203"/>
    </row>
    <row r="118" spans="1:20" ht="16.5" customHeight="1" x14ac:dyDescent="0.25">
      <c r="A118" s="43">
        <v>1</v>
      </c>
      <c r="B118" s="44">
        <v>70020</v>
      </c>
      <c r="C118" s="211" t="s">
        <v>97</v>
      </c>
      <c r="D118" s="193">
        <v>67</v>
      </c>
      <c r="E118" s="152">
        <v>1</v>
      </c>
      <c r="F118" s="45">
        <f>(D118-E118)/D118</f>
        <v>0.9850746268656716</v>
      </c>
      <c r="G118" s="176">
        <v>61</v>
      </c>
      <c r="H118" s="177">
        <v>67</v>
      </c>
      <c r="I118" s="178">
        <v>1</v>
      </c>
      <c r="J118" s="45">
        <f t="shared" si="23"/>
        <v>0.9242424242424242</v>
      </c>
      <c r="K118" s="151">
        <v>61</v>
      </c>
      <c r="L118" s="152">
        <v>70</v>
      </c>
      <c r="M118" s="46">
        <f t="shared" si="24"/>
        <v>0.87142857142857144</v>
      </c>
      <c r="N118" s="151">
        <v>24</v>
      </c>
      <c r="O118" s="152">
        <v>70</v>
      </c>
      <c r="P118" s="46">
        <f t="shared" si="25"/>
        <v>0.34285714285714286</v>
      </c>
      <c r="Q118" s="156">
        <v>1085</v>
      </c>
      <c r="R118" s="152">
        <v>70</v>
      </c>
      <c r="S118" s="72">
        <f t="shared" ref="S118:S125" si="33">Q118/R118</f>
        <v>15.5</v>
      </c>
      <c r="T118" s="38"/>
    </row>
    <row r="119" spans="1:20" ht="16.5" customHeight="1" x14ac:dyDescent="0.25">
      <c r="A119" s="43">
        <v>2</v>
      </c>
      <c r="B119" s="48">
        <v>70110</v>
      </c>
      <c r="C119" s="212" t="s">
        <v>99</v>
      </c>
      <c r="D119" s="194">
        <v>77</v>
      </c>
      <c r="E119" s="154">
        <v>8</v>
      </c>
      <c r="F119" s="45">
        <f>(D119-E119)/D119</f>
        <v>0.89610389610389607</v>
      </c>
      <c r="G119" s="179">
        <v>63</v>
      </c>
      <c r="H119" s="180">
        <v>77</v>
      </c>
      <c r="I119" s="181">
        <v>8</v>
      </c>
      <c r="J119" s="49">
        <f>G119/(H119-I119)</f>
        <v>0.91304347826086951</v>
      </c>
      <c r="K119" s="153">
        <v>63</v>
      </c>
      <c r="L119" s="154">
        <v>71</v>
      </c>
      <c r="M119" s="50">
        <f>K119/L119</f>
        <v>0.88732394366197187</v>
      </c>
      <c r="N119" s="153">
        <v>30</v>
      </c>
      <c r="O119" s="154">
        <v>71</v>
      </c>
      <c r="P119" s="50">
        <f>N119/O119</f>
        <v>0.42253521126760563</v>
      </c>
      <c r="Q119" s="157">
        <v>939</v>
      </c>
      <c r="R119" s="154">
        <v>71</v>
      </c>
      <c r="S119" s="71">
        <f>Q119/R119</f>
        <v>13.225352112676056</v>
      </c>
      <c r="T119" s="38"/>
    </row>
    <row r="120" spans="1:20" ht="16.5" customHeight="1" x14ac:dyDescent="0.25">
      <c r="A120" s="47">
        <v>3</v>
      </c>
      <c r="B120" s="48">
        <v>70021</v>
      </c>
      <c r="C120" s="212" t="s">
        <v>98</v>
      </c>
      <c r="D120" s="194">
        <v>69</v>
      </c>
      <c r="E120" s="154">
        <v>12</v>
      </c>
      <c r="F120" s="45">
        <f t="shared" ref="F120:F125" si="34">(D120-E120)/D120</f>
        <v>0.82608695652173914</v>
      </c>
      <c r="G120" s="179">
        <v>41</v>
      </c>
      <c r="H120" s="180">
        <v>69</v>
      </c>
      <c r="I120" s="181">
        <v>12</v>
      </c>
      <c r="J120" s="49">
        <f t="shared" si="23"/>
        <v>0.7192982456140351</v>
      </c>
      <c r="K120" s="153">
        <v>42</v>
      </c>
      <c r="L120" s="154">
        <v>67</v>
      </c>
      <c r="M120" s="50">
        <f t="shared" si="24"/>
        <v>0.62686567164179108</v>
      </c>
      <c r="N120" s="153">
        <v>29</v>
      </c>
      <c r="O120" s="154">
        <v>67</v>
      </c>
      <c r="P120" s="50">
        <f t="shared" si="25"/>
        <v>0.43283582089552236</v>
      </c>
      <c r="Q120" s="157">
        <v>862</v>
      </c>
      <c r="R120" s="154">
        <v>67</v>
      </c>
      <c r="S120" s="71">
        <f t="shared" si="33"/>
        <v>12.865671641791044</v>
      </c>
      <c r="T120" s="38"/>
    </row>
    <row r="121" spans="1:20" ht="16.5" customHeight="1" x14ac:dyDescent="0.25">
      <c r="A121" s="47">
        <v>4</v>
      </c>
      <c r="B121" s="48">
        <v>70040</v>
      </c>
      <c r="C121" s="212" t="s">
        <v>47</v>
      </c>
      <c r="D121" s="194">
        <v>47</v>
      </c>
      <c r="E121" s="154">
        <v>11</v>
      </c>
      <c r="F121" s="45">
        <f t="shared" si="34"/>
        <v>0.76595744680851063</v>
      </c>
      <c r="G121" s="179">
        <v>21</v>
      </c>
      <c r="H121" s="180">
        <v>47</v>
      </c>
      <c r="I121" s="181">
        <v>11</v>
      </c>
      <c r="J121" s="49">
        <f t="shared" si="23"/>
        <v>0.58333333333333337</v>
      </c>
      <c r="K121" s="153">
        <v>27</v>
      </c>
      <c r="L121" s="154">
        <v>52</v>
      </c>
      <c r="M121" s="50">
        <f t="shared" si="24"/>
        <v>0.51923076923076927</v>
      </c>
      <c r="N121" s="153">
        <v>17</v>
      </c>
      <c r="O121" s="154">
        <v>52</v>
      </c>
      <c r="P121" s="50">
        <f t="shared" si="25"/>
        <v>0.32692307692307693</v>
      </c>
      <c r="Q121" s="157">
        <v>574</v>
      </c>
      <c r="R121" s="154">
        <v>52</v>
      </c>
      <c r="S121" s="71">
        <f t="shared" si="33"/>
        <v>11.038461538461538</v>
      </c>
      <c r="T121" s="63"/>
    </row>
    <row r="122" spans="1:20" ht="16.5" customHeight="1" x14ac:dyDescent="0.25">
      <c r="A122" s="47">
        <v>5</v>
      </c>
      <c r="B122" s="48">
        <v>70100</v>
      </c>
      <c r="C122" s="212" t="s">
        <v>140</v>
      </c>
      <c r="D122" s="194">
        <v>70</v>
      </c>
      <c r="E122" s="154">
        <v>8</v>
      </c>
      <c r="F122" s="45">
        <f t="shared" si="34"/>
        <v>0.88571428571428568</v>
      </c>
      <c r="G122" s="179">
        <v>51</v>
      </c>
      <c r="H122" s="180">
        <v>70</v>
      </c>
      <c r="I122" s="181">
        <v>8</v>
      </c>
      <c r="J122" s="49">
        <f t="shared" si="23"/>
        <v>0.82258064516129037</v>
      </c>
      <c r="K122" s="153">
        <v>51</v>
      </c>
      <c r="L122" s="154">
        <v>70</v>
      </c>
      <c r="M122" s="50">
        <f t="shared" si="24"/>
        <v>0.72857142857142854</v>
      </c>
      <c r="N122" s="153">
        <v>34</v>
      </c>
      <c r="O122" s="154">
        <v>70</v>
      </c>
      <c r="P122" s="50">
        <f t="shared" si="25"/>
        <v>0.48571428571428571</v>
      </c>
      <c r="Q122" s="157">
        <v>990</v>
      </c>
      <c r="R122" s="154">
        <v>70</v>
      </c>
      <c r="S122" s="71">
        <f t="shared" si="33"/>
        <v>14.142857142857142</v>
      </c>
      <c r="T122" s="63"/>
    </row>
    <row r="123" spans="1:20" ht="16.5" customHeight="1" x14ac:dyDescent="0.25">
      <c r="A123" s="47">
        <v>6</v>
      </c>
      <c r="B123" s="48">
        <v>70270</v>
      </c>
      <c r="C123" s="212" t="s">
        <v>49</v>
      </c>
      <c r="D123" s="195">
        <v>49</v>
      </c>
      <c r="E123" s="154">
        <v>8</v>
      </c>
      <c r="F123" s="45">
        <f t="shared" si="34"/>
        <v>0.83673469387755106</v>
      </c>
      <c r="G123" s="179">
        <v>24</v>
      </c>
      <c r="H123" s="180">
        <v>49</v>
      </c>
      <c r="I123" s="181">
        <v>8</v>
      </c>
      <c r="J123" s="49">
        <f t="shared" si="23"/>
        <v>0.58536585365853655</v>
      </c>
      <c r="K123" s="153">
        <v>24</v>
      </c>
      <c r="L123" s="154">
        <v>49</v>
      </c>
      <c r="M123" s="50">
        <f t="shared" si="24"/>
        <v>0.48979591836734693</v>
      </c>
      <c r="N123" s="153">
        <v>25</v>
      </c>
      <c r="O123" s="154">
        <v>49</v>
      </c>
      <c r="P123" s="50">
        <f t="shared" si="25"/>
        <v>0.51020408163265307</v>
      </c>
      <c r="Q123" s="157">
        <v>668</v>
      </c>
      <c r="R123" s="154">
        <v>49</v>
      </c>
      <c r="S123" s="71">
        <f t="shared" si="33"/>
        <v>13.63265306122449</v>
      </c>
      <c r="T123" s="38"/>
    </row>
    <row r="124" spans="1:20" ht="16.5" customHeight="1" x14ac:dyDescent="0.25">
      <c r="A124" s="47">
        <v>7</v>
      </c>
      <c r="B124" s="48">
        <v>70510</v>
      </c>
      <c r="C124" s="212" t="s">
        <v>19</v>
      </c>
      <c r="D124" s="196">
        <v>40</v>
      </c>
      <c r="E124" s="159">
        <v>8</v>
      </c>
      <c r="F124" s="45">
        <f t="shared" si="34"/>
        <v>0.8</v>
      </c>
      <c r="G124" s="197">
        <v>16</v>
      </c>
      <c r="H124" s="192">
        <v>40</v>
      </c>
      <c r="I124" s="184">
        <v>8</v>
      </c>
      <c r="J124" s="36">
        <f t="shared" si="23"/>
        <v>0.5</v>
      </c>
      <c r="K124" s="162">
        <v>16</v>
      </c>
      <c r="L124" s="159">
        <v>39</v>
      </c>
      <c r="M124" s="37">
        <f t="shared" si="24"/>
        <v>0.41025641025641024</v>
      </c>
      <c r="N124" s="162">
        <v>17</v>
      </c>
      <c r="O124" s="159">
        <v>39</v>
      </c>
      <c r="P124" s="37">
        <f t="shared" si="25"/>
        <v>0.4358974358974359</v>
      </c>
      <c r="Q124" s="160">
        <v>441</v>
      </c>
      <c r="R124" s="159">
        <v>39</v>
      </c>
      <c r="S124" s="73">
        <f t="shared" si="33"/>
        <v>11.307692307692308</v>
      </c>
      <c r="T124" s="38"/>
    </row>
    <row r="125" spans="1:20" ht="26.25" customHeight="1" x14ac:dyDescent="0.25">
      <c r="A125" s="47">
        <v>8</v>
      </c>
      <c r="B125" s="48">
        <v>10880</v>
      </c>
      <c r="C125" s="363" t="s">
        <v>177</v>
      </c>
      <c r="D125" s="194">
        <v>311</v>
      </c>
      <c r="E125" s="154">
        <v>66</v>
      </c>
      <c r="F125" s="49">
        <f t="shared" si="34"/>
        <v>0.78778135048231512</v>
      </c>
      <c r="G125" s="179">
        <v>132</v>
      </c>
      <c r="H125" s="180">
        <v>311</v>
      </c>
      <c r="I125" s="181">
        <v>66</v>
      </c>
      <c r="J125" s="49">
        <f t="shared" si="23"/>
        <v>0.53877551020408165</v>
      </c>
      <c r="K125" s="153">
        <v>147</v>
      </c>
      <c r="L125" s="154">
        <v>318</v>
      </c>
      <c r="M125" s="50">
        <f t="shared" si="24"/>
        <v>0.46226415094339623</v>
      </c>
      <c r="N125" s="153">
        <v>199</v>
      </c>
      <c r="O125" s="154">
        <v>318</v>
      </c>
      <c r="P125" s="50">
        <f t="shared" si="25"/>
        <v>0.62578616352201255</v>
      </c>
      <c r="Q125" s="157">
        <v>3332</v>
      </c>
      <c r="R125" s="154">
        <v>318</v>
      </c>
      <c r="S125" s="71">
        <f t="shared" si="33"/>
        <v>10.477987421383649</v>
      </c>
      <c r="T125" s="57"/>
    </row>
    <row r="126" spans="1:20" ht="15" customHeight="1" thickBot="1" x14ac:dyDescent="0.3">
      <c r="A126" s="139">
        <v>9</v>
      </c>
      <c r="B126" s="342">
        <v>10890</v>
      </c>
      <c r="C126" s="361" t="s">
        <v>180</v>
      </c>
      <c r="D126" s="353"/>
      <c r="E126" s="150"/>
      <c r="F126" s="45"/>
      <c r="G126" s="331"/>
      <c r="H126" s="332"/>
      <c r="I126" s="333"/>
      <c r="J126" s="137"/>
      <c r="K126" s="148"/>
      <c r="L126" s="150">
        <v>55</v>
      </c>
      <c r="M126" s="147"/>
      <c r="N126" s="148">
        <v>34</v>
      </c>
      <c r="O126" s="150">
        <v>55</v>
      </c>
      <c r="P126" s="147">
        <f>N126/O126</f>
        <v>0.61818181818181817</v>
      </c>
      <c r="Q126" s="343">
        <v>1135</v>
      </c>
      <c r="R126" s="344">
        <v>55</v>
      </c>
      <c r="S126" s="345">
        <f>Q126/R126</f>
        <v>20.636363636363637</v>
      </c>
      <c r="T126" s="52"/>
    </row>
    <row r="127" spans="1:20" ht="15.6" customHeight="1" thickBot="1" x14ac:dyDescent="0.3">
      <c r="A127" s="66">
        <f>A6+A16+A30+A49+A69+A85+A116+A126</f>
        <v>114</v>
      </c>
      <c r="B127" s="67"/>
      <c r="C127" s="362" t="s">
        <v>144</v>
      </c>
      <c r="D127" s="215"/>
      <c r="E127" s="214"/>
      <c r="F127" s="219">
        <f>$F$5</f>
        <v>0.8455402556334416</v>
      </c>
      <c r="G127" s="213"/>
      <c r="H127" s="215"/>
      <c r="I127" s="216"/>
      <c r="J127" s="219">
        <f>$J$5</f>
        <v>0.68193024663296131</v>
      </c>
      <c r="K127" s="217"/>
      <c r="L127" s="218"/>
      <c r="M127" s="310">
        <f>$M$5</f>
        <v>0.60893871397534505</v>
      </c>
      <c r="N127" s="217"/>
      <c r="O127" s="218"/>
      <c r="P127" s="310">
        <f>$P$5</f>
        <v>0.46647024835033246</v>
      </c>
      <c r="Q127" s="219"/>
      <c r="R127" s="218"/>
      <c r="S127" s="311">
        <f>$S$5</f>
        <v>14.373495856114673</v>
      </c>
      <c r="T127" s="312"/>
    </row>
    <row r="128" spans="1:20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</sheetData>
  <mergeCells count="16">
    <mergeCell ref="B1:F1"/>
    <mergeCell ref="B117:C117"/>
    <mergeCell ref="B17:C17"/>
    <mergeCell ref="B31:C31"/>
    <mergeCell ref="B50:C50"/>
    <mergeCell ref="B70:C70"/>
    <mergeCell ref="B86:C86"/>
    <mergeCell ref="D3:F3"/>
    <mergeCell ref="C3:C4"/>
    <mergeCell ref="B3:B4"/>
    <mergeCell ref="Q3:S3"/>
    <mergeCell ref="T3:T4"/>
    <mergeCell ref="A3:A4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свод</vt:lpstr>
      <vt:lpstr>2019 диаграммы</vt:lpstr>
      <vt:lpstr>2019 исходные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2019-12-05T12:57:01Z</dcterms:modified>
</cp:coreProperties>
</file>