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80" windowWidth="17685" windowHeight="9360" tabRatio="867" firstSheet="30" activeTab="42"/>
  </bookViews>
  <sheets>
    <sheet name="1.КРО, нач, н-у, н-у, н-у" sheetId="69" state="hidden" r:id="rId1"/>
    <sheet name="2.КРО, нач, н-у, н-у, ОДА" sheetId="75" state="hidden" r:id="rId2"/>
    <sheet name="3.КРО, нач, н-у, н-у, ПР" sheetId="67" state="hidden" r:id="rId3"/>
    <sheet name="4.КРО, нач, н-у, н-у, ТНР" sheetId="77" state="hidden" r:id="rId4"/>
    <sheet name="6.нач, адапт, ОВЗ, н-д" sheetId="82" state="hidden" r:id="rId5"/>
    <sheet name="7.нач, адапт, инв, н-у" sheetId="83" state="hidden" r:id="rId6"/>
    <sheet name="8.нач, адапт, инв, н-д" sheetId="84" state="hidden" r:id="rId7"/>
    <sheet name="9.нач, угл, н-у, н-у" sheetId="85" state="hidden" r:id="rId8"/>
    <sheet name="10.нач, угл, инв, н-у" sheetId="86" state="hidden" r:id="rId9"/>
    <sheet name="11.нач, н-у, инв, н-д" sheetId="64" state="hidden" r:id="rId10"/>
    <sheet name="14.нач, н-у, н-у, мед" sheetId="88" state="hidden" r:id="rId11"/>
    <sheet name="15.нач, н-у, н-у, н-д" sheetId="65" state="hidden" r:id="rId12"/>
    <sheet name="17.осн, адапт, ОВЗ, н-д" sheetId="89" state="hidden" r:id="rId13"/>
    <sheet name="18.осн, адапт, инв, н-д" sheetId="90" state="hidden" r:id="rId14"/>
    <sheet name="19.осн, адапт, инв, н-у" sheetId="91" state="hidden" r:id="rId15"/>
    <sheet name="20.осн, угл, н-у, н-у " sheetId="68" state="hidden" r:id="rId16"/>
    <sheet name="21.осн, угл, инв, н-у" sheetId="92" state="hidden" r:id="rId17"/>
    <sheet name="22.осн, н-у, инв, н-д" sheetId="12" state="hidden" r:id="rId18"/>
    <sheet name="25.осн, н-у, н-у, мед" sheetId="94" state="hidden" r:id="rId19"/>
    <sheet name="26.осн, н-у, н-у, н-д" sheetId="14" state="hidden" r:id="rId20"/>
    <sheet name="28.сред, адап, ОВЗ, н-д" sheetId="95" state="hidden" r:id="rId21"/>
    <sheet name="29.сред, адап, инв, н-у" sheetId="96" state="hidden" r:id="rId22"/>
    <sheet name="30.сред, адап, инв, н-д" sheetId="97" state="hidden" r:id="rId23"/>
    <sheet name="31.сред, угл, н-у, н-у" sheetId="71" state="hidden" r:id="rId24"/>
    <sheet name="32.сред, угл, инв, н-у" sheetId="98" state="hidden" r:id="rId25"/>
    <sheet name="34.сред, н-у, инв, н-д" sheetId="66" state="hidden" r:id="rId26"/>
    <sheet name="36.сред, н-у, н-у, мед" sheetId="74" state="hidden" r:id="rId27"/>
    <sheet name="37.сред, н-у, н-у, н-д" sheetId="100" state="hidden" r:id="rId28"/>
    <sheet name="38.сред, н-у,н-у,ЗАОЧ" sheetId="101" state="hidden" r:id="rId29"/>
    <sheet name="доп, тех " sheetId="72" state="hidden" r:id="rId30"/>
    <sheet name="ДОР" sheetId="106" r:id="rId31"/>
    <sheet name="ИОМ" sheetId="107" r:id="rId32"/>
    <sheet name="НГП" sheetId="108" r:id="rId33"/>
    <sheet name="ООО" sheetId="109" r:id="rId34"/>
    <sheet name="доп, турист" sheetId="73" state="hidden" r:id="rId35"/>
    <sheet name="доп, н-у, н-у, н-у" sheetId="56" state="hidden" r:id="rId36"/>
    <sheet name="Предост.пит.НОО" sheetId="78" state="hidden" r:id="rId37"/>
    <sheet name="Предост.пит.ООО" sheetId="102" state="hidden" r:id="rId38"/>
    <sheet name="Предост.пит.СОО" sheetId="103" state="hidden" r:id="rId39"/>
    <sheet name="Содержание детей" sheetId="79" state="hidden" r:id="rId40"/>
    <sheet name="Сверка детей" sheetId="48" state="hidden" r:id="rId41"/>
    <sheet name="ДОД" sheetId="110" r:id="rId42"/>
    <sheet name="алгоритм" sheetId="111" r:id="rId43"/>
  </sheets>
  <externalReferences>
    <externalReference r:id="rId44"/>
    <externalReference r:id="rId45"/>
    <externalReference r:id="rId46"/>
  </externalReferences>
  <definedNames>
    <definedName name="_xlnm.Print_Area" localSheetId="0">'1.КРО, нач, н-у, н-у, н-у'!$A$1:$K$54</definedName>
    <definedName name="_xlnm.Print_Area" localSheetId="8">'10.нач, угл, инв, н-у'!$A$1:$K$52</definedName>
    <definedName name="_xlnm.Print_Area" localSheetId="9">'11.нач, н-у, инв, н-д'!$A$1:$K$52</definedName>
    <definedName name="_xlnm.Print_Area" localSheetId="10">'14.нач, н-у, н-у, мед'!$A$1:$K$52</definedName>
    <definedName name="_xlnm.Print_Area" localSheetId="11">'15.нач, н-у, н-у, н-д'!$A$1:$K$52</definedName>
    <definedName name="_xlnm.Print_Area" localSheetId="12">'17.осн, адапт, ОВЗ, н-д'!$A$1:$K$52</definedName>
    <definedName name="_xlnm.Print_Area" localSheetId="13">'18.осн, адапт, инв, н-д'!$A$1:$K$52</definedName>
    <definedName name="_xlnm.Print_Area" localSheetId="14">'19.осн, адапт, инв, н-у'!$A$1:$K$52</definedName>
    <definedName name="_xlnm.Print_Area" localSheetId="1">'2.КРО, нач, н-у, н-у, ОДА'!$A$1:$K$52</definedName>
    <definedName name="_xlnm.Print_Area" localSheetId="15">'20.осн, угл, н-у, н-у '!$A$1:$K$52</definedName>
    <definedName name="_xlnm.Print_Area" localSheetId="16">'21.осн, угл, инв, н-у'!$A$1:$K$52</definedName>
    <definedName name="_xlnm.Print_Area" localSheetId="17">'22.осн, н-у, инв, н-д'!$A$1:$K$53</definedName>
    <definedName name="_xlnm.Print_Area" localSheetId="18">'25.осн, н-у, н-у, мед'!$A$1:$K$53</definedName>
    <definedName name="_xlnm.Print_Area" localSheetId="19">'26.осн, н-у, н-у, н-д'!$A$1:$K$52</definedName>
    <definedName name="_xlnm.Print_Area" localSheetId="20">'28.сред, адап, ОВЗ, н-д'!$A$1:$K$52</definedName>
    <definedName name="_xlnm.Print_Area" localSheetId="21">'29.сред, адап, инв, н-у'!$A$1:$K$52</definedName>
    <definedName name="_xlnm.Print_Area" localSheetId="2">'3.КРО, нач, н-у, н-у, ПР'!$A$1:$K$52</definedName>
    <definedName name="_xlnm.Print_Area" localSheetId="22">'30.сред, адап, инв, н-д'!$A$1:$K$52</definedName>
    <definedName name="_xlnm.Print_Area" localSheetId="23">'31.сред, угл, н-у, н-у'!$A$1:$K$52</definedName>
    <definedName name="_xlnm.Print_Area" localSheetId="24">'32.сред, угл, инв, н-у'!$A$1:$K$52</definedName>
    <definedName name="_xlnm.Print_Area" localSheetId="25">'34.сред, н-у, инв, н-д'!$A$1:$K$52</definedName>
    <definedName name="_xlnm.Print_Area" localSheetId="26">'36.сред, н-у, н-у, мед'!$A$1:$K$52</definedName>
    <definedName name="_xlnm.Print_Area" localSheetId="27">'37.сред, н-у, н-у, н-д'!$A$1:$K$52</definedName>
    <definedName name="_xlnm.Print_Area" localSheetId="28">'38.сред, н-у,н-у,ЗАОЧ'!$A$1:$K$52</definedName>
    <definedName name="_xlnm.Print_Area" localSheetId="3">'4.КРО, нач, н-у, н-у, ТНР'!$A$1:$K$52</definedName>
    <definedName name="_xlnm.Print_Area" localSheetId="4">'6.нач, адапт, ОВЗ, н-д'!$A$1:$K$52</definedName>
    <definedName name="_xlnm.Print_Area" localSheetId="5">'7.нач, адапт, инв, н-у'!$A$1:$K$52</definedName>
    <definedName name="_xlnm.Print_Area" localSheetId="6">'8.нач, адапт, инв, н-д'!$A$1:$K$52</definedName>
    <definedName name="_xlnm.Print_Area" localSheetId="7">'9.нач, угл, н-у, н-у'!$A$1:$K$52</definedName>
    <definedName name="_xlnm.Print_Area" localSheetId="41">ДОД!$A$1:$H$11</definedName>
    <definedName name="_xlnm.Print_Area" localSheetId="35">'доп, н-у, н-у, н-у'!$A$1:$M$55</definedName>
    <definedName name="_xlnm.Print_Area" localSheetId="29">'доп, тех '!$A$1:$M$54</definedName>
    <definedName name="_xlnm.Print_Area" localSheetId="34">'доп, турист'!$A$1:$M$55</definedName>
    <definedName name="_xlnm.Print_Area" localSheetId="30">ДОР!$A$1:$H$16</definedName>
    <definedName name="_xlnm.Print_Area" localSheetId="31">ИОМ!$A$1:$H$16</definedName>
    <definedName name="_xlnm.Print_Area" localSheetId="32">НГП!$A$1:$H$22</definedName>
    <definedName name="_xlnm.Print_Area" localSheetId="33">ООО!$A$1:$H$16</definedName>
    <definedName name="_xlnm.Print_Area" localSheetId="36">Предост.пит.НОО!$A$1:$J$47</definedName>
    <definedName name="_xlnm.Print_Area" localSheetId="37">Предост.пит.ООО!$A$1:$J$47</definedName>
    <definedName name="_xlnm.Print_Area" localSheetId="38">Предост.пит.СОО!$A$1:$J$47</definedName>
    <definedName name="_xlnm.Print_Area" localSheetId="40">'Сверка детей'!$A$1:$Y$14</definedName>
    <definedName name="_xlnm.Print_Area" localSheetId="39">'Содержание детей'!$A$1:$J$45</definedName>
  </definedNames>
  <calcPr calcId="145621"/>
</workbook>
</file>

<file path=xl/calcChain.xml><?xml version="1.0" encoding="utf-8"?>
<calcChain xmlns="http://schemas.openxmlformats.org/spreadsheetml/2006/main">
  <c r="F20" i="108" l="1"/>
  <c r="F18" i="108" s="1"/>
  <c r="E20" i="108"/>
  <c r="E18" i="108" s="1"/>
  <c r="F15" i="108"/>
  <c r="F13" i="108" s="1"/>
  <c r="E15" i="108"/>
  <c r="E13" i="108" s="1"/>
  <c r="F10" i="108"/>
  <c r="F8" i="108" s="1"/>
  <c r="G8" i="108" s="1"/>
  <c r="E10" i="108"/>
  <c r="E8" i="108"/>
  <c r="G18" i="108" l="1"/>
  <c r="G13" i="108"/>
  <c r="G8" i="110" l="1"/>
  <c r="G14" i="109"/>
  <c r="G11" i="109"/>
  <c r="G8" i="109"/>
  <c r="G14" i="107"/>
  <c r="G11" i="107"/>
  <c r="G14" i="106"/>
  <c r="G11" i="106"/>
  <c r="E8" i="110" l="1"/>
  <c r="J5" i="110"/>
  <c r="F8" i="110"/>
  <c r="E14" i="109"/>
  <c r="F14" i="109"/>
  <c r="F11" i="109" l="1"/>
  <c r="E11" i="109"/>
  <c r="F8" i="109"/>
  <c r="E8" i="109"/>
  <c r="F14" i="107"/>
  <c r="E14" i="107"/>
  <c r="F11" i="107"/>
  <c r="E11" i="107"/>
  <c r="F8" i="107"/>
  <c r="G8" i="107" s="1"/>
  <c r="E8" i="107"/>
  <c r="F14" i="106" l="1"/>
  <c r="E14" i="106"/>
  <c r="F11" i="106"/>
  <c r="E11" i="106"/>
  <c r="F8" i="106" l="1"/>
  <c r="E8" i="106"/>
  <c r="G8" i="106" l="1"/>
  <c r="E37" i="56"/>
  <c r="E36" i="56" s="1"/>
  <c r="D14" i="56" s="1"/>
  <c r="F14" i="56" s="1"/>
  <c r="E38" i="56"/>
  <c r="E37" i="73"/>
  <c r="E36" i="73" s="1"/>
  <c r="D14" i="73" s="1"/>
  <c r="E38" i="73"/>
  <c r="L56" i="56"/>
  <c r="L44" i="56"/>
  <c r="L45" i="56"/>
  <c r="L46" i="56"/>
  <c r="L47" i="56"/>
  <c r="L48" i="56"/>
  <c r="L49" i="56"/>
  <c r="L50" i="56"/>
  <c r="L51" i="56"/>
  <c r="L52" i="56"/>
  <c r="E52" i="56"/>
  <c r="E51" i="56"/>
  <c r="E50" i="56"/>
  <c r="E49" i="56"/>
  <c r="E48" i="56"/>
  <c r="E47" i="56"/>
  <c r="E46" i="56"/>
  <c r="E45" i="56"/>
  <c r="E44" i="56"/>
  <c r="E27" i="56"/>
  <c r="F27" i="56"/>
  <c r="E28" i="56"/>
  <c r="F28" i="56"/>
  <c r="E29" i="56"/>
  <c r="F29" i="56"/>
  <c r="E30" i="56"/>
  <c r="F30" i="56"/>
  <c r="E31" i="56"/>
  <c r="F31" i="56"/>
  <c r="E32" i="56"/>
  <c r="F32" i="56"/>
  <c r="E33" i="56"/>
  <c r="F33" i="56"/>
  <c r="E34" i="56"/>
  <c r="F34" i="56"/>
  <c r="E35" i="56"/>
  <c r="F35" i="56"/>
  <c r="H49" i="56"/>
  <c r="H48" i="56"/>
  <c r="H47" i="56"/>
  <c r="H46" i="56"/>
  <c r="H45" i="56"/>
  <c r="H44" i="56"/>
  <c r="H43" i="56"/>
  <c r="G43" i="56"/>
  <c r="F40" i="56"/>
  <c r="F36" i="56"/>
  <c r="H26" i="56"/>
  <c r="G26" i="56"/>
  <c r="F23" i="56" s="1"/>
  <c r="E13" i="56" s="1"/>
  <c r="I15" i="56"/>
  <c r="E14" i="56"/>
  <c r="L56" i="73"/>
  <c r="L44" i="73"/>
  <c r="L45" i="73"/>
  <c r="L46" i="73"/>
  <c r="L47" i="73"/>
  <c r="L48" i="73"/>
  <c r="L49" i="73"/>
  <c r="L50" i="73"/>
  <c r="L51" i="73"/>
  <c r="L52" i="73"/>
  <c r="E52" i="73"/>
  <c r="E51" i="73"/>
  <c r="E50" i="73"/>
  <c r="E49" i="73"/>
  <c r="E48" i="73"/>
  <c r="E47" i="73"/>
  <c r="E46" i="73"/>
  <c r="E45" i="73"/>
  <c r="E44" i="73"/>
  <c r="E27" i="73"/>
  <c r="F27" i="73"/>
  <c r="E28" i="73"/>
  <c r="F28" i="73"/>
  <c r="E29" i="73"/>
  <c r="F29" i="73"/>
  <c r="E30" i="73"/>
  <c r="F30" i="73"/>
  <c r="E31" i="73"/>
  <c r="F31" i="73"/>
  <c r="E32" i="73"/>
  <c r="F32" i="73"/>
  <c r="E33" i="73"/>
  <c r="F33" i="73"/>
  <c r="E34" i="73"/>
  <c r="F34" i="73"/>
  <c r="E35" i="73"/>
  <c r="F35" i="73"/>
  <c r="H49" i="73"/>
  <c r="H48" i="73"/>
  <c r="H47" i="73"/>
  <c r="H46" i="73"/>
  <c r="H45" i="73"/>
  <c r="H44" i="73"/>
  <c r="H43" i="73" s="1"/>
  <c r="G43" i="73"/>
  <c r="F40" i="73"/>
  <c r="I15" i="73" s="1"/>
  <c r="F36" i="73"/>
  <c r="E14" i="73" s="1"/>
  <c r="H26" i="73"/>
  <c r="G26" i="73"/>
  <c r="F23" i="73" s="1"/>
  <c r="E13" i="73" s="1"/>
  <c r="F50" i="56" l="1"/>
  <c r="F46" i="56"/>
  <c r="F48" i="73"/>
  <c r="E26" i="73"/>
  <c r="E23" i="73" s="1"/>
  <c r="D13" i="73" s="1"/>
  <c r="F13" i="73" s="1"/>
  <c r="F14" i="73"/>
  <c r="F44" i="73"/>
  <c r="F43" i="73" s="1"/>
  <c r="F52" i="73"/>
  <c r="F44" i="56"/>
  <c r="F43" i="56" s="1"/>
  <c r="F48" i="56"/>
  <c r="F52" i="56"/>
  <c r="E43" i="73"/>
  <c r="F50" i="73"/>
  <c r="F46" i="73"/>
  <c r="E26" i="56"/>
  <c r="E23" i="56" s="1"/>
  <c r="D13" i="56" s="1"/>
  <c r="F13" i="56" s="1"/>
  <c r="G15" i="56" s="1"/>
  <c r="E43" i="56"/>
  <c r="F26" i="73"/>
  <c r="F51" i="73"/>
  <c r="F26" i="56"/>
  <c r="F49" i="56"/>
  <c r="F47" i="56"/>
  <c r="F45" i="56"/>
  <c r="L57" i="56"/>
  <c r="F51" i="56"/>
  <c r="E40" i="56" s="1"/>
  <c r="H15" i="56" s="1"/>
  <c r="J15" i="56" s="1"/>
  <c r="L57" i="73"/>
  <c r="F45" i="73"/>
  <c r="F47" i="73"/>
  <c r="F49" i="73"/>
  <c r="E40" i="73"/>
  <c r="H15" i="73" s="1"/>
  <c r="J15" i="73" s="1"/>
  <c r="L56" i="72"/>
  <c r="L44" i="72"/>
  <c r="L45" i="72"/>
  <c r="L46" i="72"/>
  <c r="L47" i="72"/>
  <c r="L48" i="72"/>
  <c r="L49" i="72"/>
  <c r="L50" i="72"/>
  <c r="L51" i="72"/>
  <c r="L52" i="72"/>
  <c r="G43" i="72"/>
  <c r="E52" i="72"/>
  <c r="E51" i="72"/>
  <c r="E50" i="72"/>
  <c r="E49" i="72"/>
  <c r="E48" i="72"/>
  <c r="E47" i="72"/>
  <c r="E46" i="72"/>
  <c r="E45" i="72"/>
  <c r="E44" i="72"/>
  <c r="E37" i="72"/>
  <c r="E38" i="72"/>
  <c r="E27" i="72"/>
  <c r="F27" i="72"/>
  <c r="E28" i="72"/>
  <c r="F28" i="72"/>
  <c r="E29" i="72"/>
  <c r="F29" i="72"/>
  <c r="E30" i="72"/>
  <c r="F30" i="72"/>
  <c r="E31" i="72"/>
  <c r="F31" i="72"/>
  <c r="E32" i="72"/>
  <c r="F32" i="72"/>
  <c r="E33" i="72"/>
  <c r="F33" i="72"/>
  <c r="E34" i="72"/>
  <c r="F34" i="72"/>
  <c r="E35" i="72"/>
  <c r="F35" i="72"/>
  <c r="G15" i="73" l="1"/>
  <c r="K15" i="73" s="1"/>
  <c r="K15" i="56"/>
  <c r="L57" i="72"/>
  <c r="K4" i="48" l="1"/>
  <c r="E52" i="101"/>
  <c r="E52" i="100"/>
  <c r="E52" i="74"/>
  <c r="E52" i="66"/>
  <c r="E52" i="98"/>
  <c r="E52" i="71"/>
  <c r="E52" i="97"/>
  <c r="E52" i="96"/>
  <c r="E52" i="95"/>
  <c r="E52" i="14"/>
  <c r="E52" i="94"/>
  <c r="E52" i="12"/>
  <c r="E52" i="92"/>
  <c r="E52" i="68"/>
  <c r="E52" i="91"/>
  <c r="E52" i="90"/>
  <c r="E52" i="89"/>
  <c r="E52" i="65"/>
  <c r="E52" i="88"/>
  <c r="E52" i="64"/>
  <c r="E52" i="86"/>
  <c r="E52" i="85"/>
  <c r="E52" i="84"/>
  <c r="E52" i="83"/>
  <c r="E52" i="82"/>
  <c r="E52" i="77"/>
  <c r="E52" i="67"/>
  <c r="E52" i="75"/>
  <c r="E52" i="69"/>
  <c r="E51" i="101"/>
  <c r="E51" i="100"/>
  <c r="E51" i="74"/>
  <c r="E51" i="66"/>
  <c r="E51" i="98"/>
  <c r="E51" i="71"/>
  <c r="E51" i="97"/>
  <c r="E51" i="96"/>
  <c r="E51" i="95"/>
  <c r="E51" i="14"/>
  <c r="E51" i="94"/>
  <c r="E51" i="12"/>
  <c r="E51" i="92"/>
  <c r="E51" i="68"/>
  <c r="E51" i="91"/>
  <c r="E51" i="90"/>
  <c r="E51" i="89"/>
  <c r="E51" i="65"/>
  <c r="E51" i="88"/>
  <c r="E51" i="64"/>
  <c r="E51" i="86"/>
  <c r="E51" i="85"/>
  <c r="E51" i="84"/>
  <c r="E51" i="83"/>
  <c r="E51" i="82"/>
  <c r="E51" i="77"/>
  <c r="E51" i="67"/>
  <c r="E51" i="75"/>
  <c r="E51" i="69"/>
  <c r="E50" i="101"/>
  <c r="E50" i="100"/>
  <c r="E50" i="74"/>
  <c r="E50" i="66"/>
  <c r="E50" i="98"/>
  <c r="E50" i="71"/>
  <c r="E50" i="97"/>
  <c r="E50" i="96"/>
  <c r="E50" i="95"/>
  <c r="E50" i="14"/>
  <c r="E50" i="94"/>
  <c r="E50" i="12"/>
  <c r="E50" i="92"/>
  <c r="E50" i="68"/>
  <c r="E50" i="91"/>
  <c r="E50" i="90"/>
  <c r="E50" i="89"/>
  <c r="E50" i="65"/>
  <c r="E50" i="88"/>
  <c r="E50" i="64"/>
  <c r="E50" i="86"/>
  <c r="E50" i="85"/>
  <c r="E50" i="84"/>
  <c r="E50" i="83"/>
  <c r="E50" i="82"/>
  <c r="E50" i="77"/>
  <c r="E50" i="67"/>
  <c r="E50" i="75"/>
  <c r="E50" i="69"/>
  <c r="E49" i="101"/>
  <c r="E49" i="100"/>
  <c r="E49" i="74"/>
  <c r="E49" i="66"/>
  <c r="E49" i="98"/>
  <c r="E49" i="71"/>
  <c r="E49" i="97"/>
  <c r="E49" i="96"/>
  <c r="E49" i="95"/>
  <c r="E49" i="14"/>
  <c r="E49" i="94"/>
  <c r="E49" i="12"/>
  <c r="E49" i="92"/>
  <c r="E49" i="68"/>
  <c r="E49" i="91"/>
  <c r="E49" i="90"/>
  <c r="E49" i="89"/>
  <c r="E49" i="65"/>
  <c r="E49" i="88"/>
  <c r="E49" i="64"/>
  <c r="E49" i="86"/>
  <c r="E49" i="85"/>
  <c r="E49" i="84"/>
  <c r="E49" i="83"/>
  <c r="E49" i="82"/>
  <c r="E49" i="77"/>
  <c r="E49" i="67"/>
  <c r="E49" i="75"/>
  <c r="E49" i="69"/>
  <c r="E48" i="101"/>
  <c r="E48" i="100"/>
  <c r="E48" i="74"/>
  <c r="E48" i="66"/>
  <c r="E48" i="98"/>
  <c r="E48" i="71"/>
  <c r="E48" i="97"/>
  <c r="E48" i="96"/>
  <c r="E48" i="95"/>
  <c r="E48" i="14"/>
  <c r="E48" i="94"/>
  <c r="E48" i="12"/>
  <c r="E48" i="92"/>
  <c r="E48" i="68"/>
  <c r="E48" i="91"/>
  <c r="E48" i="90"/>
  <c r="E48" i="89"/>
  <c r="E48" i="65"/>
  <c r="E48" i="88"/>
  <c r="E48" i="64"/>
  <c r="E48" i="86"/>
  <c r="E48" i="85"/>
  <c r="E48" i="84"/>
  <c r="E48" i="83"/>
  <c r="E48" i="82"/>
  <c r="E48" i="77"/>
  <c r="E48" i="67"/>
  <c r="E48" i="75"/>
  <c r="E48" i="69"/>
  <c r="E47" i="101"/>
  <c r="E47" i="100"/>
  <c r="E47" i="74"/>
  <c r="E47" i="66"/>
  <c r="E47" i="98"/>
  <c r="E47" i="71"/>
  <c r="E47" i="97"/>
  <c r="E47" i="96"/>
  <c r="E47" i="95"/>
  <c r="E47" i="14"/>
  <c r="E47" i="94"/>
  <c r="E47" i="12"/>
  <c r="E47" i="92"/>
  <c r="E47" i="68"/>
  <c r="E47" i="91"/>
  <c r="E47" i="90"/>
  <c r="E47" i="89"/>
  <c r="E47" i="65"/>
  <c r="E47" i="88"/>
  <c r="E47" i="64"/>
  <c r="E47" i="86"/>
  <c r="E47" i="85"/>
  <c r="E47" i="84"/>
  <c r="E47" i="83"/>
  <c r="E47" i="82"/>
  <c r="E47" i="77"/>
  <c r="E47" i="67"/>
  <c r="E47" i="75"/>
  <c r="E47" i="69"/>
  <c r="E46" i="101"/>
  <c r="E46" i="100"/>
  <c r="E46" i="74"/>
  <c r="E46" i="66"/>
  <c r="E46" i="98"/>
  <c r="E46" i="71"/>
  <c r="E46" i="97"/>
  <c r="E46" i="96"/>
  <c r="E46" i="95"/>
  <c r="E46" i="14"/>
  <c r="E46" i="94"/>
  <c r="E46" i="12"/>
  <c r="E46" i="92"/>
  <c r="E46" i="68"/>
  <c r="E46" i="91"/>
  <c r="E46" i="90"/>
  <c r="E46" i="89"/>
  <c r="E46" i="65"/>
  <c r="E46" i="88"/>
  <c r="E46" i="64"/>
  <c r="E46" i="86"/>
  <c r="E46" i="85"/>
  <c r="E46" i="84"/>
  <c r="E46" i="83"/>
  <c r="E46" i="82"/>
  <c r="E46" i="77"/>
  <c r="E46" i="67"/>
  <c r="E46" i="75"/>
  <c r="E46" i="69"/>
  <c r="E45" i="101"/>
  <c r="E45" i="100"/>
  <c r="E45" i="74"/>
  <c r="E45" i="66"/>
  <c r="E45" i="98"/>
  <c r="E45" i="71"/>
  <c r="E45" i="97"/>
  <c r="E45" i="96"/>
  <c r="E45" i="95"/>
  <c r="E45" i="14"/>
  <c r="E45" i="94"/>
  <c r="E45" i="12"/>
  <c r="E45" i="92"/>
  <c r="E45" i="68"/>
  <c r="E45" i="91"/>
  <c r="E45" i="90"/>
  <c r="E45" i="89"/>
  <c r="E45" i="65"/>
  <c r="E45" i="88"/>
  <c r="E45" i="64"/>
  <c r="E45" i="86"/>
  <c r="E45" i="85"/>
  <c r="E45" i="84"/>
  <c r="E45" i="83"/>
  <c r="E45" i="82"/>
  <c r="E45" i="77"/>
  <c r="E45" i="67"/>
  <c r="E45" i="75"/>
  <c r="E45" i="69"/>
  <c r="E44" i="101"/>
  <c r="E44" i="100"/>
  <c r="E44" i="74"/>
  <c r="E44" i="66"/>
  <c r="E44" i="98"/>
  <c r="E44" i="71"/>
  <c r="E44" i="97"/>
  <c r="E44" i="96"/>
  <c r="E44" i="95"/>
  <c r="E44" i="14"/>
  <c r="E44" i="94"/>
  <c r="E44" i="12"/>
  <c r="E44" i="92"/>
  <c r="E44" i="68"/>
  <c r="E44" i="91"/>
  <c r="E44" i="90"/>
  <c r="E44" i="89"/>
  <c r="E44" i="65"/>
  <c r="E44" i="88"/>
  <c r="E44" i="64"/>
  <c r="E44" i="86"/>
  <c r="E44" i="85"/>
  <c r="E44" i="84"/>
  <c r="E44" i="83"/>
  <c r="E44" i="82"/>
  <c r="E44" i="77"/>
  <c r="E44" i="67"/>
  <c r="E44" i="75"/>
  <c r="E44" i="69"/>
  <c r="L50" i="103" l="1"/>
  <c r="E41" i="103"/>
  <c r="E30" i="103" s="1"/>
  <c r="F30" i="103" s="1"/>
  <c r="E40" i="103"/>
  <c r="E29" i="103" s="1"/>
  <c r="F29" i="103" s="1"/>
  <c r="E39" i="103"/>
  <c r="E28" i="103" s="1"/>
  <c r="F28" i="103" s="1"/>
  <c r="E38" i="103"/>
  <c r="F36" i="103"/>
  <c r="G34" i="103"/>
  <c r="I34" i="103" s="1"/>
  <c r="G33" i="103"/>
  <c r="I33" i="103" s="1"/>
  <c r="G32" i="103"/>
  <c r="I32" i="103" s="1"/>
  <c r="G31" i="103"/>
  <c r="I31" i="103" s="1"/>
  <c r="G30" i="103"/>
  <c r="I30" i="103" s="1"/>
  <c r="G29" i="103"/>
  <c r="I29" i="103" s="1"/>
  <c r="G28" i="103"/>
  <c r="I28" i="103" s="1"/>
  <c r="G27" i="103"/>
  <c r="I27" i="103" s="1"/>
  <c r="G26" i="103"/>
  <c r="I26" i="103" s="1"/>
  <c r="I25" i="103" s="1"/>
  <c r="H25" i="103"/>
  <c r="R17" i="103"/>
  <c r="H14" i="103"/>
  <c r="L50" i="102"/>
  <c r="E41" i="102"/>
  <c r="E30" i="102" s="1"/>
  <c r="F30" i="102" s="1"/>
  <c r="E40" i="102"/>
  <c r="E29" i="102" s="1"/>
  <c r="F29" i="102" s="1"/>
  <c r="E39" i="102"/>
  <c r="E28" i="102" s="1"/>
  <c r="F28" i="102" s="1"/>
  <c r="E38" i="102"/>
  <c r="F36" i="102"/>
  <c r="H14" i="102" s="1"/>
  <c r="G34" i="102"/>
  <c r="I34" i="102" s="1"/>
  <c r="G33" i="102"/>
  <c r="I33" i="102" s="1"/>
  <c r="G32" i="102"/>
  <c r="I32" i="102" s="1"/>
  <c r="G31" i="102"/>
  <c r="I31" i="102" s="1"/>
  <c r="G30" i="102"/>
  <c r="I30" i="102" s="1"/>
  <c r="G29" i="102"/>
  <c r="I29" i="102" s="1"/>
  <c r="G28" i="102"/>
  <c r="I28" i="102" s="1"/>
  <c r="G27" i="102"/>
  <c r="I27" i="102" s="1"/>
  <c r="G26" i="102"/>
  <c r="I26" i="102" s="1"/>
  <c r="H25" i="102"/>
  <c r="R17" i="102"/>
  <c r="E43" i="101"/>
  <c r="H18" i="101" s="1"/>
  <c r="E38" i="101"/>
  <c r="D17" i="101" s="1"/>
  <c r="E35" i="101"/>
  <c r="D16" i="101" s="1"/>
  <c r="E32" i="101"/>
  <c r="D15" i="101" s="1"/>
  <c r="E29" i="101"/>
  <c r="D14" i="101" s="1"/>
  <c r="E26" i="101"/>
  <c r="D13" i="101" s="1"/>
  <c r="F43" i="101"/>
  <c r="I18" i="101" s="1"/>
  <c r="F38" i="101"/>
  <c r="F35" i="101"/>
  <c r="F32" i="101"/>
  <c r="E15" i="101" s="1"/>
  <c r="F29" i="101"/>
  <c r="E14" i="101" s="1"/>
  <c r="F26" i="101"/>
  <c r="E13" i="101" s="1"/>
  <c r="E17" i="101"/>
  <c r="E16" i="101"/>
  <c r="E43" i="100"/>
  <c r="H18" i="100" s="1"/>
  <c r="E38" i="100"/>
  <c r="D17" i="100" s="1"/>
  <c r="E35" i="100"/>
  <c r="D16" i="100" s="1"/>
  <c r="E32" i="100"/>
  <c r="D15" i="100" s="1"/>
  <c r="E29" i="100"/>
  <c r="D14" i="100" s="1"/>
  <c r="E26" i="100"/>
  <c r="D13" i="100" s="1"/>
  <c r="F43" i="100"/>
  <c r="I18" i="100" s="1"/>
  <c r="F38" i="100"/>
  <c r="E17" i="100" s="1"/>
  <c r="F35" i="100"/>
  <c r="E16" i="100" s="1"/>
  <c r="F32" i="100"/>
  <c r="F29" i="100"/>
  <c r="F26" i="100"/>
  <c r="E13" i="100" s="1"/>
  <c r="E15" i="100"/>
  <c r="E14" i="100"/>
  <c r="G25" i="102" l="1"/>
  <c r="L25" i="102" s="1"/>
  <c r="G25" i="103"/>
  <c r="L25" i="103" s="1"/>
  <c r="I25" i="102"/>
  <c r="F16" i="100"/>
  <c r="F14" i="101"/>
  <c r="J18" i="101"/>
  <c r="F13" i="100"/>
  <c r="F17" i="100"/>
  <c r="F15" i="101"/>
  <c r="F16" i="101"/>
  <c r="F14" i="100"/>
  <c r="F15" i="100"/>
  <c r="F13" i="101"/>
  <c r="F17" i="101"/>
  <c r="E27" i="103"/>
  <c r="F27" i="103" s="1"/>
  <c r="E27" i="102"/>
  <c r="J18" i="100"/>
  <c r="F22" i="102" l="1"/>
  <c r="E13" i="102" s="1"/>
  <c r="F22" i="103"/>
  <c r="E13" i="103" s="1"/>
  <c r="G18" i="100"/>
  <c r="K18" i="100" s="1"/>
  <c r="G18" i="101"/>
  <c r="K18" i="101" s="1"/>
  <c r="F27" i="102"/>
  <c r="F43" i="74" l="1"/>
  <c r="E43" i="74"/>
  <c r="F38" i="74"/>
  <c r="E38" i="74"/>
  <c r="D17" i="74" s="1"/>
  <c r="F35" i="74"/>
  <c r="E35" i="74"/>
  <c r="D16" i="74" s="1"/>
  <c r="F32" i="74"/>
  <c r="E15" i="74" s="1"/>
  <c r="E32" i="74"/>
  <c r="D15" i="74" s="1"/>
  <c r="F29" i="74"/>
  <c r="E14" i="74" s="1"/>
  <c r="E29" i="74"/>
  <c r="D14" i="74" s="1"/>
  <c r="F26" i="74"/>
  <c r="E26" i="74"/>
  <c r="D13" i="74" s="1"/>
  <c r="I18" i="74"/>
  <c r="H18" i="74"/>
  <c r="E17" i="74"/>
  <c r="E16" i="74"/>
  <c r="E13" i="74"/>
  <c r="F17" i="74" l="1"/>
  <c r="F13" i="74"/>
  <c r="F15" i="74"/>
  <c r="J18" i="74"/>
  <c r="F14" i="74"/>
  <c r="F16" i="74"/>
  <c r="G18" i="74" l="1"/>
  <c r="K18" i="74" s="1"/>
  <c r="F43" i="66"/>
  <c r="E43" i="66"/>
  <c r="H18" i="66" s="1"/>
  <c r="F38" i="66"/>
  <c r="E17" i="66" s="1"/>
  <c r="E38" i="66"/>
  <c r="D17" i="66" s="1"/>
  <c r="F35" i="66"/>
  <c r="E35" i="66"/>
  <c r="D16" i="66" s="1"/>
  <c r="F32" i="66"/>
  <c r="E32" i="66"/>
  <c r="D15" i="66" s="1"/>
  <c r="F29" i="66"/>
  <c r="E29" i="66"/>
  <c r="D14" i="66" s="1"/>
  <c r="F26" i="66"/>
  <c r="E13" i="66" s="1"/>
  <c r="E26" i="66"/>
  <c r="D13" i="66" s="1"/>
  <c r="I18" i="66"/>
  <c r="E16" i="66"/>
  <c r="E15" i="66"/>
  <c r="E14" i="66"/>
  <c r="F14" i="66" l="1"/>
  <c r="F13" i="66"/>
  <c r="F15" i="66"/>
  <c r="F17" i="66"/>
  <c r="F16" i="66"/>
  <c r="J18" i="66"/>
  <c r="G18" i="66" l="1"/>
  <c r="K18" i="66" s="1"/>
  <c r="E38" i="98"/>
  <c r="E35" i="98"/>
  <c r="D16" i="98" s="1"/>
  <c r="E32" i="98"/>
  <c r="D15" i="98" s="1"/>
  <c r="E29" i="98"/>
  <c r="D14" i="98" s="1"/>
  <c r="E26" i="98"/>
  <c r="D13" i="98" s="1"/>
  <c r="F43" i="98"/>
  <c r="I18" i="98" s="1"/>
  <c r="E43" i="98"/>
  <c r="H18" i="98" s="1"/>
  <c r="F38" i="98"/>
  <c r="E17" i="98" s="1"/>
  <c r="F35" i="98"/>
  <c r="E16" i="98" s="1"/>
  <c r="F32" i="98"/>
  <c r="E15" i="98" s="1"/>
  <c r="F29" i="98"/>
  <c r="F26" i="98"/>
  <c r="D17" i="98"/>
  <c r="E14" i="98"/>
  <c r="E13" i="98"/>
  <c r="E38" i="71"/>
  <c r="D17" i="71" s="1"/>
  <c r="E35" i="71"/>
  <c r="D16" i="71" s="1"/>
  <c r="E32" i="71"/>
  <c r="D15" i="71" s="1"/>
  <c r="E29" i="71"/>
  <c r="D14" i="71" s="1"/>
  <c r="E26" i="71"/>
  <c r="D13" i="71" s="1"/>
  <c r="F43" i="71"/>
  <c r="E43" i="71"/>
  <c r="H18" i="71" s="1"/>
  <c r="J18" i="71" s="1"/>
  <c r="F38" i="71"/>
  <c r="F35" i="71"/>
  <c r="E16" i="71" s="1"/>
  <c r="F32" i="71"/>
  <c r="F29" i="71"/>
  <c r="E14" i="71" s="1"/>
  <c r="F26" i="71"/>
  <c r="E13" i="71" s="1"/>
  <c r="I18" i="71"/>
  <c r="E17" i="71"/>
  <c r="E15" i="71"/>
  <c r="E38" i="97"/>
  <c r="E35" i="97"/>
  <c r="D16" i="97" s="1"/>
  <c r="E32" i="97"/>
  <c r="E29" i="97"/>
  <c r="D14" i="97" s="1"/>
  <c r="E26" i="97"/>
  <c r="D13" i="97" s="1"/>
  <c r="F43" i="97"/>
  <c r="I18" i="97" s="1"/>
  <c r="E43" i="97"/>
  <c r="H18" i="97" s="1"/>
  <c r="F38" i="97"/>
  <c r="E17" i="97" s="1"/>
  <c r="F35" i="97"/>
  <c r="F32" i="97"/>
  <c r="E15" i="97" s="1"/>
  <c r="F29" i="97"/>
  <c r="E14" i="97" s="1"/>
  <c r="F26" i="97"/>
  <c r="E13" i="97" s="1"/>
  <c r="D17" i="97"/>
  <c r="E16" i="97"/>
  <c r="D15" i="97"/>
  <c r="E38" i="96"/>
  <c r="D17" i="96" s="1"/>
  <c r="F17" i="96" s="1"/>
  <c r="E35" i="96"/>
  <c r="D16" i="96" s="1"/>
  <c r="E32" i="96"/>
  <c r="D15" i="96" s="1"/>
  <c r="E29" i="96"/>
  <c r="D14" i="96" s="1"/>
  <c r="F14" i="96" s="1"/>
  <c r="E26" i="96"/>
  <c r="D13" i="96" s="1"/>
  <c r="F43" i="96"/>
  <c r="E43" i="96"/>
  <c r="H18" i="96" s="1"/>
  <c r="F38" i="96"/>
  <c r="F35" i="96"/>
  <c r="F32" i="96"/>
  <c r="F29" i="96"/>
  <c r="F26" i="96"/>
  <c r="I18" i="96"/>
  <c r="E17" i="96"/>
  <c r="E16" i="96"/>
  <c r="E15" i="96"/>
  <c r="E14" i="96"/>
  <c r="E13" i="96"/>
  <c r="E38" i="95"/>
  <c r="D17" i="95" s="1"/>
  <c r="E35" i="95"/>
  <c r="D16" i="95" s="1"/>
  <c r="E32" i="95"/>
  <c r="D15" i="95" s="1"/>
  <c r="E29" i="95"/>
  <c r="D14" i="95" s="1"/>
  <c r="E26" i="95"/>
  <c r="D13" i="95" s="1"/>
  <c r="F43" i="95"/>
  <c r="I18" i="95" s="1"/>
  <c r="F38" i="95"/>
  <c r="F35" i="95"/>
  <c r="E16" i="95" s="1"/>
  <c r="F32" i="95"/>
  <c r="E15" i="95" s="1"/>
  <c r="F29" i="95"/>
  <c r="E14" i="95" s="1"/>
  <c r="F26" i="95"/>
  <c r="E17" i="95"/>
  <c r="E13" i="95"/>
  <c r="E38" i="14"/>
  <c r="D17" i="14" s="1"/>
  <c r="E35" i="14"/>
  <c r="D16" i="14" s="1"/>
  <c r="E32" i="14"/>
  <c r="D15" i="14" s="1"/>
  <c r="E29" i="14"/>
  <c r="D14" i="14" s="1"/>
  <c r="E26" i="14"/>
  <c r="D13" i="14" s="1"/>
  <c r="F43" i="14"/>
  <c r="I18" i="14" s="1"/>
  <c r="F38" i="14"/>
  <c r="E17" i="14" s="1"/>
  <c r="F35" i="14"/>
  <c r="E16" i="14" s="1"/>
  <c r="F32" i="14"/>
  <c r="E15" i="14" s="1"/>
  <c r="F29" i="14"/>
  <c r="F26" i="14"/>
  <c r="E14" i="14"/>
  <c r="E13" i="14"/>
  <c r="E38" i="94"/>
  <c r="D17" i="94" s="1"/>
  <c r="E35" i="94"/>
  <c r="D16" i="94" s="1"/>
  <c r="E32" i="94"/>
  <c r="D15" i="94" s="1"/>
  <c r="E29" i="94"/>
  <c r="D14" i="94" s="1"/>
  <c r="E26" i="94"/>
  <c r="D13" i="94" s="1"/>
  <c r="F43" i="94"/>
  <c r="F38" i="94"/>
  <c r="E17" i="94" s="1"/>
  <c r="F35" i="94"/>
  <c r="E16" i="94" s="1"/>
  <c r="F32" i="94"/>
  <c r="F29" i="94"/>
  <c r="F26" i="94"/>
  <c r="E13" i="94" s="1"/>
  <c r="I18" i="94"/>
  <c r="E15" i="94"/>
  <c r="E14" i="94"/>
  <c r="E38" i="12"/>
  <c r="D17" i="12" s="1"/>
  <c r="E35" i="12"/>
  <c r="D16" i="12" s="1"/>
  <c r="E32" i="12"/>
  <c r="D15" i="12" s="1"/>
  <c r="E29" i="12"/>
  <c r="D14" i="12" s="1"/>
  <c r="E26" i="12"/>
  <c r="D13" i="12" s="1"/>
  <c r="F43" i="12"/>
  <c r="I18" i="12" s="1"/>
  <c r="F38" i="12"/>
  <c r="E17" i="12" s="1"/>
  <c r="F35" i="12"/>
  <c r="F32" i="12"/>
  <c r="F29" i="12"/>
  <c r="E14" i="12" s="1"/>
  <c r="F26" i="12"/>
  <c r="E13" i="12" s="1"/>
  <c r="E16" i="12"/>
  <c r="E15" i="12"/>
  <c r="E38" i="92"/>
  <c r="D17" i="92" s="1"/>
  <c r="E35" i="92"/>
  <c r="D16" i="92" s="1"/>
  <c r="E32" i="92"/>
  <c r="D15" i="92" s="1"/>
  <c r="E29" i="92"/>
  <c r="D14" i="92" s="1"/>
  <c r="E26" i="92"/>
  <c r="D13" i="92" s="1"/>
  <c r="F43" i="92"/>
  <c r="I18" i="92" s="1"/>
  <c r="F38" i="92"/>
  <c r="F35" i="92"/>
  <c r="E16" i="92" s="1"/>
  <c r="F32" i="92"/>
  <c r="E15" i="92" s="1"/>
  <c r="F29" i="92"/>
  <c r="E14" i="92" s="1"/>
  <c r="F26" i="92"/>
  <c r="E17" i="92"/>
  <c r="E13" i="92"/>
  <c r="E43" i="68"/>
  <c r="H18" i="68" s="1"/>
  <c r="E38" i="68"/>
  <c r="E35" i="68"/>
  <c r="D16" i="68" s="1"/>
  <c r="E32" i="68"/>
  <c r="D15" i="68" s="1"/>
  <c r="E29" i="68"/>
  <c r="D14" i="68" s="1"/>
  <c r="E26" i="68"/>
  <c r="D13" i="68" s="1"/>
  <c r="F43" i="68"/>
  <c r="F38" i="68"/>
  <c r="E17" i="68" s="1"/>
  <c r="F35" i="68"/>
  <c r="E16" i="68" s="1"/>
  <c r="F32" i="68"/>
  <c r="F29" i="68"/>
  <c r="E14" i="68" s="1"/>
  <c r="F26" i="68"/>
  <c r="I18" i="68"/>
  <c r="D17" i="68"/>
  <c r="E15" i="68"/>
  <c r="E13" i="68"/>
  <c r="E43" i="90"/>
  <c r="H18" i="90" s="1"/>
  <c r="E38" i="91"/>
  <c r="D17" i="91" s="1"/>
  <c r="E35" i="91"/>
  <c r="D16" i="91" s="1"/>
  <c r="E32" i="91"/>
  <c r="D15" i="91" s="1"/>
  <c r="E29" i="91"/>
  <c r="D14" i="91" s="1"/>
  <c r="E26" i="91"/>
  <c r="D13" i="91" s="1"/>
  <c r="F43" i="91"/>
  <c r="E43" i="91"/>
  <c r="H18" i="91" s="1"/>
  <c r="F38" i="91"/>
  <c r="E17" i="91" s="1"/>
  <c r="F35" i="91"/>
  <c r="E16" i="91" s="1"/>
  <c r="F32" i="91"/>
  <c r="F29" i="91"/>
  <c r="E14" i="91" s="1"/>
  <c r="F26" i="91"/>
  <c r="I18" i="91"/>
  <c r="E15" i="91"/>
  <c r="E13" i="91"/>
  <c r="E38" i="90"/>
  <c r="D17" i="90" s="1"/>
  <c r="E35" i="90"/>
  <c r="D16" i="90" s="1"/>
  <c r="E32" i="90"/>
  <c r="D15" i="90" s="1"/>
  <c r="E29" i="90"/>
  <c r="D14" i="90" s="1"/>
  <c r="E26" i="90"/>
  <c r="D13" i="90" s="1"/>
  <c r="F43" i="90"/>
  <c r="I18" i="90" s="1"/>
  <c r="F38" i="90"/>
  <c r="F35" i="90"/>
  <c r="F32" i="90"/>
  <c r="E15" i="90" s="1"/>
  <c r="F29" i="90"/>
  <c r="E14" i="90" s="1"/>
  <c r="F26" i="90"/>
  <c r="E17" i="90"/>
  <c r="E16" i="90"/>
  <c r="E13" i="90"/>
  <c r="F16" i="95" l="1"/>
  <c r="F14" i="97"/>
  <c r="F13" i="71"/>
  <c r="F17" i="71"/>
  <c r="F14" i="94"/>
  <c r="F13" i="91"/>
  <c r="F17" i="91"/>
  <c r="F15" i="71"/>
  <c r="F14" i="98"/>
  <c r="J18" i="68"/>
  <c r="F17" i="14"/>
  <c r="F13" i="90"/>
  <c r="F17" i="90"/>
  <c r="F14" i="91"/>
  <c r="F15" i="68"/>
  <c r="F13" i="92"/>
  <c r="F17" i="92"/>
  <c r="F16" i="12"/>
  <c r="F15" i="94"/>
  <c r="F14" i="14"/>
  <c r="F13" i="95"/>
  <c r="F17" i="95"/>
  <c r="F16" i="96"/>
  <c r="F17" i="97"/>
  <c r="J18" i="97"/>
  <c r="F17" i="98"/>
  <c r="J18" i="98"/>
  <c r="F16" i="90"/>
  <c r="F14" i="68"/>
  <c r="F15" i="12"/>
  <c r="F13" i="14"/>
  <c r="J18" i="91"/>
  <c r="F15" i="91"/>
  <c r="F17" i="68"/>
  <c r="F16" i="68"/>
  <c r="F14" i="92"/>
  <c r="F13" i="12"/>
  <c r="F17" i="12"/>
  <c r="F16" i="94"/>
  <c r="F15" i="14"/>
  <c r="F14" i="95"/>
  <c r="F13" i="96"/>
  <c r="F15" i="97"/>
  <c r="F16" i="97"/>
  <c r="F14" i="71"/>
  <c r="F16" i="71"/>
  <c r="F15" i="98"/>
  <c r="F16" i="98"/>
  <c r="F16" i="92"/>
  <c r="F14" i="90"/>
  <c r="F15" i="90"/>
  <c r="F16" i="91"/>
  <c r="F13" i="68"/>
  <c r="F15" i="92"/>
  <c r="F14" i="12"/>
  <c r="F13" i="94"/>
  <c r="F17" i="94"/>
  <c r="F16" i="14"/>
  <c r="F15" i="95"/>
  <c r="F13" i="97"/>
  <c r="F13" i="98"/>
  <c r="J18" i="96"/>
  <c r="F15" i="96"/>
  <c r="E43" i="95"/>
  <c r="H18" i="95" s="1"/>
  <c r="J18" i="95" s="1"/>
  <c r="E43" i="94"/>
  <c r="H18" i="94" s="1"/>
  <c r="J18" i="94" s="1"/>
  <c r="E43" i="14"/>
  <c r="H18" i="14" s="1"/>
  <c r="J18" i="14" s="1"/>
  <c r="E43" i="92"/>
  <c r="H18" i="92" s="1"/>
  <c r="J18" i="92" s="1"/>
  <c r="E43" i="12"/>
  <c r="H18" i="12" s="1"/>
  <c r="J18" i="12" s="1"/>
  <c r="J18" i="90"/>
  <c r="E38" i="89"/>
  <c r="E35" i="89"/>
  <c r="E32" i="89"/>
  <c r="E29" i="89"/>
  <c r="E26" i="89"/>
  <c r="G18" i="92" l="1"/>
  <c r="G18" i="98"/>
  <c r="K18" i="98" s="1"/>
  <c r="G18" i="71"/>
  <c r="K18" i="71" s="1"/>
  <c r="G18" i="96"/>
  <c r="K18" i="96" s="1"/>
  <c r="G18" i="12"/>
  <c r="K18" i="12" s="1"/>
  <c r="G18" i="91"/>
  <c r="K18" i="91" s="1"/>
  <c r="G18" i="95"/>
  <c r="K18" i="95" s="1"/>
  <c r="G18" i="90"/>
  <c r="K18" i="90" s="1"/>
  <c r="G18" i="97"/>
  <c r="K18" i="97" s="1"/>
  <c r="G18" i="14"/>
  <c r="K18" i="14" s="1"/>
  <c r="G18" i="94"/>
  <c r="K18" i="94" s="1"/>
  <c r="G18" i="68"/>
  <c r="K18" i="68" s="1"/>
  <c r="K18" i="92"/>
  <c r="F43" i="89" l="1"/>
  <c r="E43" i="89"/>
  <c r="H18" i="89" s="1"/>
  <c r="F38" i="89"/>
  <c r="E17" i="89" s="1"/>
  <c r="F35" i="89"/>
  <c r="F32" i="89"/>
  <c r="F29" i="89"/>
  <c r="F26" i="89"/>
  <c r="E13" i="89" s="1"/>
  <c r="I18" i="89"/>
  <c r="D17" i="89"/>
  <c r="E16" i="89"/>
  <c r="D16" i="89"/>
  <c r="F16" i="89" s="1"/>
  <c r="E15" i="89"/>
  <c r="D15" i="89"/>
  <c r="E14" i="89"/>
  <c r="D14" i="89"/>
  <c r="F14" i="89" s="1"/>
  <c r="D13" i="89"/>
  <c r="F13" i="89" l="1"/>
  <c r="F15" i="89"/>
  <c r="F17" i="89"/>
  <c r="J18" i="89"/>
  <c r="G18" i="89" l="1"/>
  <c r="K18" i="89" s="1"/>
  <c r="E38" i="65"/>
  <c r="E35" i="65"/>
  <c r="E32" i="65"/>
  <c r="E29" i="65"/>
  <c r="E26" i="65"/>
  <c r="E38" i="88"/>
  <c r="E35" i="88"/>
  <c r="E32" i="88"/>
  <c r="E29" i="88"/>
  <c r="E26" i="88"/>
  <c r="E38" i="64"/>
  <c r="E35" i="64"/>
  <c r="E32" i="64"/>
  <c r="E29" i="64"/>
  <c r="E26" i="64"/>
  <c r="E38" i="86"/>
  <c r="E35" i="86"/>
  <c r="E32" i="86"/>
  <c r="E29" i="86"/>
  <c r="E26" i="86"/>
  <c r="E38" i="85"/>
  <c r="E35" i="85"/>
  <c r="E32" i="85"/>
  <c r="E29" i="85"/>
  <c r="E26" i="85"/>
  <c r="E38" i="84"/>
  <c r="E35" i="84"/>
  <c r="E32" i="84"/>
  <c r="E29" i="84"/>
  <c r="E26" i="84"/>
  <c r="E38" i="83"/>
  <c r="E35" i="83"/>
  <c r="E32" i="83"/>
  <c r="E29" i="83"/>
  <c r="E26" i="83"/>
  <c r="E38" i="82"/>
  <c r="E35" i="82"/>
  <c r="E32" i="82"/>
  <c r="E29" i="82"/>
  <c r="E26" i="82"/>
  <c r="E38" i="77"/>
  <c r="E35" i="77"/>
  <c r="E32" i="77"/>
  <c r="E29" i="77"/>
  <c r="E26" i="77"/>
  <c r="E38" i="67"/>
  <c r="E35" i="67"/>
  <c r="E32" i="67"/>
  <c r="E29" i="67"/>
  <c r="E26" i="67"/>
  <c r="E38" i="75"/>
  <c r="E35" i="75"/>
  <c r="E32" i="75"/>
  <c r="E29" i="75"/>
  <c r="E26" i="75"/>
  <c r="E38" i="69"/>
  <c r="E29" i="69"/>
  <c r="E26" i="69"/>
  <c r="D13" i="69" s="1"/>
  <c r="E37" i="102" l="1"/>
  <c r="E26" i="102" s="1"/>
  <c r="F26" i="102" s="1"/>
  <c r="E37" i="103"/>
  <c r="E26" i="103" s="1"/>
  <c r="F26" i="103" s="1"/>
  <c r="E44" i="103"/>
  <c r="E33" i="103" s="1"/>
  <c r="F33" i="103" s="1"/>
  <c r="E44" i="102"/>
  <c r="E33" i="102" s="1"/>
  <c r="F33" i="102" s="1"/>
  <c r="E43" i="102"/>
  <c r="E32" i="102" s="1"/>
  <c r="F32" i="102" s="1"/>
  <c r="E43" i="103"/>
  <c r="E32" i="103" s="1"/>
  <c r="F32" i="103" s="1"/>
  <c r="E45" i="102"/>
  <c r="E34" i="102" s="1"/>
  <c r="F34" i="102" s="1"/>
  <c r="E45" i="103"/>
  <c r="E34" i="103" s="1"/>
  <c r="F34" i="103" s="1"/>
  <c r="F43" i="65" l="1"/>
  <c r="E43" i="65"/>
  <c r="H18" i="65" s="1"/>
  <c r="F38" i="65"/>
  <c r="E17" i="65" s="1"/>
  <c r="F35" i="65"/>
  <c r="E16" i="65" s="1"/>
  <c r="F32" i="65"/>
  <c r="F29" i="65"/>
  <c r="E14" i="65" s="1"/>
  <c r="F26" i="65"/>
  <c r="I18" i="65"/>
  <c r="D17" i="65"/>
  <c r="D16" i="65"/>
  <c r="F16" i="65" s="1"/>
  <c r="E15" i="65"/>
  <c r="D15" i="65"/>
  <c r="F15" i="65" s="1"/>
  <c r="D14" i="65"/>
  <c r="E13" i="65"/>
  <c r="D13" i="65"/>
  <c r="F43" i="88"/>
  <c r="I18" i="88" s="1"/>
  <c r="E43" i="88"/>
  <c r="H18" i="88" s="1"/>
  <c r="F38" i="88"/>
  <c r="F35" i="88"/>
  <c r="E16" i="88" s="1"/>
  <c r="F32" i="88"/>
  <c r="E15" i="88" s="1"/>
  <c r="F29" i="88"/>
  <c r="E14" i="88" s="1"/>
  <c r="F26" i="88"/>
  <c r="E17" i="88"/>
  <c r="D17" i="88"/>
  <c r="D16" i="88"/>
  <c r="D15" i="88"/>
  <c r="D14" i="88"/>
  <c r="E13" i="88"/>
  <c r="D13" i="88"/>
  <c r="F13" i="88" s="1"/>
  <c r="F43" i="64"/>
  <c r="E43" i="64"/>
  <c r="H18" i="64" s="1"/>
  <c r="F38" i="64"/>
  <c r="E17" i="64" s="1"/>
  <c r="F35" i="64"/>
  <c r="E16" i="64" s="1"/>
  <c r="F32" i="64"/>
  <c r="E15" i="64" s="1"/>
  <c r="F29" i="64"/>
  <c r="E14" i="64" s="1"/>
  <c r="F26" i="64"/>
  <c r="I18" i="64"/>
  <c r="D17" i="64"/>
  <c r="D16" i="64"/>
  <c r="D15" i="64"/>
  <c r="D14" i="64"/>
  <c r="E13" i="64"/>
  <c r="D13" i="64"/>
  <c r="F13" i="64" s="1"/>
  <c r="F43" i="86"/>
  <c r="I18" i="86" s="1"/>
  <c r="E43" i="86"/>
  <c r="H18" i="86" s="1"/>
  <c r="F38" i="86"/>
  <c r="F35" i="86"/>
  <c r="E16" i="86" s="1"/>
  <c r="F32" i="86"/>
  <c r="E15" i="86" s="1"/>
  <c r="F29" i="86"/>
  <c r="E14" i="86" s="1"/>
  <c r="F26" i="86"/>
  <c r="E17" i="86"/>
  <c r="D17" i="86"/>
  <c r="D16" i="86"/>
  <c r="D15" i="86"/>
  <c r="D14" i="86"/>
  <c r="E13" i="86"/>
  <c r="D13" i="86"/>
  <c r="F13" i="86" s="1"/>
  <c r="F43" i="85"/>
  <c r="E43" i="85"/>
  <c r="H18" i="85" s="1"/>
  <c r="F38" i="85"/>
  <c r="E17" i="85" s="1"/>
  <c r="F35" i="85"/>
  <c r="E16" i="85" s="1"/>
  <c r="F32" i="85"/>
  <c r="E15" i="85" s="1"/>
  <c r="F29" i="85"/>
  <c r="E14" i="85" s="1"/>
  <c r="F26" i="85"/>
  <c r="I18" i="85"/>
  <c r="D17" i="85"/>
  <c r="D16" i="85"/>
  <c r="D15" i="85"/>
  <c r="D14" i="85"/>
  <c r="E13" i="85"/>
  <c r="D13" i="85"/>
  <c r="F43" i="84"/>
  <c r="I18" i="84" s="1"/>
  <c r="E43" i="84"/>
  <c r="H18" i="84" s="1"/>
  <c r="F38" i="84"/>
  <c r="F35" i="84"/>
  <c r="E16" i="84" s="1"/>
  <c r="F32" i="84"/>
  <c r="E15" i="84" s="1"/>
  <c r="F29" i="84"/>
  <c r="E14" i="84" s="1"/>
  <c r="F26" i="84"/>
  <c r="E17" i="84"/>
  <c r="D17" i="84"/>
  <c r="F17" i="84" s="1"/>
  <c r="D16" i="84"/>
  <c r="D15" i="84"/>
  <c r="D14" i="84"/>
  <c r="E13" i="84"/>
  <c r="D13" i="84"/>
  <c r="F43" i="83"/>
  <c r="I18" i="83" s="1"/>
  <c r="E43" i="83"/>
  <c r="H18" i="83" s="1"/>
  <c r="F38" i="83"/>
  <c r="E17" i="83" s="1"/>
  <c r="F35" i="83"/>
  <c r="E16" i="83" s="1"/>
  <c r="F32" i="83"/>
  <c r="E15" i="83" s="1"/>
  <c r="F29" i="83"/>
  <c r="E14" i="83" s="1"/>
  <c r="F26" i="83"/>
  <c r="D17" i="83"/>
  <c r="D16" i="83"/>
  <c r="D15" i="83"/>
  <c r="D14" i="83"/>
  <c r="E13" i="83"/>
  <c r="D13" i="83"/>
  <c r="F43" i="82"/>
  <c r="E43" i="82"/>
  <c r="H18" i="82" s="1"/>
  <c r="F38" i="82"/>
  <c r="E17" i="82" s="1"/>
  <c r="F35" i="82"/>
  <c r="E16" i="82" s="1"/>
  <c r="F32" i="82"/>
  <c r="F29" i="82"/>
  <c r="E14" i="82" s="1"/>
  <c r="F26" i="82"/>
  <c r="I18" i="82"/>
  <c r="D17" i="82"/>
  <c r="D16" i="82"/>
  <c r="E15" i="82"/>
  <c r="D15" i="82"/>
  <c r="D14" i="82"/>
  <c r="E13" i="82"/>
  <c r="D13" i="82"/>
  <c r="F43" i="77"/>
  <c r="E43" i="77"/>
  <c r="H18" i="77" s="1"/>
  <c r="F38" i="77"/>
  <c r="F35" i="77"/>
  <c r="E16" i="77" s="1"/>
  <c r="D16" i="77"/>
  <c r="F32" i="77"/>
  <c r="E15" i="77" s="1"/>
  <c r="F29" i="77"/>
  <c r="D14" i="77"/>
  <c r="F26" i="77"/>
  <c r="I18" i="77"/>
  <c r="E17" i="77"/>
  <c r="D17" i="77"/>
  <c r="D15" i="77"/>
  <c r="E14" i="77"/>
  <c r="E13" i="77"/>
  <c r="D13" i="77"/>
  <c r="F13" i="77" s="1"/>
  <c r="F43" i="67"/>
  <c r="E43" i="67"/>
  <c r="H18" i="67" s="1"/>
  <c r="F38" i="67"/>
  <c r="F35" i="67"/>
  <c r="E16" i="67" s="1"/>
  <c r="F32" i="67"/>
  <c r="F29" i="67"/>
  <c r="E14" i="67" s="1"/>
  <c r="F26" i="67"/>
  <c r="I18" i="67"/>
  <c r="E17" i="67"/>
  <c r="D17" i="67"/>
  <c r="D16" i="67"/>
  <c r="E15" i="67"/>
  <c r="D15" i="67"/>
  <c r="D14" i="67"/>
  <c r="E13" i="67"/>
  <c r="D13" i="67"/>
  <c r="F13" i="67" s="1"/>
  <c r="F43" i="75"/>
  <c r="E43" i="75"/>
  <c r="H18" i="75" s="1"/>
  <c r="F38" i="75"/>
  <c r="F35" i="75"/>
  <c r="E16" i="75" s="1"/>
  <c r="F32" i="75"/>
  <c r="F29" i="75"/>
  <c r="E14" i="75" s="1"/>
  <c r="F26" i="75"/>
  <c r="I18" i="75"/>
  <c r="E17" i="75"/>
  <c r="D17" i="75"/>
  <c r="F17" i="75" s="1"/>
  <c r="D16" i="75"/>
  <c r="E15" i="75"/>
  <c r="D15" i="75"/>
  <c r="F15" i="75" s="1"/>
  <c r="D14" i="75"/>
  <c r="E13" i="75"/>
  <c r="D13" i="75"/>
  <c r="F13" i="75" s="1"/>
  <c r="F43" i="69"/>
  <c r="I18" i="69" s="1"/>
  <c r="F17" i="77" l="1"/>
  <c r="F13" i="82"/>
  <c r="F13" i="83"/>
  <c r="F15" i="88"/>
  <c r="F17" i="67"/>
  <c r="F15" i="86"/>
  <c r="F15" i="64"/>
  <c r="F13" i="65"/>
  <c r="J18" i="77"/>
  <c r="F17" i="82"/>
  <c r="F15" i="84"/>
  <c r="F15" i="85"/>
  <c r="F15" i="82"/>
  <c r="F15" i="83"/>
  <c r="F13" i="84"/>
  <c r="F13" i="85"/>
  <c r="F17" i="88"/>
  <c r="F14" i="65"/>
  <c r="F16" i="75"/>
  <c r="F16" i="82"/>
  <c r="F17" i="83"/>
  <c r="F14" i="84"/>
  <c r="F16" i="84"/>
  <c r="F17" i="85"/>
  <c r="F14" i="86"/>
  <c r="F16" i="86"/>
  <c r="F17" i="64"/>
  <c r="F14" i="88"/>
  <c r="F16" i="88"/>
  <c r="F14" i="75"/>
  <c r="F14" i="82"/>
  <c r="F16" i="67"/>
  <c r="F16" i="77"/>
  <c r="F16" i="83"/>
  <c r="F14" i="85"/>
  <c r="F16" i="85"/>
  <c r="F14" i="64"/>
  <c r="F16" i="64"/>
  <c r="F17" i="65"/>
  <c r="F14" i="77"/>
  <c r="F14" i="83"/>
  <c r="F15" i="67"/>
  <c r="F15" i="77"/>
  <c r="J18" i="88"/>
  <c r="J18" i="67"/>
  <c r="J18" i="75"/>
  <c r="J18" i="84"/>
  <c r="J18" i="86"/>
  <c r="J18" i="64"/>
  <c r="J18" i="65"/>
  <c r="F17" i="86"/>
  <c r="J18" i="85"/>
  <c r="J18" i="83"/>
  <c r="J18" i="82"/>
  <c r="F14" i="67"/>
  <c r="G18" i="75" l="1"/>
  <c r="G18" i="85"/>
  <c r="K18" i="85" s="1"/>
  <c r="G18" i="88"/>
  <c r="G18" i="67"/>
  <c r="K18" i="67" s="1"/>
  <c r="G18" i="84"/>
  <c r="G18" i="65"/>
  <c r="K18" i="65" s="1"/>
  <c r="K18" i="88"/>
  <c r="G18" i="77"/>
  <c r="K18" i="77" s="1"/>
  <c r="G18" i="82"/>
  <c r="K18" i="82" s="1"/>
  <c r="G18" i="64"/>
  <c r="K18" i="64" s="1"/>
  <c r="G18" i="83"/>
  <c r="K18" i="83" s="1"/>
  <c r="G18" i="86"/>
  <c r="K18" i="86" s="1"/>
  <c r="K18" i="84"/>
  <c r="K18" i="75"/>
  <c r="F38" i="69"/>
  <c r="E17" i="69" s="1"/>
  <c r="D17" i="69"/>
  <c r="F35" i="69"/>
  <c r="E16" i="69" s="1"/>
  <c r="D16" i="69"/>
  <c r="F32" i="69"/>
  <c r="E15" i="69" s="1"/>
  <c r="D15" i="69"/>
  <c r="F29" i="69"/>
  <c r="E14" i="69" s="1"/>
  <c r="D14" i="69"/>
  <c r="F14" i="69" s="1"/>
  <c r="F26" i="69"/>
  <c r="E13" i="69" s="1"/>
  <c r="F13" i="69" s="1"/>
  <c r="H49" i="72" l="1"/>
  <c r="L5" i="48"/>
  <c r="L6" i="48"/>
  <c r="L7" i="48"/>
  <c r="L8" i="48"/>
  <c r="L9" i="48"/>
  <c r="F32" i="79"/>
  <c r="F36" i="78" l="1"/>
  <c r="F49" i="72"/>
  <c r="H47" i="72"/>
  <c r="H48" i="72"/>
  <c r="B30" i="48" l="1"/>
  <c r="B29" i="48"/>
  <c r="F44" i="72"/>
  <c r="F50" i="72" l="1"/>
  <c r="E26" i="72"/>
  <c r="F51" i="72" l="1"/>
  <c r="L4" i="48"/>
  <c r="F52" i="72" l="1"/>
  <c r="E37" i="78"/>
  <c r="E43" i="72" l="1"/>
  <c r="E38" i="78"/>
  <c r="E39" i="78" l="1"/>
  <c r="E40" i="78"/>
  <c r="E41" i="78" l="1"/>
  <c r="E43" i="78" l="1"/>
  <c r="E44" i="78" l="1"/>
  <c r="E45" i="78" l="1"/>
  <c r="G15" i="79" l="1"/>
  <c r="I42" i="79"/>
  <c r="F28" i="79" s="1"/>
  <c r="J33" i="79"/>
  <c r="E32" i="79"/>
  <c r="E27" i="79" s="1"/>
  <c r="J41" i="79"/>
  <c r="J40" i="79"/>
  <c r="J39" i="79"/>
  <c r="J38" i="79"/>
  <c r="J37" i="79"/>
  <c r="J36" i="79"/>
  <c r="J35" i="79"/>
  <c r="J34" i="79"/>
  <c r="J42" i="79" l="1"/>
  <c r="F26" i="79" s="1"/>
  <c r="F27" i="79"/>
  <c r="F29" i="79" s="1"/>
  <c r="E29" i="79"/>
  <c r="E26" i="79" s="1"/>
  <c r="D14" i="79" s="1"/>
  <c r="H15" i="79"/>
  <c r="R18" i="79"/>
  <c r="H25" i="78"/>
  <c r="H14" i="78"/>
  <c r="G27" i="78"/>
  <c r="I27" i="78" s="1"/>
  <c r="G28" i="78"/>
  <c r="I28" i="78" s="1"/>
  <c r="G29" i="78"/>
  <c r="I29" i="78" s="1"/>
  <c r="G30" i="78"/>
  <c r="I30" i="78" s="1"/>
  <c r="G31" i="78"/>
  <c r="G32" i="78"/>
  <c r="I32" i="78" s="1"/>
  <c r="G33" i="78"/>
  <c r="I33" i="78" s="1"/>
  <c r="G34" i="78"/>
  <c r="I34" i="78" s="1"/>
  <c r="G26" i="78"/>
  <c r="F34" i="78"/>
  <c r="F33" i="78"/>
  <c r="F32" i="78"/>
  <c r="F30" i="78"/>
  <c r="F29" i="78"/>
  <c r="F28" i="78"/>
  <c r="F27" i="78"/>
  <c r="F26" i="78"/>
  <c r="H44" i="72"/>
  <c r="E14" i="79" l="1"/>
  <c r="I31" i="78"/>
  <c r="G25" i="78"/>
  <c r="I15" i="79"/>
  <c r="F14" i="79"/>
  <c r="I26" i="78"/>
  <c r="I25" i="78" l="1"/>
  <c r="F22" i="78" s="1"/>
  <c r="E13" i="78" s="1"/>
  <c r="K5" i="48" l="1"/>
  <c r="K6" i="48"/>
  <c r="K7" i="48"/>
  <c r="K8" i="48"/>
  <c r="K9" i="48"/>
  <c r="K10" i="48"/>
  <c r="K11" i="48"/>
  <c r="K12" i="48"/>
  <c r="D29" i="48" l="1"/>
  <c r="C29" i="48"/>
  <c r="E29" i="48"/>
  <c r="F30" i="48" l="1"/>
  <c r="F29" i="48"/>
  <c r="F36" i="72" l="1"/>
  <c r="L10" i="48" l="1"/>
  <c r="L11" i="48"/>
  <c r="H45" i="72" l="1"/>
  <c r="H46" i="72"/>
  <c r="H43" i="72" l="1"/>
  <c r="F40" i="72"/>
  <c r="I15" i="72" s="1"/>
  <c r="E43" i="69" l="1"/>
  <c r="E42" i="103" l="1"/>
  <c r="E42" i="102"/>
  <c r="H18" i="69"/>
  <c r="J18" i="69" s="1"/>
  <c r="E42" i="78"/>
  <c r="F15" i="69"/>
  <c r="F16" i="69"/>
  <c r="E31" i="103" l="1"/>
  <c r="E36" i="103"/>
  <c r="G14" i="103" s="1"/>
  <c r="I14" i="103" s="1"/>
  <c r="E31" i="102"/>
  <c r="E36" i="102"/>
  <c r="G14" i="102" s="1"/>
  <c r="I14" i="102" s="1"/>
  <c r="E36" i="78"/>
  <c r="G14" i="78" s="1"/>
  <c r="I4" i="48"/>
  <c r="I5" i="48"/>
  <c r="I6" i="48"/>
  <c r="I7" i="48"/>
  <c r="I8" i="48"/>
  <c r="I9" i="48"/>
  <c r="I10" i="48"/>
  <c r="I11" i="48"/>
  <c r="I12" i="48"/>
  <c r="C5" i="48"/>
  <c r="C6" i="48"/>
  <c r="C7" i="48"/>
  <c r="C8" i="48"/>
  <c r="C9" i="48"/>
  <c r="C10" i="48"/>
  <c r="C11" i="48"/>
  <c r="C12" i="48"/>
  <c r="C4" i="48"/>
  <c r="F31" i="102" l="1"/>
  <c r="F25" i="102" s="1"/>
  <c r="E25" i="102"/>
  <c r="F31" i="103"/>
  <c r="F25" i="103" s="1"/>
  <c r="E25" i="103"/>
  <c r="F31" i="78"/>
  <c r="F25" i="78" s="1"/>
  <c r="E25" i="78"/>
  <c r="I14" i="78"/>
  <c r="I13" i="48"/>
  <c r="C13" i="48"/>
  <c r="E22" i="102" l="1"/>
  <c r="D13" i="102" s="1"/>
  <c r="F13" i="102" s="1"/>
  <c r="F14" i="102" s="1"/>
  <c r="J14" i="102" s="1"/>
  <c r="E22" i="103"/>
  <c r="D13" i="103" s="1"/>
  <c r="F13" i="103" s="1"/>
  <c r="F14" i="103" s="1"/>
  <c r="J14" i="103" s="1"/>
  <c r="E22" i="78"/>
  <c r="D13" i="78" s="1"/>
  <c r="F13" i="78" s="1"/>
  <c r="F14" i="78" l="1"/>
  <c r="J14" i="78" s="1"/>
  <c r="H26" i="72" l="1"/>
  <c r="G26" i="72"/>
  <c r="F23" i="72" s="1"/>
  <c r="E13" i="72" s="1"/>
  <c r="F26" i="72"/>
  <c r="E23" i="72" s="1"/>
  <c r="D13" i="72" s="1"/>
  <c r="E36" i="72" l="1"/>
  <c r="E14" i="72"/>
  <c r="F13" i="72" l="1"/>
  <c r="D14" i="72"/>
  <c r="F14" i="72" s="1"/>
  <c r="G15" i="72" l="1"/>
  <c r="F17" i="69" l="1"/>
  <c r="G18" i="69" s="1"/>
  <c r="K18" i="69" s="1"/>
  <c r="F7" i="48" l="1"/>
  <c r="F8" i="48"/>
  <c r="F9" i="48"/>
  <c r="F10" i="48"/>
  <c r="F11" i="48"/>
  <c r="F12" i="48"/>
  <c r="O12" i="48" s="1"/>
  <c r="O7" i="48" l="1"/>
  <c r="O9" i="48"/>
  <c r="O11" i="48"/>
  <c r="O10" i="48"/>
  <c r="O8" i="48"/>
  <c r="F6" i="48" l="1"/>
  <c r="F5" i="48"/>
  <c r="F4" i="48" l="1"/>
  <c r="F13" i="48" s="1"/>
  <c r="O5" i="48"/>
  <c r="O6" i="48"/>
  <c r="O4" i="48" l="1"/>
  <c r="O13" i="48" s="1"/>
  <c r="F48" i="72" l="1"/>
  <c r="F47" i="72"/>
  <c r="F46" i="72"/>
  <c r="F45" i="72"/>
  <c r="F43" i="72" l="1"/>
  <c r="E40" i="72"/>
  <c r="H15" i="72" s="1"/>
  <c r="M5" i="48"/>
  <c r="R9" i="48"/>
  <c r="R10" i="48"/>
  <c r="M6" i="48"/>
  <c r="R11" i="48"/>
  <c r="R7" i="48"/>
  <c r="R8" i="48"/>
  <c r="M8" i="48"/>
  <c r="K13" i="48"/>
  <c r="M10" i="48"/>
  <c r="M11" i="48"/>
  <c r="R5" i="48"/>
  <c r="R6" i="48"/>
  <c r="M7" i="48"/>
  <c r="J15" i="72" l="1"/>
  <c r="M9" i="48"/>
  <c r="M4" i="48"/>
  <c r="R4" i="48"/>
  <c r="L12" i="48" l="1"/>
  <c r="L13" i="48" s="1"/>
  <c r="R13" i="48" l="1"/>
  <c r="M12" i="48"/>
  <c r="M13" i="48" s="1"/>
  <c r="R12" i="48"/>
  <c r="H8" i="48" l="1"/>
  <c r="J8" i="48" s="1"/>
  <c r="H10" i="48"/>
  <c r="J10" i="48" s="1"/>
  <c r="H7" i="48"/>
  <c r="J7" i="48" s="1"/>
  <c r="H6" i="48" l="1"/>
  <c r="J6" i="48" s="1"/>
  <c r="H9" i="48"/>
  <c r="J9" i="48" s="1"/>
  <c r="H5" i="48"/>
  <c r="J5" i="48" s="1"/>
  <c r="H4" i="48"/>
  <c r="E4" i="48"/>
  <c r="B5" i="48"/>
  <c r="B6" i="48"/>
  <c r="B7" i="48"/>
  <c r="H12" i="48"/>
  <c r="J12" i="48" s="1"/>
  <c r="E10" i="48"/>
  <c r="G10" i="48" s="1"/>
  <c r="B8" i="48"/>
  <c r="B9" i="48"/>
  <c r="E12" i="48"/>
  <c r="G12" i="48" s="1"/>
  <c r="E9" i="48"/>
  <c r="G9" i="48" s="1"/>
  <c r="B10" i="48"/>
  <c r="B11" i="48"/>
  <c r="H11" i="48"/>
  <c r="J11" i="48" s="1"/>
  <c r="E6" i="48"/>
  <c r="G6" i="48" s="1"/>
  <c r="E5" i="48"/>
  <c r="G5" i="48" s="1"/>
  <c r="B12" i="48"/>
  <c r="B4" i="48"/>
  <c r="E7" i="48"/>
  <c r="G7" i="48" s="1"/>
  <c r="E8" i="48"/>
  <c r="G8" i="48" s="1"/>
  <c r="E11" i="48"/>
  <c r="G11" i="48" s="1"/>
  <c r="N4" i="48" l="1"/>
  <c r="D4" i="48"/>
  <c r="B13" i="48"/>
  <c r="B23" i="48" s="1"/>
  <c r="N12" i="48"/>
  <c r="D12" i="48"/>
  <c r="N11" i="48"/>
  <c r="D11" i="48"/>
  <c r="D10" i="48"/>
  <c r="N10" i="48"/>
  <c r="N8" i="48"/>
  <c r="D8" i="48"/>
  <c r="D5" i="48"/>
  <c r="N5" i="48"/>
  <c r="N7" i="48"/>
  <c r="D7" i="48"/>
  <c r="H13" i="48"/>
  <c r="H23" i="48" s="1"/>
  <c r="J4" i="48"/>
  <c r="J13" i="48" s="1"/>
  <c r="D9" i="48"/>
  <c r="N9" i="48"/>
  <c r="D6" i="48"/>
  <c r="N6" i="48"/>
  <c r="G4" i="48"/>
  <c r="G13" i="48" s="1"/>
  <c r="E13" i="48"/>
  <c r="E23" i="48" s="1"/>
  <c r="P6" i="48" l="1"/>
  <c r="Q6" i="48"/>
  <c r="S6" i="48" s="1"/>
  <c r="P9" i="48"/>
  <c r="Q9" i="48"/>
  <c r="S9" i="48" s="1"/>
  <c r="P8" i="48"/>
  <c r="Q8" i="48"/>
  <c r="S8" i="48" s="1"/>
  <c r="Q10" i="48"/>
  <c r="S10" i="48" s="1"/>
  <c r="P10" i="48"/>
  <c r="D13" i="48"/>
  <c r="Q11" i="48"/>
  <c r="S11" i="48" s="1"/>
  <c r="P11" i="48"/>
  <c r="Q7" i="48"/>
  <c r="S7" i="48" s="1"/>
  <c r="P7" i="48"/>
  <c r="P5" i="48"/>
  <c r="Q5" i="48"/>
  <c r="S5" i="48" s="1"/>
  <c r="N13" i="48"/>
  <c r="Q13" i="48" s="1"/>
  <c r="Q4" i="48"/>
  <c r="S4" i="48" s="1"/>
  <c r="P4" i="48"/>
  <c r="Q12" i="48"/>
  <c r="S12" i="48" s="1"/>
  <c r="P12" i="48"/>
  <c r="K15" i="72" l="1"/>
  <c r="S13" i="48"/>
  <c r="P13" i="48"/>
  <c r="K23" i="48" l="1"/>
  <c r="E23" i="79" l="1"/>
  <c r="D13" i="79" s="1"/>
  <c r="F23" i="79" l="1"/>
  <c r="E13" i="79" s="1"/>
  <c r="F13" i="79" l="1"/>
  <c r="F15" i="79" s="1"/>
  <c r="J15" i="79" s="1"/>
</calcChain>
</file>

<file path=xl/sharedStrings.xml><?xml version="1.0" encoding="utf-8"?>
<sst xmlns="http://schemas.openxmlformats.org/spreadsheetml/2006/main" count="4159" uniqueCount="231">
  <si>
    <t>№ п/п</t>
  </si>
  <si>
    <t>Наименованиеи услуги</t>
  </si>
  <si>
    <t>показатели, характеризующие качество 
муниципальной услуги (работы)</t>
  </si>
  <si>
    <t>показатели, характеризующие объем муниципальной услуги (работы)</t>
  </si>
  <si>
    <t>К1</t>
  </si>
  <si>
    <t>К2 пл</t>
  </si>
  <si>
    <t>К2 ф</t>
  </si>
  <si>
    <t>К2</t>
  </si>
  <si>
    <t>2</t>
  </si>
  <si>
    <t>3</t>
  </si>
  <si>
    <t>1</t>
  </si>
  <si>
    <t>Пояснительная записка</t>
  </si>
  <si>
    <t>Наименование показателя</t>
  </si>
  <si>
    <t>Ед. изм.</t>
  </si>
  <si>
    <t>План</t>
  </si>
  <si>
    <t>Данные за отчетный период</t>
  </si>
  <si>
    <t>K1плi</t>
  </si>
  <si>
    <t>K1фi</t>
  </si>
  <si>
    <t>чел.</t>
  </si>
  <si>
    <t>K2пл</t>
  </si>
  <si>
    <t>K2ф</t>
  </si>
  <si>
    <t>Наименование услуги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</si>
  <si>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</si>
  <si>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 xml:space="preserve">Х </t>
  </si>
  <si>
    <t>1. Показатели характеризующие качество муниципальной услуги</t>
  </si>
  <si>
    <t>%</t>
  </si>
  <si>
    <t>K1</t>
  </si>
  <si>
    <t>2. Показатели характеризующие объем муниципальной услуги</t>
  </si>
  <si>
    <t>Среднесписочное количество детей</t>
  </si>
  <si>
    <t xml:space="preserve">Апрель </t>
  </si>
  <si>
    <t xml:space="preserve">Октябрь </t>
  </si>
  <si>
    <t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</t>
  </si>
  <si>
    <t xml:space="preserve">ОТЧЕТ </t>
  </si>
  <si>
    <t xml:space="preserve">Критерии оценки выполнения муниципального задания    </t>
  </si>
  <si>
    <t>ОЦ итоговая</t>
  </si>
  <si>
    <r>
      <t>К1</t>
    </r>
    <r>
      <rPr>
        <sz val="14"/>
        <color indexed="8"/>
        <rFont val="Times New Roman"/>
        <family val="1"/>
        <charset val="204"/>
      </rPr>
      <t>плi</t>
    </r>
  </si>
  <si>
    <r>
      <t>К1</t>
    </r>
    <r>
      <rPr>
        <sz val="14"/>
        <color indexed="8"/>
        <rFont val="Times New Roman"/>
        <family val="1"/>
        <charset val="204"/>
      </rPr>
      <t>фi</t>
    </r>
  </si>
  <si>
    <r>
      <t>К1</t>
    </r>
    <r>
      <rPr>
        <sz val="14"/>
        <color indexed="8"/>
        <rFont val="Times New Roman"/>
        <family val="1"/>
        <charset val="204"/>
      </rPr>
      <t>i</t>
    </r>
  </si>
  <si>
    <t>Реализация основных общеобразовательных программ начального общего образования</t>
  </si>
  <si>
    <t>ИТОГО:</t>
  </si>
  <si>
    <t>Расчет оценки К3</t>
  </si>
  <si>
    <t xml:space="preserve">Х  </t>
  </si>
  <si>
    <t>общий уровень укомплектованности кадрами (процент; определяется как отношениефактически замещенных ставок к общему количеству ставок по штатному расписанию);</t>
  </si>
  <si>
    <t>Количество кадров по штатному расписанию</t>
  </si>
  <si>
    <t>ед.</t>
  </si>
  <si>
    <t>Январь</t>
  </si>
  <si>
    <t>Февраль</t>
  </si>
  <si>
    <t>Март</t>
  </si>
  <si>
    <t>Май</t>
  </si>
  <si>
    <t>Сентябрь</t>
  </si>
  <si>
    <t>Ноябрь</t>
  </si>
  <si>
    <t>Декабрь</t>
  </si>
  <si>
    <t>Фактическая укомплектованность кадрами</t>
  </si>
  <si>
    <t>Общее число педагогов</t>
  </si>
  <si>
    <t>Количество педагогов с высшим образованием</t>
  </si>
  <si>
    <t>Фактич.данные из КИАСУО на последнее число каждого месяца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</si>
  <si>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участие);</t>
  </si>
  <si>
    <t xml:space="preserve">X </t>
  </si>
  <si>
    <t>X</t>
  </si>
  <si>
    <t>Реализация основных общеобразовательных программ среднего общего образования</t>
  </si>
  <si>
    <t>4</t>
  </si>
  <si>
    <t>Реализация дополнительных общеразвивающих программ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</si>
  <si>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</t>
  </si>
  <si>
    <t>Количество победителей</t>
  </si>
  <si>
    <t>Число детей принявших участие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</si>
  <si>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общему числу педагогов);</t>
  </si>
  <si>
    <t>ПДО и инструктора</t>
  </si>
  <si>
    <t>Реализация основных общеобразовательных программ основного общего образования</t>
  </si>
  <si>
    <t xml:space="preserve">Адаптированная образовательная программа </t>
  </si>
  <si>
    <t>Обучающиеся с ОВЗ</t>
  </si>
  <si>
    <t>Не указано</t>
  </si>
  <si>
    <t>Дети-инвалиды</t>
  </si>
  <si>
    <t>Проходящие обучение по состоянию здоровья на дому</t>
  </si>
  <si>
    <t>план</t>
  </si>
  <si>
    <t>факт</t>
  </si>
  <si>
    <t>среднесписочное количество детей</t>
  </si>
  <si>
    <t>Количество часов на 1 учащегося</t>
  </si>
  <si>
    <t>Количество человеко-часов</t>
  </si>
  <si>
    <t>дети-инвалиды</t>
  </si>
  <si>
    <t>проходящие обучение по состоянию здоровья на дому</t>
  </si>
  <si>
    <t>технической</t>
  </si>
  <si>
    <t>туристско-краеведческой</t>
  </si>
  <si>
    <t>средн</t>
  </si>
  <si>
    <t>Месяц</t>
  </si>
  <si>
    <t>Учащиеся</t>
  </si>
  <si>
    <t>1-4кл</t>
  </si>
  <si>
    <t>5-9кл</t>
  </si>
  <si>
    <t>10-11кл</t>
  </si>
  <si>
    <t>ДО</t>
  </si>
  <si>
    <t>Факт</t>
  </si>
  <si>
    <t>Откл.</t>
  </si>
  <si>
    <t>Окват ДО</t>
  </si>
  <si>
    <t>всего дет.без ДО</t>
  </si>
  <si>
    <t>Отклонение</t>
  </si>
  <si>
    <t>Адаптированная образовательная программа</t>
  </si>
  <si>
    <t>Обучающиеся с ограниченными возможностями здоровья</t>
  </si>
  <si>
    <t>Реализация адаптированных основных общеобразовательных программ начального общего образования</t>
  </si>
  <si>
    <t>С нарушением психического развития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</si>
  <si>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</si>
  <si>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Обучающиеся с ограниченными возможностями здоровья (ОВЗ)</t>
  </si>
  <si>
    <t>С нарушением опорно-двигательного аппарата</t>
  </si>
  <si>
    <t>план чел.час</t>
  </si>
  <si>
    <t>фактич чел.час</t>
  </si>
  <si>
    <t>МЗ</t>
  </si>
  <si>
    <t>C тяжелыми нарушениями речи</t>
  </si>
  <si>
    <t>Предоставление питания</t>
  </si>
  <si>
    <t>отсутствие жалоб потребителей услуг по питанию(процент; определяется как отношение количества удовлетворенных потребителей услуг к общему количеству потребителей услуг)</t>
  </si>
  <si>
    <r>
      <t>К1</t>
    </r>
    <r>
      <rPr>
        <sz val="14"/>
        <color indexed="8"/>
        <rFont val="Times New Roman"/>
        <family val="1"/>
        <charset val="204"/>
      </rPr>
      <t>пл</t>
    </r>
  </si>
  <si>
    <r>
      <t>К1</t>
    </r>
    <r>
      <rPr>
        <sz val="14"/>
        <color indexed="8"/>
        <rFont val="Times New Roman"/>
        <family val="1"/>
        <charset val="204"/>
      </rPr>
      <t>ф</t>
    </r>
  </si>
  <si>
    <t>Общее количество потребитлелей услуг (количество обучающихся):</t>
  </si>
  <si>
    <t>отсутствие жалоб потребителей услуг по питанию(процент; определяется как отношение количества удовлетворенных потребителей услуг к общему количеству потребителей услуг):</t>
  </si>
  <si>
    <t>Количество удовлетворенных потребителей</t>
  </si>
  <si>
    <t>Общее кол-во потребителей</t>
  </si>
  <si>
    <t>Количество жалоб</t>
  </si>
  <si>
    <t>Содержание детей</t>
  </si>
  <si>
    <t>отсутствие случаев детского травматизма (процент; при отсутствии травматизма  в месяце – 100%, при наличии случаев травматизма в месяце– 0%).</t>
  </si>
  <si>
    <t>отсутствие случаев детского травматизма (процент; приотсутствии травматизма - 100%, при наличии случаев травматизма - 0%).</t>
  </si>
  <si>
    <t>Среднесписочный состав детей за отчетный период</t>
  </si>
  <si>
    <t>Количество воспитанников, получивших травмы</t>
  </si>
  <si>
    <t>Среднесписочное количество детей в учреждениях с отсутствием травматизма</t>
  </si>
  <si>
    <t>количество случаев травматизма</t>
  </si>
  <si>
    <t>% травматизма</t>
  </si>
  <si>
    <t>Апрель</t>
  </si>
  <si>
    <t>Октябрь</t>
  </si>
  <si>
    <t>552315О.99.0.БА83АА04000</t>
  </si>
  <si>
    <t>560200О.99.0.БА89АА00000</t>
  </si>
  <si>
    <t>Количество обучающихся</t>
  </si>
  <si>
    <t xml:space="preserve">СШ № </t>
  </si>
  <si>
    <t>о выполнении муниципального задания на оказание (выполнение) общего образования по общеобразовательным программам за 2022 год</t>
  </si>
  <si>
    <t>достижение образовательных результатов (процент;  количество обучающихся 4-х классов, (без ОВЗ), писавших ВПР, которые набрали не менее 11 баллов по сумме трех предметов к общему кол-ву писавших ВПР)</t>
  </si>
  <si>
    <t xml:space="preserve"> доля детей, охваченных дополнительным образованием (процент; кол-во обучающихся 1-4-х классов обучающихся по дополнительным общеразвивающим программам к кол-ву обучающихся 1-4-х классов по основным общеобразовательным программам по комплектованию с учетом % охвата)</t>
  </si>
  <si>
    <t>индивидуальная программа профессионального развития педагогов (индивидуальный образовательный маршрут- ИОМ), кол-во педагогов разместивших ИОМ на образовательной платформе к общему числу педагогов (фактическая численность)</t>
  </si>
  <si>
    <t>наличие городских проектов - "Школа-часть городского пространства"(процент; кол-во проведенных мероприятий для 1-4-х классов к кол-ву реализуемых проектов 1-4 классов)</t>
  </si>
  <si>
    <t xml:space="preserve"> количество обучающихся 4-х классов, (без ОВЗ), писавших ВПР, которые набрали не менее 11 баллов по сумме трех предметов к общему кол-ву писавших ВПР)</t>
  </si>
  <si>
    <t xml:space="preserve"> количество обучающихся 4-х классов, (без ОВЗ), писавших ВПР</t>
  </si>
  <si>
    <t>охват детей, включеных в общественные объединения (процент; колличество обучаюшихся 1-4-х классов, принемающих участие а общественых объединениях к общему кол-ву обучающихся 1-4-х классов)</t>
  </si>
  <si>
    <t>колличество обучаюшихся 1-4-х классов, принемающих участие в общественых объединениях</t>
  </si>
  <si>
    <t xml:space="preserve">Достижение образовательных результатов </t>
  </si>
  <si>
    <t>Охват детей, включеных в общественные объединения</t>
  </si>
  <si>
    <t xml:space="preserve">Доля детей, охваченных дополнительным образованием </t>
  </si>
  <si>
    <t>кол-во обучающихся 1-4-х классов обучающихся по дополнительным общеразвивающим программам</t>
  </si>
  <si>
    <t>общее кол-во обучающихся 1-4-х классов</t>
  </si>
  <si>
    <t>Индивидуальная программа профессионального развития педагогов (ИОМ)</t>
  </si>
  <si>
    <t xml:space="preserve">кол-во педагогов разместивших ИОМ на образовательной электронной платформе "Эра-Скоп" 1-4х классов (фактическая численность) </t>
  </si>
  <si>
    <t>общее число педагогов (фактическая численность)</t>
  </si>
  <si>
    <t>Наличие городских проектов - "Школа-часть городского пространства"</t>
  </si>
  <si>
    <t>кол-во проведенных мероприятий для 1-4-х классов</t>
  </si>
  <si>
    <t>кол-во реализуемых проектов 1-4 классов</t>
  </si>
  <si>
    <t>кол-ву обучающихся 1-4-х классов по основным общеобразовательным программам по комплектованию с учетом % охвата - 80%)</t>
  </si>
  <si>
    <t>На дому</t>
  </si>
  <si>
    <t>Углубленное изучение отдельных предметов</t>
  </si>
  <si>
    <t>Проходящих обучение в медицинских организациях</t>
  </si>
  <si>
    <t>Проходящие обучение по состоянию здоровья в медицинских организациях</t>
  </si>
  <si>
    <t>охват детей, включеных в общественные объединения (процент; колличнство обучаюшихся 5-9-х классов, принемающих участие а общественых объединениях к общему кол-ву обучающихся 5-9-х классов)</t>
  </si>
  <si>
    <t>наличие городских проектов - "Школа-часть городского пространства"(процент; кол-во проведенных мероприятий для 5-9-х классов к кол-ву реализуемых проектов 5-9 классов)</t>
  </si>
  <si>
    <t>доля детей, охваченных дополнительным образованием (процент; кол-во обучающихся 5-9-х классов обучающихся по дополнительным общеразвивающим программам к кол-ву обучающихся 5-9-х классов по основным общеобразовательным программам по комплектованию с учетом % охвата)</t>
  </si>
  <si>
    <t xml:space="preserve">  количество обучающихся 9-х классов (без ОВЗ), допущеных к сдаче ОГЭ (сдавшие ГВЭ не учитываются), которые набрали не менее 7 баллов)</t>
  </si>
  <si>
    <t>достижение образовательных результатов (процент;  количество обучающихся 9-х классов (без ОВЗ), допущеных к сдаче ОГЭ (сдавшие ГВЭ не учитываются), которые набрали не менее 7 баллов) к кол-ву обучающихся 9-х классов (без ОВЗ), допущеных к сдаче ОГЭ)</t>
  </si>
  <si>
    <t>кол-во обучающихся 9-х классов (без ОВЗ), допущеных к сдаче ОГЭ</t>
  </si>
  <si>
    <t>колличество обучаюшихся 5-9-х классов, принемающих участие в общественых объединениях</t>
  </si>
  <si>
    <t>общее кол-во обучающихся 5-9-х классов</t>
  </si>
  <si>
    <t>кол-во обучающихся 5-9-х классов обучающихся по дополнительным общеразвивающим программам</t>
  </si>
  <si>
    <t>кол-ву обучающихся 5-9-х классов по основным общеобразовательным программам по комплектованию с учетом % охвата - 70%)</t>
  </si>
  <si>
    <t>кол-во проведенных мероприятий для 5-9-х классов</t>
  </si>
  <si>
    <t>кол-во реализуемых проектов 5-9 классов</t>
  </si>
  <si>
    <t>охват детей, включеных в общественные объединения (процент; колличнство обучаюшихся 10-11-х классов, принемающих участие а общественых объединениях к общему кол-ву обучающихся 10-11-х классов)</t>
  </si>
  <si>
    <t xml:space="preserve"> доля детей, охваченных дополнительным образованием (процент; кол-во обучающихся 10-11-х классов обучающихся по дополнительным общеразвивающим программам к кол-ву обучающихся 10-11-х классов по основным общеобразовательным программам по комплектованию с учетом % охвата)</t>
  </si>
  <si>
    <t>наличие городских проектов - "Школа-часть городского пространства"(процент; кол-во проведенных мероприятий для 10-11-х классов к кол-ву реализуемых проектов 10-11 классов)</t>
  </si>
  <si>
    <t xml:space="preserve"> количество обучающихся 11-х классов (без ОВЗ), допущеных к сдаче ЕГЭ (сдавшие ГВЭ не учитываются), которые набрали не менее 160 баллов в сумме трех предметов)</t>
  </si>
  <si>
    <t>достижение образовательных результатов (процент;  количество обучающихся 11-х классов (без ОВЗ), допущеных к сдаче ЕГЭ (сдавшие ГВЭ не учитываются), которые набрали не менее 160 баллов в сумме трех предметов) к кол-ву обучающихся 11-х классов (без ОВЗ), допущеных к сдаче ЕГЭ (сдавшие ГВЭ не учитываются)</t>
  </si>
  <si>
    <t xml:space="preserve"> кол-во обучающихся 11-х классов (без ОВЗ), допущеных к сдаче ЕГЭ (сдавшие ГВЭ не учитываются)</t>
  </si>
  <si>
    <t>Начальное общее образование</t>
  </si>
  <si>
    <t>Основное общее образование</t>
  </si>
  <si>
    <t>СШ № 3</t>
  </si>
  <si>
    <t>не указано  (культурологическаяч, военно-патриотическая)</t>
  </si>
  <si>
    <t>Расчет показателя качества "Достижение образовательных результатов"</t>
  </si>
  <si>
    <t>Расчет показателя качества "Индивидуальная программа профессионального развития педагогов (ИОМ)"</t>
  </si>
  <si>
    <t xml:space="preserve">кол-во педагогов разместивших ИОМ на образовательной электронной платформе "Эра-Скоп" 5-9х классов (фактическая численность) </t>
  </si>
  <si>
    <t xml:space="preserve">кол-во педагогов разместивших ИОМ на образовательной электронной платформе "Эра-Скоп" 10-11х классов (фактическая численность) </t>
  </si>
  <si>
    <t>Расчет показателя качества "Наличие городских проектов - "Школа-часть городского пространства"</t>
  </si>
  <si>
    <t>общее кол-во обучающихся 10-11-х классов</t>
  </si>
  <si>
    <t>Расчет показателя качества "Охват детей, включеных в общественные объединения"</t>
  </si>
  <si>
    <t>отметка о согласовании</t>
  </si>
  <si>
    <t>выполнение</t>
  </si>
  <si>
    <t>по 1 проекту</t>
  </si>
  <si>
    <t>по 2 проекту</t>
  </si>
  <si>
    <t>доля детей в возрасте от 5 до 18 лет, охваченных дополнительным образованием</t>
  </si>
  <si>
    <t>Реализация программ дополнительного образования</t>
  </si>
  <si>
    <t>количество обучающихся, обучающиеся по дополнительным общеразвивающим программам (по комплектованию)</t>
  </si>
  <si>
    <t>количество обучающихя по основным общеобразовательным программам (по комплектованию с учетом % охвата, 2022 год-72%)</t>
  </si>
  <si>
    <t>всего детей</t>
  </si>
  <si>
    <t>количество проектов</t>
  </si>
  <si>
    <t>количество мероприятий</t>
  </si>
  <si>
    <t>План (год)</t>
  </si>
  <si>
    <t>выполнение в %</t>
  </si>
  <si>
    <t>Расчет показателя качества "Доля детей в возрасте от 5 до 18 лет, охваченных дополнительным образованием"</t>
  </si>
  <si>
    <t xml:space="preserve">  количество обучающихся 9-х классов (без ОВЗ), допущеных к сдаче ОГЭ (сдавшие ГВЭ не учитываются), которые набрали не менее 11 баллов)</t>
  </si>
  <si>
    <t>показатель</t>
  </si>
  <si>
    <t>колличество обучаюшихся 1-4-х классов, принимающих участие в общественых объединениях</t>
  </si>
  <si>
    <t>колличество обучаюшихся 5-9-х классов, принимающих участие в общественых объединениях</t>
  </si>
  <si>
    <t>колличество обучаюшихся 10-11-х классов, принимающих участие в общественых объединениях</t>
  </si>
  <si>
    <t>отчет за 1 кв.</t>
  </si>
  <si>
    <t>срок предоставления отчета</t>
  </si>
  <si>
    <t>согласование</t>
  </si>
  <si>
    <t>предоставление (адрес эл.почты)</t>
  </si>
  <si>
    <t xml:space="preserve"> +</t>
  </si>
  <si>
    <t>отчетный показатель</t>
  </si>
  <si>
    <t>guo@admkrsk.ru</t>
  </si>
  <si>
    <t>Охват детей, включенных в общественные объединени (ООО)</t>
  </si>
  <si>
    <t>Достижение образовательных результатов (ДОР)</t>
  </si>
  <si>
    <t>Наличие индивидуальной программы профессионального развития педагогических кадров (индивидуальных образовательных маршрутов) (ИОМ)</t>
  </si>
  <si>
    <t>Доля детей в возрасте от 5 до 18 лет, охваченных дополнительным образованием (ДОД)</t>
  </si>
  <si>
    <t>Наличие городских проектов (НГП)</t>
  </si>
  <si>
    <t>отчет за 2 кв.</t>
  </si>
  <si>
    <t>отчет за 3 кв.</t>
  </si>
  <si>
    <t>отчет за 4 кв. (год)</t>
  </si>
  <si>
    <t>пролонгировать</t>
  </si>
  <si>
    <t>ожидаемое исполнение за год</t>
  </si>
  <si>
    <t>Алгоритм предоставления отчетных данных в 2022 году * согласно Регламенту взаимодействия главного управления образования администрации 
города Красноярска и муниципальных учреждений отрасли «Образование» по  формированию показателей качества муниципальных услуг и об оценке их выполнения</t>
  </si>
  <si>
    <t>* возможны изменения в течение года</t>
  </si>
  <si>
    <t xml:space="preserve">в части оценки всероссийских проверочных работ  – отдел управления реализацией ФГОС общего образования Управления (тел. 263-81-79);
в части оценки "основной государственный экзамен", "единый государственный экзамен" – территориальные отделы Управления; </t>
  </si>
  <si>
    <t xml:space="preserve">МКУ КИМЦ, 213-06-06
</t>
  </si>
  <si>
    <t xml:space="preserve">отдел управления проектами Управления, 
263-81-45 </t>
  </si>
  <si>
    <t>Вещекова Альбина Васильевна, методист МКУ КИМЦ (E-mail:  veshekova.a@komc.ms, тел. раб. 213-00-03, тел. сот. 8-923-296-96-33).</t>
  </si>
  <si>
    <t xml:space="preserve">Сацук Ольга Ивановна, руководитель структурного подразделения (E-mail: satsuk.o@kimc.ms, раб.213-06-06
тел. сот. 8-902-946-37-97);
</t>
  </si>
  <si>
    <t>кол-во реализуемых проектов для 1-4 классов</t>
  </si>
  <si>
    <t>кол-во мероприятий реализуемого проекта для 1-4-х классов (не менее 1 мероприятия в квартал)</t>
  </si>
  <si>
    <t>кол-во реализуемых проектов для 5-9 классов</t>
  </si>
  <si>
    <t>кол-во мероприятий реализуемого проекта для 5-9-х классов (не менее 1 мероприятия в квартал)</t>
  </si>
  <si>
    <t>кол-во реализуемых проектов для 10-11 классов</t>
  </si>
  <si>
    <t>кол-во мероприятий реализуемого проекта для 10-11-х классов (не менее 1 мероприятия в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</si>
</sst>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"/>
    <numFmt numFmtId="165" formatCode="#,##0.0"/>
    <numFmt numFmtId="166" formatCode="#,##0.0_ ;\-#,##0.0\ "/>
    <numFmt numFmtId="167" formatCode="#,##0_ ;\-#,##0\ "/>
    <numFmt numFmtId="168" formatCode="000000"/>
    <numFmt numFmtId="169" formatCode="#,##0.00_ ;\-#,##0.0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FF0000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9">
    <xf numFmtId="0" fontId="0" fillId="0" borderId="0"/>
    <xf numFmtId="9" fontId="1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6" fillId="0" borderId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6" fillId="0" borderId="0" applyBorder="0" applyProtection="0"/>
    <xf numFmtId="0" fontId="27" fillId="0" borderId="0" applyNumberFormat="0" applyFill="0" applyBorder="0" applyAlignment="0" applyProtection="0"/>
  </cellStyleXfs>
  <cellXfs count="411">
    <xf numFmtId="0" fontId="0" fillId="0" borderId="0" xfId="0"/>
    <xf numFmtId="1" fontId="6" fillId="2" borderId="12" xfId="0" applyNumberFormat="1" applyFont="1" applyFill="1" applyBorder="1" applyAlignment="1">
      <alignment horizontal="center" wrapText="1"/>
    </xf>
    <xf numFmtId="49" fontId="12" fillId="2" borderId="11" xfId="0" applyNumberFormat="1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wrapText="1"/>
    </xf>
    <xf numFmtId="1" fontId="11" fillId="3" borderId="11" xfId="1" applyNumberFormat="1" applyFont="1" applyFill="1" applyBorder="1" applyAlignment="1">
      <alignment horizontal="center" vertical="center" wrapText="1"/>
    </xf>
    <xf numFmtId="166" fontId="11" fillId="3" borderId="11" xfId="1" applyNumberFormat="1" applyFont="1" applyFill="1" applyBorder="1" applyAlignment="1">
      <alignment horizontal="right" vertical="center" wrapText="1"/>
    </xf>
    <xf numFmtId="1" fontId="11" fillId="2" borderId="11" xfId="1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right" vertical="top" wrapText="1"/>
    </xf>
    <xf numFmtId="167" fontId="11" fillId="2" borderId="11" xfId="1" applyNumberFormat="1" applyFont="1" applyFill="1" applyBorder="1" applyAlignment="1">
      <alignment horizontal="right" vertical="center" wrapText="1"/>
    </xf>
    <xf numFmtId="167" fontId="12" fillId="2" borderId="11" xfId="0" applyNumberFormat="1" applyFont="1" applyFill="1" applyBorder="1" applyAlignment="1">
      <alignment horizontal="right" vertical="top" wrapText="1"/>
    </xf>
    <xf numFmtId="49" fontId="11" fillId="4" borderId="11" xfId="0" applyNumberFormat="1" applyFont="1" applyFill="1" applyBorder="1" applyAlignment="1">
      <alignment vertical="top" wrapText="1"/>
    </xf>
    <xf numFmtId="164" fontId="11" fillId="4" borderId="11" xfId="1" applyNumberFormat="1" applyFont="1" applyFill="1" applyBorder="1" applyAlignment="1">
      <alignment horizontal="center" vertical="center" wrapText="1"/>
    </xf>
    <xf numFmtId="0" fontId="2" fillId="5" borderId="0" xfId="0" applyFont="1" applyFill="1" applyBorder="1"/>
    <xf numFmtId="0" fontId="2" fillId="5" borderId="0" xfId="0" applyFont="1" applyFill="1"/>
    <xf numFmtId="49" fontId="2" fillId="5" borderId="0" xfId="0" applyNumberFormat="1" applyFont="1" applyFill="1" applyBorder="1" applyAlignment="1">
      <alignment vertical="top"/>
    </xf>
    <xf numFmtId="0" fontId="2" fillId="5" borderId="0" xfId="0" applyFont="1" applyFill="1" applyBorder="1" applyAlignment="1">
      <alignment horizontal="left" vertical="top"/>
    </xf>
    <xf numFmtId="49" fontId="2" fillId="5" borderId="0" xfId="0" applyNumberFormat="1" applyFont="1" applyFill="1" applyAlignment="1">
      <alignment vertical="top"/>
    </xf>
    <xf numFmtId="1" fontId="2" fillId="5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/>
    <xf numFmtId="0" fontId="2" fillId="5" borderId="11" xfId="0" applyFont="1" applyFill="1" applyBorder="1"/>
    <xf numFmtId="1" fontId="10" fillId="5" borderId="12" xfId="0" applyNumberFormat="1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left" vertical="top"/>
    </xf>
    <xf numFmtId="49" fontId="13" fillId="5" borderId="15" xfId="0" applyNumberFormat="1" applyFont="1" applyFill="1" applyBorder="1" applyAlignment="1">
      <alignment vertical="top" wrapText="1"/>
    </xf>
    <xf numFmtId="1" fontId="10" fillId="5" borderId="15" xfId="0" applyNumberFormat="1" applyFont="1" applyFill="1" applyBorder="1" applyAlignment="1">
      <alignment horizontal="center" vertical="top" wrapText="1"/>
    </xf>
    <xf numFmtId="3" fontId="2" fillId="5" borderId="0" xfId="0" applyNumberFormat="1" applyFont="1" applyFill="1" applyBorder="1"/>
    <xf numFmtId="0" fontId="2" fillId="5" borderId="2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11" xfId="0" applyFont="1" applyFill="1" applyBorder="1" applyAlignment="1">
      <alignment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11" fillId="3" borderId="11" xfId="0" applyNumberFormat="1" applyFont="1" applyFill="1" applyBorder="1" applyAlignment="1">
      <alignment horizontal="justify" vertical="top" wrapText="1"/>
    </xf>
    <xf numFmtId="2" fontId="11" fillId="2" borderId="11" xfId="0" applyNumberFormat="1" applyFont="1" applyFill="1" applyBorder="1" applyAlignment="1">
      <alignment horizontal="left" vertical="top" wrapText="1" indent="5"/>
    </xf>
    <xf numFmtId="169" fontId="8" fillId="2" borderId="11" xfId="1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165" fontId="10" fillId="5" borderId="1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vertical="top" wrapText="1"/>
    </xf>
    <xf numFmtId="49" fontId="12" fillId="2" borderId="6" xfId="0" applyNumberFormat="1" applyFont="1" applyFill="1" applyBorder="1" applyAlignment="1">
      <alignment vertical="top" wrapText="1"/>
    </xf>
    <xf numFmtId="49" fontId="15" fillId="0" borderId="15" xfId="0" applyNumberFormat="1" applyFont="1" applyBorder="1" applyAlignment="1">
      <alignment vertical="top" wrapText="1"/>
    </xf>
    <xf numFmtId="0" fontId="7" fillId="2" borderId="6" xfId="0" applyFont="1" applyFill="1" applyBorder="1" applyAlignment="1">
      <alignment horizontal="center" wrapText="1"/>
    </xf>
    <xf numFmtId="165" fontId="10" fillId="5" borderId="12" xfId="1" applyNumberFormat="1" applyFont="1" applyFill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left" vertical="top"/>
    </xf>
    <xf numFmtId="49" fontId="2" fillId="5" borderId="0" xfId="0" applyNumberFormat="1" applyFont="1" applyFill="1" applyAlignment="1">
      <alignment horizontal="left" vertical="top"/>
    </xf>
    <xf numFmtId="1" fontId="2" fillId="5" borderId="0" xfId="0" applyNumberFormat="1" applyFont="1" applyFill="1" applyAlignment="1">
      <alignment horizontal="left"/>
    </xf>
    <xf numFmtId="2" fontId="2" fillId="5" borderId="0" xfId="0" applyNumberFormat="1" applyFont="1" applyFill="1" applyAlignment="1">
      <alignment horizontal="left"/>
    </xf>
    <xf numFmtId="164" fontId="2" fillId="5" borderId="0" xfId="0" applyNumberFormat="1" applyFont="1" applyFill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164" fontId="2" fillId="5" borderId="0" xfId="0" applyNumberFormat="1" applyFont="1" applyFill="1" applyBorder="1" applyAlignment="1">
      <alignment horizontal="left" vertical="center"/>
    </xf>
    <xf numFmtId="164" fontId="2" fillId="5" borderId="0" xfId="0" applyNumberFormat="1" applyFont="1" applyFill="1" applyAlignment="1">
      <alignment horizontal="left"/>
    </xf>
    <xf numFmtId="49" fontId="2" fillId="5" borderId="11" xfId="0" applyNumberFormat="1" applyFont="1" applyFill="1" applyBorder="1" applyAlignment="1">
      <alignment vertical="top"/>
    </xf>
    <xf numFmtId="0" fontId="3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 wrapText="1"/>
    </xf>
    <xf numFmtId="164" fontId="10" fillId="5" borderId="11" xfId="1" applyNumberFormat="1" applyFont="1" applyFill="1" applyBorder="1" applyAlignment="1">
      <alignment horizontal="center" vertical="center" wrapText="1"/>
    </xf>
    <xf numFmtId="1" fontId="10" fillId="5" borderId="11" xfId="0" applyNumberFormat="1" applyFont="1" applyFill="1" applyBorder="1" applyAlignment="1">
      <alignment horizontal="center" wrapText="1"/>
    </xf>
    <xf numFmtId="0" fontId="0" fillId="0" borderId="11" xfId="0" applyBorder="1"/>
    <xf numFmtId="164" fontId="0" fillId="0" borderId="11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164" fontId="0" fillId="0" borderId="11" xfId="0" applyNumberFormat="1" applyBorder="1"/>
    <xf numFmtId="1" fontId="0" fillId="0" borderId="11" xfId="0" applyNumberFormat="1" applyBorder="1"/>
    <xf numFmtId="0" fontId="0" fillId="3" borderId="11" xfId="0" applyFill="1" applyBorder="1"/>
    <xf numFmtId="0" fontId="0" fillId="7" borderId="11" xfId="0" applyFill="1" applyBorder="1"/>
    <xf numFmtId="0" fontId="0" fillId="6" borderId="11" xfId="0" applyFill="1" applyBorder="1"/>
    <xf numFmtId="169" fontId="11" fillId="4" borderId="11" xfId="1" applyNumberFormat="1" applyFont="1" applyFill="1" applyBorder="1" applyAlignment="1">
      <alignment horizontal="right" vertical="center" wrapText="1"/>
    </xf>
    <xf numFmtId="4" fontId="10" fillId="5" borderId="1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4" fontId="10" fillId="5" borderId="11" xfId="1" applyNumberFormat="1" applyFont="1" applyFill="1" applyBorder="1" applyAlignment="1">
      <alignment horizontal="center" vertical="center" wrapText="1"/>
    </xf>
    <xf numFmtId="169" fontId="11" fillId="3" borderId="11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" fontId="2" fillId="5" borderId="0" xfId="0" applyNumberFormat="1" applyFont="1" applyFill="1" applyBorder="1" applyAlignment="1">
      <alignment horizontal="left"/>
    </xf>
    <xf numFmtId="164" fontId="2" fillId="5" borderId="0" xfId="0" applyNumberFormat="1" applyFont="1" applyFill="1" applyBorder="1" applyAlignment="1">
      <alignment horizontal="left"/>
    </xf>
    <xf numFmtId="49" fontId="10" fillId="5" borderId="11" xfId="0" applyNumberFormat="1" applyFont="1" applyFill="1" applyBorder="1" applyAlignment="1">
      <alignment horizontal="justify" vertical="top"/>
    </xf>
    <xf numFmtId="49" fontId="6" fillId="2" borderId="11" xfId="0" applyNumberFormat="1" applyFont="1" applyFill="1" applyBorder="1" applyAlignment="1">
      <alignment horizontal="center" vertical="top" wrapText="1"/>
    </xf>
    <xf numFmtId="1" fontId="6" fillId="2" borderId="11" xfId="0" applyNumberFormat="1" applyFont="1" applyFill="1" applyBorder="1" applyAlignment="1">
      <alignment horizontal="center" wrapText="1"/>
    </xf>
    <xf numFmtId="169" fontId="2" fillId="2" borderId="0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wrapText="1"/>
    </xf>
    <xf numFmtId="169" fontId="8" fillId="0" borderId="11" xfId="1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top"/>
    </xf>
    <xf numFmtId="164" fontId="2" fillId="5" borderId="11" xfId="0" applyNumberFormat="1" applyFont="1" applyFill="1" applyBorder="1" applyAlignment="1">
      <alignment horizontal="center" vertical="center"/>
    </xf>
    <xf numFmtId="167" fontId="11" fillId="0" borderId="11" xfId="1" applyNumberFormat="1" applyFont="1" applyFill="1" applyBorder="1" applyAlignment="1">
      <alignment horizontal="right" vertical="center" wrapText="1"/>
    </xf>
    <xf numFmtId="49" fontId="2" fillId="5" borderId="28" xfId="0" applyNumberFormat="1" applyFont="1" applyFill="1" applyBorder="1" applyAlignment="1">
      <alignment horizontal="center" vertical="top"/>
    </xf>
    <xf numFmtId="1" fontId="2" fillId="5" borderId="29" xfId="0" applyNumberFormat="1" applyFont="1" applyFill="1" applyBorder="1" applyAlignment="1">
      <alignment horizontal="center"/>
    </xf>
    <xf numFmtId="168" fontId="10" fillId="5" borderId="12" xfId="0" applyNumberFormat="1" applyFont="1" applyFill="1" applyBorder="1" applyAlignment="1">
      <alignment horizontal="justify" vertical="top"/>
    </xf>
    <xf numFmtId="164" fontId="10" fillId="5" borderId="12" xfId="1" applyNumberFormat="1" applyFont="1" applyFill="1" applyBorder="1" applyAlignment="1">
      <alignment horizontal="center" vertical="center" wrapText="1"/>
    </xf>
    <xf numFmtId="2" fontId="10" fillId="5" borderId="15" xfId="0" applyNumberFormat="1" applyFont="1" applyFill="1" applyBorder="1" applyAlignment="1">
      <alignment horizontal="center" vertical="top" wrapText="1"/>
    </xf>
    <xf numFmtId="1" fontId="10" fillId="5" borderId="15" xfId="0" applyNumberFormat="1" applyFont="1" applyFill="1" applyBorder="1" applyAlignment="1">
      <alignment horizontal="center" vertical="center" wrapText="1"/>
    </xf>
    <xf numFmtId="164" fontId="2" fillId="5" borderId="15" xfId="0" applyNumberFormat="1" applyFont="1" applyFill="1" applyBorder="1" applyAlignment="1">
      <alignment horizontal="center" wrapText="1"/>
    </xf>
    <xf numFmtId="164" fontId="10" fillId="5" borderId="15" xfId="1" applyNumberFormat="1" applyFont="1" applyFill="1" applyBorder="1" applyAlignment="1">
      <alignment horizontal="center" vertical="center" wrapText="1"/>
    </xf>
    <xf numFmtId="164" fontId="2" fillId="5" borderId="32" xfId="0" applyNumberFormat="1" applyFont="1" applyFill="1" applyBorder="1" applyAlignment="1"/>
    <xf numFmtId="1" fontId="10" fillId="5" borderId="12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 wrapText="1"/>
    </xf>
    <xf numFmtId="2" fontId="2" fillId="2" borderId="0" xfId="0" applyNumberFormat="1" applyFont="1" applyFill="1" applyBorder="1" applyAlignment="1">
      <alignment wrapText="1"/>
    </xf>
    <xf numFmtId="4" fontId="0" fillId="0" borderId="0" xfId="0" applyNumberFormat="1"/>
    <xf numFmtId="2" fontId="0" fillId="0" borderId="0" xfId="0" applyNumberFormat="1"/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2" fillId="5" borderId="28" xfId="0" applyNumberFormat="1" applyFont="1" applyFill="1" applyBorder="1" applyAlignment="1">
      <alignment horizontal="center" vertical="top"/>
    </xf>
    <xf numFmtId="164" fontId="2" fillId="5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5" borderId="21" xfId="0" applyNumberFormat="1" applyFont="1" applyFill="1" applyBorder="1" applyAlignment="1">
      <alignment vertical="center" wrapText="1"/>
    </xf>
    <xf numFmtId="49" fontId="2" fillId="5" borderId="25" xfId="0" applyNumberFormat="1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 wrapText="1"/>
    </xf>
    <xf numFmtId="49" fontId="2" fillId="5" borderId="24" xfId="0" applyNumberFormat="1" applyFont="1" applyFill="1" applyBorder="1" applyAlignment="1">
      <alignment vertical="center" wrapText="1"/>
    </xf>
    <xf numFmtId="0" fontId="2" fillId="0" borderId="22" xfId="0" applyFont="1" applyBorder="1" applyAlignment="1"/>
    <xf numFmtId="0" fontId="2" fillId="0" borderId="33" xfId="0" applyFont="1" applyBorder="1" applyAlignment="1"/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 wrapText="1"/>
    </xf>
    <xf numFmtId="169" fontId="11" fillId="3" borderId="11" xfId="1" applyNumberFormat="1" applyFont="1" applyFill="1" applyBorder="1" applyAlignment="1">
      <alignment horizontal="center" vertical="center" wrapText="1"/>
    </xf>
    <xf numFmtId="169" fontId="11" fillId="3" borderId="11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9" fontId="11" fillId="0" borderId="11" xfId="1" applyNumberFormat="1" applyFont="1" applyFill="1" applyBorder="1" applyAlignment="1">
      <alignment horizontal="center" wrapText="1"/>
    </xf>
    <xf numFmtId="165" fontId="11" fillId="2" borderId="11" xfId="1" applyNumberFormat="1" applyFont="1" applyFill="1" applyBorder="1" applyAlignment="1">
      <alignment horizontal="center" vertical="center" wrapText="1"/>
    </xf>
    <xf numFmtId="165" fontId="8" fillId="2" borderId="11" xfId="1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wrapText="1"/>
    </xf>
    <xf numFmtId="165" fontId="11" fillId="4" borderId="11" xfId="1" applyNumberFormat="1" applyFont="1" applyFill="1" applyBorder="1" applyAlignment="1">
      <alignment horizontal="center" vertical="center" wrapText="1"/>
    </xf>
    <xf numFmtId="165" fontId="2" fillId="5" borderId="11" xfId="0" applyNumberFormat="1" applyFont="1" applyFill="1" applyBorder="1" applyAlignment="1">
      <alignment horizontal="center" vertical="center"/>
    </xf>
    <xf numFmtId="165" fontId="2" fillId="5" borderId="29" xfId="0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10" fillId="5" borderId="15" xfId="0" applyNumberFormat="1" applyFont="1" applyFill="1" applyBorder="1" applyAlignment="1">
      <alignment horizontal="center" vertical="center" wrapText="1"/>
    </xf>
    <xf numFmtId="165" fontId="10" fillId="5" borderId="15" xfId="1" applyNumberFormat="1" applyFont="1" applyFill="1" applyBorder="1" applyAlignment="1">
      <alignment horizontal="center" vertical="center" wrapText="1"/>
    </xf>
    <xf numFmtId="165" fontId="2" fillId="5" borderId="32" xfId="0" applyNumberFormat="1" applyFont="1" applyFill="1" applyBorder="1" applyAlignment="1"/>
    <xf numFmtId="4" fontId="10" fillId="5" borderId="7" xfId="1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5" borderId="0" xfId="0" applyFont="1" applyFill="1" applyBorder="1" applyAlignment="1">
      <alignment wrapText="1"/>
    </xf>
    <xf numFmtId="164" fontId="11" fillId="3" borderId="11" xfId="1" applyNumberFormat="1" applyFont="1" applyFill="1" applyBorder="1" applyAlignment="1">
      <alignment horizontal="center" vertical="center" wrapText="1"/>
    </xf>
    <xf numFmtId="164" fontId="11" fillId="2" borderId="11" xfId="1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wrapText="1"/>
    </xf>
    <xf numFmtId="166" fontId="11" fillId="2" borderId="11" xfId="1" applyNumberFormat="1" applyFont="1" applyFill="1" applyBorder="1" applyAlignment="1">
      <alignment horizontal="right" vertical="center" wrapText="1"/>
    </xf>
    <xf numFmtId="166" fontId="11" fillId="0" borderId="11" xfId="1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top"/>
    </xf>
    <xf numFmtId="0" fontId="2" fillId="5" borderId="36" xfId="0" applyFont="1" applyFill="1" applyBorder="1" applyAlignment="1">
      <alignment vertical="top"/>
    </xf>
    <xf numFmtId="0" fontId="2" fillId="0" borderId="35" xfId="0" applyFont="1" applyBorder="1" applyAlignment="1">
      <alignment horizontal="center" wrapText="1"/>
    </xf>
    <xf numFmtId="49" fontId="15" fillId="0" borderId="36" xfId="0" applyNumberFormat="1" applyFont="1" applyBorder="1" applyAlignment="1">
      <alignment vertical="top" wrapText="1"/>
    </xf>
    <xf numFmtId="49" fontId="11" fillId="3" borderId="11" xfId="0" applyNumberFormat="1" applyFont="1" applyFill="1" applyBorder="1" applyAlignment="1">
      <alignment wrapText="1"/>
    </xf>
    <xf numFmtId="49" fontId="11" fillId="3" borderId="11" xfId="0" applyNumberFormat="1" applyFont="1" applyFill="1" applyBorder="1" applyAlignment="1">
      <alignment horizontal="justify" wrapText="1"/>
    </xf>
    <xf numFmtId="4" fontId="10" fillId="22" borderId="11" xfId="1" applyNumberFormat="1" applyFont="1" applyFill="1" applyBorder="1" applyAlignment="1">
      <alignment horizontal="center" vertical="center" wrapText="1"/>
    </xf>
    <xf numFmtId="164" fontId="10" fillId="22" borderId="12" xfId="1" applyNumberFormat="1" applyFont="1" applyFill="1" applyBorder="1" applyAlignment="1">
      <alignment horizontal="center" vertical="center" wrapText="1"/>
    </xf>
    <xf numFmtId="164" fontId="10" fillId="5" borderId="11" xfId="1" applyNumberFormat="1" applyFont="1" applyFill="1" applyBorder="1" applyAlignment="1">
      <alignment horizontal="center" wrapText="1"/>
    </xf>
    <xf numFmtId="164" fontId="10" fillId="2" borderId="11" xfId="1" applyNumberFormat="1" applyFont="1" applyFill="1" applyBorder="1" applyAlignment="1">
      <alignment horizontal="center" wrapText="1"/>
    </xf>
    <xf numFmtId="167" fontId="2" fillId="2" borderId="0" xfId="0" applyNumberFormat="1" applyFont="1" applyFill="1" applyBorder="1" applyAlignment="1">
      <alignment wrapText="1"/>
    </xf>
    <xf numFmtId="164" fontId="10" fillId="5" borderId="12" xfId="1" applyNumberFormat="1" applyFont="1" applyFill="1" applyBorder="1" applyAlignment="1">
      <alignment horizontal="center" wrapText="1"/>
    </xf>
    <xf numFmtId="164" fontId="10" fillId="5" borderId="12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9" fontId="2" fillId="5" borderId="28" xfId="0" applyNumberFormat="1" applyFont="1" applyFill="1" applyBorder="1" applyAlignment="1">
      <alignment horizontal="center" vertical="top"/>
    </xf>
    <xf numFmtId="164" fontId="2" fillId="5" borderId="1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left"/>
    </xf>
    <xf numFmtId="49" fontId="2" fillId="5" borderId="11" xfId="0" applyNumberFormat="1" applyFont="1" applyFill="1" applyBorder="1" applyAlignment="1">
      <alignment horizontal="center" vertical="top"/>
    </xf>
    <xf numFmtId="1" fontId="2" fillId="5" borderId="11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left" vertical="top" wrapText="1"/>
    </xf>
    <xf numFmtId="0" fontId="2" fillId="5" borderId="11" xfId="0" applyNumberFormat="1" applyFont="1" applyFill="1" applyBorder="1" applyAlignment="1">
      <alignment horizontal="left" vertical="top" wrapText="1"/>
    </xf>
    <xf numFmtId="169" fontId="8" fillId="24" borderId="11" xfId="1" applyNumberFormat="1" applyFont="1" applyFill="1" applyBorder="1" applyAlignment="1">
      <alignment horizontal="right" vertical="center" wrapText="1"/>
    </xf>
    <xf numFmtId="49" fontId="10" fillId="3" borderId="11" xfId="0" applyNumberFormat="1" applyFont="1" applyFill="1" applyBorder="1" applyAlignment="1">
      <alignment horizontal="justify" vertical="center" wrapText="1"/>
    </xf>
    <xf numFmtId="2" fontId="10" fillId="3" borderId="11" xfId="0" applyNumberFormat="1" applyFont="1" applyFill="1" applyBorder="1" applyAlignment="1">
      <alignment vertical="top" wrapText="1"/>
    </xf>
    <xf numFmtId="167" fontId="11" fillId="24" borderId="11" xfId="1" applyNumberFormat="1" applyFont="1" applyFill="1" applyBorder="1" applyAlignment="1">
      <alignment horizontal="right" vertical="center" wrapText="1"/>
    </xf>
    <xf numFmtId="2" fontId="11" fillId="2" borderId="11" xfId="0" applyNumberFormat="1" applyFont="1" applyFill="1" applyBorder="1" applyAlignment="1">
      <alignment horizontal="left" vertical="center" wrapText="1" indent="5"/>
    </xf>
    <xf numFmtId="49" fontId="22" fillId="2" borderId="11" xfId="0" applyNumberFormat="1" applyFont="1" applyFill="1" applyBorder="1" applyAlignment="1">
      <alignment vertical="center" wrapText="1"/>
    </xf>
    <xf numFmtId="49" fontId="22" fillId="2" borderId="11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wrapText="1"/>
    </xf>
    <xf numFmtId="164" fontId="2" fillId="5" borderId="1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vertical="center" wrapText="1"/>
    </xf>
    <xf numFmtId="49" fontId="2" fillId="5" borderId="28" xfId="0" applyNumberFormat="1" applyFont="1" applyFill="1" applyBorder="1" applyAlignment="1">
      <alignment horizontal="center" vertical="top"/>
    </xf>
    <xf numFmtId="164" fontId="2" fillId="5" borderId="11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 vertical="center" wrapText="1"/>
    </xf>
    <xf numFmtId="49" fontId="2" fillId="5" borderId="28" xfId="0" applyNumberFormat="1" applyFont="1" applyFill="1" applyBorder="1" applyAlignment="1">
      <alignment horizontal="center" vertical="top"/>
    </xf>
    <xf numFmtId="49" fontId="6" fillId="2" borderId="11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wrapText="1"/>
    </xf>
    <xf numFmtId="164" fontId="2" fillId="5" borderId="11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top"/>
    </xf>
    <xf numFmtId="49" fontId="6" fillId="2" borderId="11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center" wrapText="1"/>
    </xf>
    <xf numFmtId="49" fontId="2" fillId="5" borderId="28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49" fontId="2" fillId="5" borderId="11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center" wrapText="1"/>
    </xf>
    <xf numFmtId="49" fontId="2" fillId="5" borderId="28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164" fontId="2" fillId="5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5" borderId="11" xfId="0" applyNumberFormat="1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wrapText="1"/>
    </xf>
    <xf numFmtId="1" fontId="2" fillId="2" borderId="12" xfId="0" applyNumberFormat="1" applyFont="1" applyFill="1" applyBorder="1" applyAlignment="1">
      <alignment horizontal="center" wrapText="1"/>
    </xf>
    <xf numFmtId="49" fontId="23" fillId="2" borderId="22" xfId="0" applyNumberFormat="1" applyFont="1" applyFill="1" applyBorder="1" applyAlignment="1">
      <alignment vertical="top" wrapText="1"/>
    </xf>
    <xf numFmtId="49" fontId="23" fillId="2" borderId="23" xfId="0" applyNumberFormat="1" applyFont="1" applyFill="1" applyBorder="1" applyAlignment="1">
      <alignment vertical="top" wrapText="1"/>
    </xf>
    <xf numFmtId="0" fontId="15" fillId="2" borderId="11" xfId="0" applyFont="1" applyFill="1" applyBorder="1" applyAlignment="1">
      <alignment horizontal="center" wrapText="1"/>
    </xf>
    <xf numFmtId="49" fontId="10" fillId="3" borderId="11" xfId="0" applyNumberFormat="1" applyFont="1" applyFill="1" applyBorder="1" applyAlignment="1">
      <alignment horizontal="justify" vertical="top" wrapText="1"/>
    </xf>
    <xf numFmtId="1" fontId="10" fillId="3" borderId="11" xfId="1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left" vertical="top" wrapText="1" indent="5"/>
    </xf>
    <xf numFmtId="1" fontId="10" fillId="2" borderId="11" xfId="1" applyNumberFormat="1" applyFont="1" applyFill="1" applyBorder="1" applyAlignment="1">
      <alignment horizontal="center" vertical="center" wrapText="1"/>
    </xf>
    <xf numFmtId="167" fontId="10" fillId="2" borderId="11" xfId="1" applyNumberFormat="1" applyFont="1" applyFill="1" applyBorder="1" applyAlignment="1">
      <alignment horizontal="right" vertical="center" wrapText="1"/>
    </xf>
    <xf numFmtId="49" fontId="10" fillId="2" borderId="11" xfId="0" applyNumberFormat="1" applyFont="1" applyFill="1" applyBorder="1" applyAlignment="1">
      <alignment horizontal="right" vertical="top" wrapText="1"/>
    </xf>
    <xf numFmtId="166" fontId="10" fillId="3" borderId="11" xfId="1" applyNumberFormat="1" applyFont="1" applyFill="1" applyBorder="1" applyAlignment="1">
      <alignment horizontal="right" vertical="center" wrapText="1"/>
    </xf>
    <xf numFmtId="169" fontId="2" fillId="3" borderId="11" xfId="1" applyNumberFormat="1" applyFont="1" applyFill="1" applyBorder="1" applyAlignment="1">
      <alignment horizontal="right" vertical="center" wrapText="1"/>
    </xf>
    <xf numFmtId="167" fontId="10" fillId="0" borderId="11" xfId="1" applyNumberFormat="1" applyFont="1" applyFill="1" applyBorder="1" applyAlignment="1">
      <alignment horizontal="right" vertical="center" wrapText="1"/>
    </xf>
    <xf numFmtId="49" fontId="23" fillId="2" borderId="11" xfId="0" applyNumberFormat="1" applyFont="1" applyFill="1" applyBorder="1" applyAlignment="1">
      <alignment vertical="top" wrapText="1"/>
    </xf>
    <xf numFmtId="167" fontId="23" fillId="2" borderId="11" xfId="0" applyNumberFormat="1" applyFont="1" applyFill="1" applyBorder="1" applyAlignment="1">
      <alignment horizontal="right" vertical="top" wrapText="1"/>
    </xf>
    <xf numFmtId="49" fontId="10" fillId="4" borderId="11" xfId="0" applyNumberFormat="1" applyFont="1" applyFill="1" applyBorder="1" applyAlignment="1">
      <alignment vertical="top" wrapText="1"/>
    </xf>
    <xf numFmtId="164" fontId="10" fillId="4" borderId="11" xfId="1" applyNumberFormat="1" applyFont="1" applyFill="1" applyBorder="1" applyAlignment="1">
      <alignment horizontal="center" vertical="center" wrapText="1"/>
    </xf>
    <xf numFmtId="169" fontId="10" fillId="4" borderId="11" xfId="1" applyNumberFormat="1" applyFont="1" applyFill="1" applyBorder="1" applyAlignment="1">
      <alignment horizontal="right" vertical="center" wrapText="1"/>
    </xf>
    <xf numFmtId="169" fontId="10" fillId="23" borderId="11" xfId="1" applyNumberFormat="1" applyFont="1" applyFill="1" applyBorder="1" applyAlignment="1">
      <alignment horizontal="right" vertical="center" wrapText="1"/>
    </xf>
    <xf numFmtId="169" fontId="10" fillId="2" borderId="11" xfId="1" applyNumberFormat="1" applyFont="1" applyFill="1" applyBorder="1" applyAlignment="1">
      <alignment horizontal="right" vertical="center" wrapText="1"/>
    </xf>
    <xf numFmtId="169" fontId="10" fillId="0" borderId="11" xfId="1" applyNumberFormat="1" applyFont="1" applyFill="1" applyBorder="1" applyAlignment="1">
      <alignment horizontal="right" vertical="center" wrapText="1"/>
    </xf>
    <xf numFmtId="0" fontId="2" fillId="24" borderId="11" xfId="0" applyNumberFormat="1" applyFont="1" applyFill="1" applyBorder="1" applyAlignment="1">
      <alignment horizontal="left" vertical="top" wrapText="1"/>
    </xf>
    <xf numFmtId="167" fontId="10" fillId="24" borderId="11" xfId="1" applyNumberFormat="1" applyFont="1" applyFill="1" applyBorder="1" applyAlignment="1">
      <alignment horizontal="right" vertical="center" wrapText="1"/>
    </xf>
    <xf numFmtId="0" fontId="24" fillId="23" borderId="11" xfId="0" applyFont="1" applyFill="1" applyBorder="1"/>
    <xf numFmtId="167" fontId="24" fillId="23" borderId="11" xfId="1" applyNumberFormat="1" applyFont="1" applyFill="1" applyBorder="1" applyAlignment="1">
      <alignment horizontal="right" vertical="center" wrapText="1"/>
    </xf>
    <xf numFmtId="3" fontId="24" fillId="23" borderId="11" xfId="0" applyNumberFormat="1" applyFont="1" applyFill="1" applyBorder="1" applyAlignment="1">
      <alignment wrapText="1"/>
    </xf>
    <xf numFmtId="4" fontId="21" fillId="2" borderId="0" xfId="0" applyNumberFormat="1" applyFont="1" applyFill="1" applyBorder="1" applyAlignment="1">
      <alignment wrapText="1"/>
    </xf>
    <xf numFmtId="0" fontId="2" fillId="24" borderId="11" xfId="0" applyFont="1" applyFill="1" applyBorder="1" applyAlignment="1">
      <alignment wrapText="1"/>
    </xf>
    <xf numFmtId="49" fontId="6" fillId="2" borderId="11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vertical="top" wrapText="1"/>
    </xf>
    <xf numFmtId="2" fontId="2" fillId="2" borderId="11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2" fontId="2" fillId="2" borderId="1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top" wrapText="1"/>
    </xf>
    <xf numFmtId="2" fontId="25" fillId="2" borderId="11" xfId="0" applyNumberFormat="1" applyFont="1" applyFill="1" applyBorder="1" applyAlignment="1">
      <alignment horizontal="left" vertical="center" wrapText="1" indent="5"/>
    </xf>
    <xf numFmtId="1" fontId="25" fillId="2" borderId="11" xfId="1" applyNumberFormat="1" applyFont="1" applyFill="1" applyBorder="1" applyAlignment="1">
      <alignment horizontal="center" vertical="center" wrapText="1"/>
    </xf>
    <xf numFmtId="167" fontId="25" fillId="2" borderId="11" xfId="1" applyNumberFormat="1" applyFont="1" applyFill="1" applyBorder="1" applyAlignment="1">
      <alignment horizontal="right" vertical="center" wrapText="1"/>
    </xf>
    <xf numFmtId="0" fontId="26" fillId="0" borderId="11" xfId="0" applyFont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28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44" xfId="0" applyFill="1" applyBorder="1" applyAlignment="1">
      <alignment wrapText="1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7" fillId="0" borderId="11" xfId="38" applyFill="1" applyBorder="1" applyAlignment="1">
      <alignment horizontal="center" vertical="center"/>
    </xf>
    <xf numFmtId="0" fontId="0" fillId="0" borderId="29" xfId="0" applyFill="1" applyBorder="1"/>
    <xf numFmtId="0" fontId="0" fillId="0" borderId="8" xfId="0" applyFill="1" applyBorder="1"/>
    <xf numFmtId="0" fontId="0" fillId="0" borderId="44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26" fillId="0" borderId="0" xfId="0" applyFont="1" applyFill="1" applyAlignment="1">
      <alignment horizontal="justify" vertical="center" wrapText="1"/>
    </xf>
    <xf numFmtId="0" fontId="26" fillId="0" borderId="0" xfId="0" applyFont="1" applyFill="1" applyAlignment="1">
      <alignment horizontal="justify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/>
    </xf>
    <xf numFmtId="0" fontId="27" fillId="0" borderId="41" xfId="38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4" fontId="0" fillId="0" borderId="41" xfId="0" applyNumberForma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justify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2" fillId="5" borderId="3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2" fillId="5" borderId="38" xfId="0" applyNumberFormat="1" applyFont="1" applyFill="1" applyBorder="1" applyAlignment="1">
      <alignment horizontal="center" vertical="top"/>
    </xf>
    <xf numFmtId="49" fontId="2" fillId="5" borderId="19" xfId="0" applyNumberFormat="1" applyFont="1" applyFill="1" applyBorder="1" applyAlignment="1">
      <alignment horizontal="center" vertical="top"/>
    </xf>
    <xf numFmtId="49" fontId="2" fillId="5" borderId="13" xfId="0" applyNumberFormat="1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 textRotation="90" wrapText="1"/>
    </xf>
    <xf numFmtId="0" fontId="2" fillId="5" borderId="7" xfId="0" applyFont="1" applyFill="1" applyBorder="1" applyAlignment="1">
      <alignment horizontal="center" vertical="top" textRotation="90" wrapText="1"/>
    </xf>
    <xf numFmtId="0" fontId="2" fillId="5" borderId="4" xfId="0" applyFont="1" applyFill="1" applyBorder="1" applyAlignment="1">
      <alignment horizontal="center" vertical="top" textRotation="90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2" fillId="2" borderId="17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textRotation="90" wrapText="1"/>
    </xf>
    <xf numFmtId="0" fontId="2" fillId="2" borderId="7" xfId="0" applyFont="1" applyFill="1" applyBorder="1" applyAlignment="1">
      <alignment horizontal="center" vertical="top" textRotation="90" wrapText="1"/>
    </xf>
    <xf numFmtId="0" fontId="2" fillId="2" borderId="6" xfId="0" applyFont="1" applyFill="1" applyBorder="1" applyAlignment="1">
      <alignment horizontal="center" vertical="top" textRotation="90" wrapText="1"/>
    </xf>
    <xf numFmtId="0" fontId="14" fillId="2" borderId="0" xfId="0" applyFont="1" applyFill="1" applyBorder="1" applyAlignment="1">
      <alignment horizontal="center" wrapText="1"/>
    </xf>
    <xf numFmtId="49" fontId="11" fillId="4" borderId="8" xfId="0" applyNumberFormat="1" applyFont="1" applyFill="1" applyBorder="1" applyAlignment="1">
      <alignment horizontal="center" vertical="top" wrapText="1"/>
    </xf>
    <xf numFmtId="49" fontId="11" fillId="4" borderId="9" xfId="0" applyNumberFormat="1" applyFont="1" applyFill="1" applyBorder="1" applyAlignment="1">
      <alignment horizontal="center" vertical="top" wrapText="1"/>
    </xf>
    <xf numFmtId="49" fontId="11" fillId="4" borderId="10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 wrapText="1"/>
    </xf>
    <xf numFmtId="49" fontId="2" fillId="5" borderId="11" xfId="0" applyNumberFormat="1" applyFont="1" applyFill="1" applyBorder="1" applyAlignment="1">
      <alignment horizontal="center" vertical="top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/>
    </xf>
    <xf numFmtId="49" fontId="2" fillId="5" borderId="0" xfId="0" applyNumberFormat="1" applyFont="1" applyFill="1" applyBorder="1" applyAlignment="1">
      <alignment horizontal="center" vertical="top"/>
    </xf>
    <xf numFmtId="2" fontId="2" fillId="5" borderId="0" xfId="0" applyNumberFormat="1" applyFont="1" applyFill="1" applyBorder="1" applyAlignment="1">
      <alignment horizontal="left" vertical="top"/>
    </xf>
    <xf numFmtId="0" fontId="2" fillId="5" borderId="11" xfId="0" applyFont="1" applyFill="1" applyBorder="1" applyAlignment="1">
      <alignment horizontal="center" vertical="center" wrapText="1"/>
    </xf>
    <xf numFmtId="49" fontId="2" fillId="5" borderId="26" xfId="0" applyNumberFormat="1" applyFont="1" applyFill="1" applyBorder="1" applyAlignment="1">
      <alignment horizontal="center" vertical="top"/>
    </xf>
    <xf numFmtId="49" fontId="2" fillId="5" borderId="28" xfId="0" applyNumberFormat="1" applyFont="1" applyFill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167" fontId="10" fillId="2" borderId="8" xfId="1" applyNumberFormat="1" applyFont="1" applyFill="1" applyBorder="1" applyAlignment="1">
      <alignment horizontal="center" vertical="center" wrapText="1"/>
    </xf>
    <xf numFmtId="167" fontId="10" fillId="2" borderId="10" xfId="1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/>
    </xf>
    <xf numFmtId="49" fontId="2" fillId="5" borderId="30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5" borderId="7" xfId="0" applyNumberFormat="1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39" xfId="0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vertical="top" wrapText="1"/>
    </xf>
    <xf numFmtId="169" fontId="11" fillId="0" borderId="8" xfId="1" applyNumberFormat="1" applyFont="1" applyFill="1" applyBorder="1" applyAlignment="1">
      <alignment horizontal="center" vertical="center" wrapText="1"/>
    </xf>
    <xf numFmtId="169" fontId="11" fillId="0" borderId="10" xfId="1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textRotation="90" wrapText="1"/>
    </xf>
    <xf numFmtId="49" fontId="2" fillId="5" borderId="11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164" fontId="2" fillId="5" borderId="12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164" fontId="2" fillId="5" borderId="31" xfId="0" applyNumberFormat="1" applyFont="1" applyFill="1" applyBorder="1" applyAlignment="1">
      <alignment horizontal="center"/>
    </xf>
    <xf numFmtId="164" fontId="2" fillId="5" borderId="37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2" fontId="0" fillId="0" borderId="25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0" fillId="7" borderId="11" xfId="0" applyNumberFormat="1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3" xfId="0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3" xfId="0" applyFill="1" applyBorder="1" applyAlignment="1">
      <alignment horizontal="center"/>
    </xf>
  </cellXfs>
  <cellStyles count="39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Гиперссылка" xfId="38" builtinId="8"/>
    <cellStyle name="Обычный" xfId="0" builtinId="0"/>
    <cellStyle name="Обычный 2" xfId="20"/>
    <cellStyle name="Обычный 2 10" xfId="21"/>
    <cellStyle name="Обычный 2 2" xfId="22"/>
    <cellStyle name="Обычный 2 2 2" xfId="23"/>
    <cellStyle name="Обычный 2 9" xfId="24"/>
    <cellStyle name="Обычный 3" xfId="25"/>
    <cellStyle name="Обычный 3 2" xfId="26"/>
    <cellStyle name="Обычный 3 3" xfId="27"/>
    <cellStyle name="Обычный 6" xfId="28"/>
    <cellStyle name="Процентный" xfId="1" builtinId="5"/>
    <cellStyle name="Процентный 2" xfId="29"/>
    <cellStyle name="Процентный 2 2" xfId="30"/>
    <cellStyle name="Процентный 2 3" xfId="31"/>
    <cellStyle name="Процентный 2 4" xfId="32"/>
    <cellStyle name="Процентный 3" xfId="33"/>
    <cellStyle name="Процентный 3 2" xfId="34"/>
    <cellStyle name="Процентный 4" xfId="35"/>
    <cellStyle name="Процентный 5" xfId="37"/>
    <cellStyle name="Финансовый 2" xfId="36"/>
  </cellStyles>
  <dxfs count="0"/>
  <tableStyles count="0" defaultTableStyle="TableStyleMedium9" defaultPivotStyle="PivotStyleLight16"/>
  <colors>
    <mruColors>
      <color rgb="FF00FFFF"/>
      <color rgb="FFFFFF99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-01360405\Post\2022\&#1052;&#1047;\&#1054;&#1050;&#1058;\&#1057;&#1064;\&#1052;&#1047;%20&#1096;&#1082;&#1086;&#1083;&#1099;%20&#1086;&#1082;&#1090;%20(&#1085;&#1086;&#1074;&#1099;&#107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-01360405\Post\2022\&#1052;&#1047;\&#1054;&#1050;&#1058;\&#1057;&#1064;\&#1057;&#1064;_&#1055;&#1083;&#1072;&#1085;&#1086;&#1074;&#1099;&#1077;%20&#1087;&#1086;&#1082;&#1072;&#1079;&#1072;&#1090;&#1077;&#1083;&#1080;\_&#1057;&#1064;_&#1054;&#1050;&#1058;_&#1050;&#1072;&#1095;&#1077;&#1089;&#1090;&#1074;&#1077;&#1085;&#1085;&#1099;&#1077;%20&#1087;&#1086;&#1082;&#1072;&#1079;&#1072;&#1090;&#1077;&#1083;&#1080;%20&#1076;&#1083;&#1103;%20&#1052;&#1047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-01360405\Post\&#1064;&#1058;&#1040;&#1058;&#1053;&#1067;&#1045;\2021\&#1085;&#1072;%2001.04.2021\&#1054;&#1050;&#1058;\01.04.2021\&#1064;&#1090;&#1072;&#1090;&#1099;_&#1064;&#1050;&#1054;&#1051;&#1067;_01.04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ш 3"/>
      <sheetName val="сш 72"/>
      <sheetName val="сш 82"/>
      <sheetName val="сш 159"/>
      <sheetName val="г3"/>
      <sheetName val="л8"/>
      <sheetName val="л10"/>
      <sheetName val="сш 21"/>
      <sheetName val="сш 30"/>
      <sheetName val="сш 36"/>
      <sheetName val="сш 39"/>
      <sheetName val="сш 73"/>
      <sheetName val="сш 84"/>
      <sheetName val="сш 95"/>
      <sheetName val="сш 99"/>
      <sheetName val="сш 133"/>
      <sheetName val="Лист1"/>
    </sheetNames>
    <sheetDataSet>
      <sheetData sheetId="0">
        <row r="45">
          <cell r="FY45">
            <v>0</v>
          </cell>
        </row>
        <row r="46">
          <cell r="FY46">
            <v>0</v>
          </cell>
        </row>
        <row r="49">
          <cell r="FY49">
            <v>0</v>
          </cell>
        </row>
        <row r="50">
          <cell r="FY50">
            <v>0</v>
          </cell>
        </row>
        <row r="51">
          <cell r="FY51">
            <v>20</v>
          </cell>
        </row>
        <row r="52">
          <cell r="FY52">
            <v>0</v>
          </cell>
        </row>
        <row r="53">
          <cell r="FY53">
            <v>0</v>
          </cell>
        </row>
        <row r="54">
          <cell r="FY54">
            <v>0</v>
          </cell>
        </row>
        <row r="55">
          <cell r="FY55">
            <v>20</v>
          </cell>
        </row>
        <row r="56">
          <cell r="FY56">
            <v>0</v>
          </cell>
        </row>
        <row r="57">
          <cell r="FY57">
            <v>0</v>
          </cell>
        </row>
        <row r="58">
          <cell r="FY58">
            <v>0</v>
          </cell>
        </row>
        <row r="59">
          <cell r="FY59">
            <v>20</v>
          </cell>
        </row>
        <row r="60">
          <cell r="FY60">
            <v>0</v>
          </cell>
        </row>
        <row r="61">
          <cell r="FY61">
            <v>0</v>
          </cell>
        </row>
        <row r="62">
          <cell r="FY62">
            <v>0</v>
          </cell>
        </row>
        <row r="63">
          <cell r="FY63">
            <v>0</v>
          </cell>
        </row>
        <row r="64">
          <cell r="FY64">
            <v>0</v>
          </cell>
        </row>
        <row r="126">
          <cell r="FY126">
            <v>0</v>
          </cell>
        </row>
        <row r="127">
          <cell r="FY127">
            <v>20</v>
          </cell>
        </row>
        <row r="128">
          <cell r="FY128">
            <v>0</v>
          </cell>
        </row>
        <row r="129">
          <cell r="FY129">
            <v>0</v>
          </cell>
        </row>
        <row r="130">
          <cell r="FY130">
            <v>0</v>
          </cell>
        </row>
        <row r="131">
          <cell r="FY131">
            <v>20</v>
          </cell>
        </row>
        <row r="132">
          <cell r="FY132">
            <v>0</v>
          </cell>
        </row>
        <row r="133">
          <cell r="FY133">
            <v>75</v>
          </cell>
        </row>
        <row r="134">
          <cell r="FY134">
            <v>2</v>
          </cell>
        </row>
        <row r="135">
          <cell r="FY135">
            <v>20</v>
          </cell>
        </row>
        <row r="136">
          <cell r="FY136">
            <v>100</v>
          </cell>
        </row>
        <row r="137">
          <cell r="FY137">
            <v>75</v>
          </cell>
        </row>
        <row r="138">
          <cell r="FY138">
            <v>2</v>
          </cell>
        </row>
        <row r="139">
          <cell r="FY139">
            <v>20</v>
          </cell>
        </row>
        <row r="140">
          <cell r="FY140">
            <v>100</v>
          </cell>
        </row>
        <row r="141">
          <cell r="FY141">
            <v>0</v>
          </cell>
        </row>
        <row r="142">
          <cell r="FY142">
            <v>2</v>
          </cell>
        </row>
        <row r="143">
          <cell r="FY143">
            <v>20</v>
          </cell>
        </row>
        <row r="144">
          <cell r="FY144">
            <v>0</v>
          </cell>
        </row>
        <row r="145">
          <cell r="FY145">
            <v>75</v>
          </cell>
        </row>
        <row r="146">
          <cell r="FY146">
            <v>2</v>
          </cell>
        </row>
        <row r="147">
          <cell r="FY147">
            <v>20</v>
          </cell>
        </row>
        <row r="148">
          <cell r="FY148">
            <v>100</v>
          </cell>
        </row>
        <row r="149">
          <cell r="FY149">
            <v>75</v>
          </cell>
        </row>
        <row r="150">
          <cell r="FY150">
            <v>2</v>
          </cell>
        </row>
        <row r="151">
          <cell r="FY151">
            <v>20</v>
          </cell>
        </row>
        <row r="152">
          <cell r="FY152">
            <v>100</v>
          </cell>
        </row>
        <row r="153">
          <cell r="FY153">
            <v>0</v>
          </cell>
        </row>
        <row r="154">
          <cell r="FY154">
            <v>0</v>
          </cell>
        </row>
        <row r="155">
          <cell r="FY155">
            <v>20</v>
          </cell>
        </row>
        <row r="166">
          <cell r="FY166">
            <v>0</v>
          </cell>
        </row>
        <row r="167">
          <cell r="FY167">
            <v>0</v>
          </cell>
        </row>
        <row r="168">
          <cell r="FY168">
            <v>0</v>
          </cell>
        </row>
        <row r="169">
          <cell r="FY169">
            <v>0</v>
          </cell>
        </row>
        <row r="170">
          <cell r="FY170">
            <v>0</v>
          </cell>
        </row>
        <row r="171">
          <cell r="FY171">
            <v>0</v>
          </cell>
        </row>
        <row r="172">
          <cell r="FY172">
            <v>0</v>
          </cell>
        </row>
        <row r="173">
          <cell r="FY173">
            <v>0</v>
          </cell>
        </row>
        <row r="174">
          <cell r="FY174">
            <v>0</v>
          </cell>
        </row>
        <row r="175">
          <cell r="FY175">
            <v>0</v>
          </cell>
        </row>
        <row r="241">
          <cell r="FY241">
            <v>72</v>
          </cell>
        </row>
        <row r="242">
          <cell r="FY242">
            <v>10</v>
          </cell>
        </row>
        <row r="243">
          <cell r="FY243">
            <v>20</v>
          </cell>
        </row>
        <row r="244">
          <cell r="FY244">
            <v>100</v>
          </cell>
        </row>
        <row r="245">
          <cell r="FY245">
            <v>0</v>
          </cell>
        </row>
        <row r="246">
          <cell r="FY246">
            <v>0</v>
          </cell>
        </row>
        <row r="247">
          <cell r="FY247">
            <v>20</v>
          </cell>
        </row>
        <row r="248">
          <cell r="FY248">
            <v>0</v>
          </cell>
        </row>
        <row r="249">
          <cell r="FY249">
            <v>72</v>
          </cell>
        </row>
        <row r="250">
          <cell r="FY250">
            <v>10</v>
          </cell>
        </row>
        <row r="251">
          <cell r="FY251">
            <v>20</v>
          </cell>
        </row>
        <row r="252">
          <cell r="FY252">
            <v>100</v>
          </cell>
        </row>
        <row r="253">
          <cell r="FY253">
            <v>72</v>
          </cell>
        </row>
        <row r="254">
          <cell r="FY254">
            <v>10</v>
          </cell>
        </row>
        <row r="255">
          <cell r="FY255">
            <v>20</v>
          </cell>
        </row>
        <row r="256">
          <cell r="FY256">
            <v>100</v>
          </cell>
        </row>
        <row r="257">
          <cell r="FY257">
            <v>0</v>
          </cell>
        </row>
        <row r="258">
          <cell r="FY258">
            <v>0</v>
          </cell>
        </row>
        <row r="259">
          <cell r="FY259">
            <v>20</v>
          </cell>
        </row>
        <row r="260">
          <cell r="FY260">
            <v>0</v>
          </cell>
        </row>
        <row r="261">
          <cell r="FY261">
            <v>72</v>
          </cell>
        </row>
        <row r="262">
          <cell r="FY262">
            <v>10</v>
          </cell>
        </row>
        <row r="263">
          <cell r="FY263">
            <v>20</v>
          </cell>
        </row>
        <row r="264">
          <cell r="FY264">
            <v>100</v>
          </cell>
        </row>
        <row r="265">
          <cell r="FY265">
            <v>0</v>
          </cell>
        </row>
        <row r="266">
          <cell r="FY266">
            <v>0</v>
          </cell>
        </row>
        <row r="267">
          <cell r="FY267">
            <v>0</v>
          </cell>
        </row>
        <row r="268">
          <cell r="FY268">
            <v>0</v>
          </cell>
        </row>
        <row r="269">
          <cell r="FY269">
            <v>0</v>
          </cell>
        </row>
        <row r="270">
          <cell r="FY270">
            <v>0</v>
          </cell>
        </row>
        <row r="281">
          <cell r="FY281">
            <v>0</v>
          </cell>
        </row>
        <row r="282">
          <cell r="FY282">
            <v>0</v>
          </cell>
        </row>
        <row r="283">
          <cell r="FY283">
            <v>0</v>
          </cell>
        </row>
        <row r="284">
          <cell r="FY284">
            <v>0</v>
          </cell>
        </row>
        <row r="285">
          <cell r="FY285">
            <v>0</v>
          </cell>
        </row>
        <row r="286">
          <cell r="FY286">
            <v>0</v>
          </cell>
        </row>
        <row r="287">
          <cell r="FY287">
            <v>0</v>
          </cell>
        </row>
        <row r="288">
          <cell r="FY288">
            <v>0</v>
          </cell>
        </row>
        <row r="289">
          <cell r="FY289">
            <v>0</v>
          </cell>
        </row>
        <row r="290">
          <cell r="FY290">
            <v>0</v>
          </cell>
        </row>
        <row r="356">
          <cell r="FY356">
            <v>0</v>
          </cell>
        </row>
        <row r="357">
          <cell r="FY357">
            <v>65</v>
          </cell>
        </row>
        <row r="358">
          <cell r="FY358">
            <v>30</v>
          </cell>
        </row>
        <row r="359">
          <cell r="FY359">
            <v>20</v>
          </cell>
        </row>
        <row r="360">
          <cell r="FY360">
            <v>100</v>
          </cell>
        </row>
        <row r="361">
          <cell r="FY361">
            <v>0</v>
          </cell>
        </row>
        <row r="362">
          <cell r="FY362">
            <v>0</v>
          </cell>
        </row>
        <row r="363">
          <cell r="FY363">
            <v>20</v>
          </cell>
        </row>
        <row r="364">
          <cell r="FY364">
            <v>0</v>
          </cell>
        </row>
        <row r="365">
          <cell r="FY365">
            <v>0</v>
          </cell>
        </row>
        <row r="366">
          <cell r="FY366">
            <v>0</v>
          </cell>
        </row>
        <row r="367">
          <cell r="FY367">
            <v>20</v>
          </cell>
        </row>
        <row r="368">
          <cell r="FY368">
            <v>0</v>
          </cell>
        </row>
        <row r="369">
          <cell r="FY369">
            <v>65</v>
          </cell>
        </row>
        <row r="370">
          <cell r="FY370">
            <v>0</v>
          </cell>
        </row>
        <row r="371">
          <cell r="FY371">
            <v>20</v>
          </cell>
        </row>
        <row r="372">
          <cell r="FY372">
            <v>100</v>
          </cell>
        </row>
        <row r="373">
          <cell r="FY373">
            <v>0</v>
          </cell>
        </row>
        <row r="374">
          <cell r="FY374">
            <v>0</v>
          </cell>
        </row>
        <row r="375">
          <cell r="FY375">
            <v>0</v>
          </cell>
        </row>
        <row r="376">
          <cell r="FY376">
            <v>0</v>
          </cell>
        </row>
        <row r="377">
          <cell r="FY377">
            <v>0</v>
          </cell>
        </row>
        <row r="378">
          <cell r="FY378">
            <v>0</v>
          </cell>
        </row>
        <row r="379">
          <cell r="FY379">
            <v>0</v>
          </cell>
        </row>
        <row r="380">
          <cell r="FY380">
            <v>0</v>
          </cell>
        </row>
        <row r="401">
          <cell r="FY401">
            <v>0</v>
          </cell>
        </row>
        <row r="402">
          <cell r="FY402">
            <v>0</v>
          </cell>
        </row>
        <row r="403">
          <cell r="FY403">
            <v>0</v>
          </cell>
        </row>
        <row r="404">
          <cell r="FY404">
            <v>0</v>
          </cell>
        </row>
        <row r="405">
          <cell r="FY405">
            <v>0</v>
          </cell>
        </row>
        <row r="406">
          <cell r="FY406">
            <v>0</v>
          </cell>
        </row>
        <row r="407">
          <cell r="FY407">
            <v>0</v>
          </cell>
        </row>
        <row r="408">
          <cell r="FY408">
            <v>0</v>
          </cell>
        </row>
        <row r="409">
          <cell r="FY409">
            <v>0</v>
          </cell>
        </row>
        <row r="410">
          <cell r="FY4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реднее"/>
      <sheetName val="сш 3"/>
      <sheetName val="сш 21"/>
      <sheetName val="сш 30"/>
      <sheetName val="сш 36"/>
      <sheetName val="сш 39"/>
      <sheetName val="сш 72"/>
      <sheetName val="сш 73"/>
      <sheetName val="сш 82"/>
      <sheetName val="сш 84"/>
      <sheetName val="сш 95"/>
      <sheetName val="сш 99"/>
      <sheetName val="сш 133"/>
      <sheetName val="сш 159"/>
      <sheetName val="гим 3"/>
      <sheetName val="Лиц 8"/>
      <sheetName val="Лиц 10"/>
      <sheetName val="Универс"/>
      <sheetName val="гимн 13"/>
      <sheetName val="8"/>
      <sheetName val="9"/>
      <sheetName val="10"/>
      <sheetName val="11"/>
      <sheetName val="12"/>
      <sheetName val="13"/>
      <sheetName val="14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30"/>
      <sheetName val="31"/>
      <sheetName val="32"/>
      <sheetName val="282"/>
      <sheetName val="292"/>
      <sheetName val="296"/>
      <sheetName val="300"/>
      <sheetName val="301"/>
      <sheetName val="303"/>
      <sheetName val="308"/>
      <sheetName val="309"/>
      <sheetName val="311"/>
      <sheetName val="315"/>
      <sheetName val="316"/>
      <sheetName val="326"/>
      <sheetName val="329"/>
      <sheetName val="330"/>
      <sheetName val="333"/>
      <sheetName val="Лицей 1"/>
      <sheetName val="СШИ"/>
      <sheetName val="% кадров с высшим образованием"/>
      <sheetName val="% окончевших и сдавших ЕГЭ"/>
      <sheetName val="ДО победители"/>
      <sheetName val="ч.часы"/>
    </sheetNames>
    <sheetDataSet>
      <sheetData sheetId="0">
        <row r="8">
          <cell r="F8">
            <v>17</v>
          </cell>
          <cell r="G8">
            <v>1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>
            <v>0</v>
          </cell>
          <cell r="AL8">
            <v>0</v>
          </cell>
          <cell r="AM8">
            <v>0</v>
          </cell>
          <cell r="AN8">
            <v>0</v>
          </cell>
          <cell r="AR8">
            <v>0</v>
          </cell>
          <cell r="AT8">
            <v>0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>
            <v>0</v>
          </cell>
          <cell r="AL8">
            <v>0</v>
          </cell>
          <cell r="AM8">
            <v>0</v>
          </cell>
          <cell r="AN8">
            <v>0</v>
          </cell>
          <cell r="AR8">
            <v>0</v>
          </cell>
          <cell r="AT8">
            <v>0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>
            <v>0</v>
          </cell>
          <cell r="AL8">
            <v>0</v>
          </cell>
          <cell r="AM8">
            <v>0</v>
          </cell>
          <cell r="AN8">
            <v>0</v>
          </cell>
          <cell r="AR8">
            <v>0</v>
          </cell>
          <cell r="AT8">
            <v>0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>
            <v>0</v>
          </cell>
          <cell r="AL8">
            <v>0</v>
          </cell>
          <cell r="AM8">
            <v>0</v>
          </cell>
          <cell r="AN8">
            <v>0</v>
          </cell>
          <cell r="AR8">
            <v>0</v>
          </cell>
          <cell r="AT8">
            <v>0</v>
          </cell>
        </row>
      </sheetData>
      <sheetData sheetId="5"/>
      <sheetData sheetId="6"/>
      <sheetData sheetId="7"/>
      <sheetData sheetId="8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>
            <v>0</v>
          </cell>
          <cell r="AL8">
            <v>0</v>
          </cell>
          <cell r="AM8">
            <v>0</v>
          </cell>
          <cell r="AN8">
            <v>0</v>
          </cell>
          <cell r="AR8">
            <v>0</v>
          </cell>
          <cell r="AT8">
            <v>0</v>
          </cell>
        </row>
      </sheetData>
      <sheetData sheetId="9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>
            <v>0</v>
          </cell>
          <cell r="AL8">
            <v>0</v>
          </cell>
          <cell r="AM8">
            <v>0</v>
          </cell>
          <cell r="AN8">
            <v>0</v>
          </cell>
          <cell r="AR8">
            <v>0</v>
          </cell>
          <cell r="AT8">
            <v>0</v>
          </cell>
        </row>
      </sheetData>
      <sheetData sheetId="1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>
            <v>0</v>
          </cell>
          <cell r="AL8">
            <v>0</v>
          </cell>
          <cell r="AM8">
            <v>0</v>
          </cell>
          <cell r="AN8">
            <v>0</v>
          </cell>
          <cell r="AR8">
            <v>0</v>
          </cell>
          <cell r="AT8">
            <v>0</v>
          </cell>
        </row>
      </sheetData>
      <sheetData sheetId="1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>
            <v>0</v>
          </cell>
          <cell r="AL8">
            <v>0</v>
          </cell>
          <cell r="AM8">
            <v>0</v>
          </cell>
          <cell r="AN8">
            <v>0</v>
          </cell>
          <cell r="AR8">
            <v>0</v>
          </cell>
          <cell r="AT8">
            <v>0</v>
          </cell>
        </row>
      </sheetData>
      <sheetData sheetId="12"/>
      <sheetData sheetId="13">
        <row r="160">
          <cell r="N160" t="str">
            <v/>
          </cell>
        </row>
      </sheetData>
      <sheetData sheetId="14">
        <row r="160">
          <cell r="N160">
            <v>10</v>
          </cell>
        </row>
      </sheetData>
      <sheetData sheetId="15">
        <row r="160">
          <cell r="N160" t="str">
            <v/>
          </cell>
        </row>
      </sheetData>
      <sheetData sheetId="16">
        <row r="160">
          <cell r="N160">
            <v>40.74074074074074</v>
          </cell>
        </row>
      </sheetData>
      <sheetData sheetId="17">
        <row r="160">
          <cell r="N160" t="str">
            <v/>
          </cell>
        </row>
      </sheetData>
      <sheetData sheetId="18">
        <row r="160">
          <cell r="N160">
            <v>23.076923076923077</v>
          </cell>
        </row>
      </sheetData>
      <sheetData sheetId="19">
        <row r="160">
          <cell r="N160">
            <v>32</v>
          </cell>
        </row>
      </sheetData>
      <sheetData sheetId="20">
        <row r="160">
          <cell r="N160" t="str">
            <v/>
          </cell>
        </row>
      </sheetData>
      <sheetData sheetId="21">
        <row r="160">
          <cell r="N160">
            <v>100</v>
          </cell>
        </row>
      </sheetData>
      <sheetData sheetId="22">
        <row r="160">
          <cell r="N160">
            <v>13.636363636363635</v>
          </cell>
        </row>
      </sheetData>
      <sheetData sheetId="23">
        <row r="160">
          <cell r="N160">
            <v>5.01</v>
          </cell>
        </row>
      </sheetData>
      <sheetData sheetId="24">
        <row r="160">
          <cell r="N160">
            <v>5</v>
          </cell>
        </row>
      </sheetData>
      <sheetData sheetId="25"/>
      <sheetData sheetId="26">
        <row r="160">
          <cell r="N160" t="str">
            <v/>
          </cell>
        </row>
      </sheetData>
      <sheetData sheetId="27">
        <row r="160">
          <cell r="N160" t="str">
            <v/>
          </cell>
        </row>
      </sheetData>
      <sheetData sheetId="28">
        <row r="160">
          <cell r="N160">
            <v>25.806451612903224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ШК"/>
      <sheetName val="СВОД_ШК_авт"/>
      <sheetName val="СВОД_ШК_бюд"/>
      <sheetName val="3"/>
      <sheetName val="21"/>
      <sheetName val="30"/>
      <sheetName val="36"/>
      <sheetName val="39"/>
      <sheetName val="72"/>
      <sheetName val="73"/>
      <sheetName val="82"/>
      <sheetName val="84"/>
      <sheetName val="95"/>
      <sheetName val="99"/>
      <sheetName val="133"/>
      <sheetName val="г3"/>
      <sheetName val="л8"/>
      <sheetName val="л10"/>
      <sheetName val="л1"/>
      <sheetName val="г13"/>
      <sheetName val="универс"/>
      <sheetName val="интернат"/>
      <sheetName val="кратк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8">
          <cell r="D38">
            <v>23.164000000000005</v>
          </cell>
        </row>
        <row r="46">
          <cell r="D46">
            <v>8.5</v>
          </cell>
        </row>
        <row r="67">
          <cell r="D67">
            <v>96.164000000000001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H60"/>
  <sheetViews>
    <sheetView view="pageBreakPreview" topLeftCell="A22" zoomScale="70" zoomScaleNormal="80" zoomScaleSheetLayoutView="70" workbookViewId="0">
      <selection activeCell="E36" sqref="E36"/>
    </sheetView>
  </sheetViews>
  <sheetFormatPr defaultRowHeight="15.75" x14ac:dyDescent="0.25"/>
  <cols>
    <col min="1" max="1" width="4.85546875" style="37" customWidth="1"/>
    <col min="2" max="2" width="12.28515625" style="83" customWidth="1"/>
    <col min="3" max="3" width="89.85546875" style="37" customWidth="1"/>
    <col min="4" max="4" width="10.42578125" style="38" customWidth="1"/>
    <col min="5" max="6" width="10" style="38" customWidth="1"/>
    <col min="7" max="7" width="10.7109375" style="39" customWidth="1"/>
    <col min="8" max="9" width="9.140625" style="30"/>
    <col min="10" max="10" width="12.140625" style="30" customWidth="1"/>
    <col min="11" max="11" width="12.5703125" style="30" customWidth="1"/>
    <col min="12" max="12" width="11.140625" style="30" bestFit="1" customWidth="1"/>
    <col min="13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96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52" t="s">
        <v>70</v>
      </c>
      <c r="B6" s="15"/>
      <c r="C6" s="53"/>
      <c r="D6" s="54"/>
      <c r="E6" s="55"/>
      <c r="F6" s="56"/>
      <c r="G6" s="54"/>
      <c r="H6" s="57"/>
      <c r="I6" s="57"/>
      <c r="J6" s="58"/>
      <c r="K6" s="5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52" t="s">
        <v>70</v>
      </c>
      <c r="B7" s="15"/>
      <c r="C7" s="53"/>
      <c r="D7" s="54"/>
      <c r="E7" s="55"/>
      <c r="F7" s="56"/>
      <c r="G7" s="54"/>
      <c r="H7" s="57"/>
      <c r="I7" s="57"/>
      <c r="J7" s="58"/>
      <c r="K7" s="59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96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98">
        <v>1</v>
      </c>
      <c r="B12" s="95" t="s">
        <v>8</v>
      </c>
      <c r="C12" s="95" t="s">
        <v>9</v>
      </c>
      <c r="D12" s="64">
        <v>4</v>
      </c>
      <c r="E12" s="64">
        <v>5</v>
      </c>
      <c r="F12" s="65">
        <v>6</v>
      </c>
      <c r="G12" s="64">
        <v>7</v>
      </c>
      <c r="H12" s="94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3'!$FY$45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>
        <v>0</v>
      </c>
      <c r="F27" s="8">
        <v>0</v>
      </c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>
        <v>0</v>
      </c>
      <c r="F28" s="8">
        <v>0</v>
      </c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3'!$FY$46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3'!$FY$49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[2]январь!$B$8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[2]февраль!$B$8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[2]март!$B$8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[2]апрель!$B$8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[2]май!$B$8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[2]сентябрь!$B$8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[2]октябрь!$B$8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[2]ноябрь!$B$8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[2]декабрь!$B$8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  <row r="54" spans="1:77" ht="15.75" customHeight="1" x14ac:dyDescent="0.25">
      <c r="B54" s="324"/>
      <c r="C54" s="324"/>
      <c r="D54" s="324"/>
      <c r="E54" s="324"/>
      <c r="F54" s="324"/>
      <c r="G54" s="324"/>
    </row>
    <row r="60" spans="1:77" x14ac:dyDescent="0.25">
      <c r="L60" s="92"/>
    </row>
  </sheetData>
  <mergeCells count="35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B54:G54"/>
    <mergeCell ref="A25:A52"/>
    <mergeCell ref="B25:B52"/>
    <mergeCell ref="G27:J28"/>
    <mergeCell ref="G33:N33"/>
    <mergeCell ref="G34:N34"/>
    <mergeCell ref="C41:F41"/>
    <mergeCell ref="G44:J52"/>
    <mergeCell ref="G40:N40"/>
    <mergeCell ref="J13:J17"/>
    <mergeCell ref="K13:K17"/>
    <mergeCell ref="G36:N36"/>
    <mergeCell ref="G37:N37"/>
    <mergeCell ref="G39:N39"/>
    <mergeCell ref="A19:G19"/>
    <mergeCell ref="A20:G20"/>
    <mergeCell ref="A21:A23"/>
    <mergeCell ref="B22:B23"/>
    <mergeCell ref="B21:F21"/>
    <mergeCell ref="C22:F22"/>
    <mergeCell ref="A13:A18"/>
    <mergeCell ref="B13:B17"/>
    <mergeCell ref="H13:H17"/>
    <mergeCell ref="I13:I17"/>
  </mergeCells>
  <pageMargins left="0.7" right="0.7" top="0.75" bottom="0.75" header="0.3" footer="0.3"/>
  <pageSetup paperSize="9" scale="45" orientation="portrait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H52"/>
  <sheetViews>
    <sheetView view="pageBreakPreview" topLeftCell="A16" zoomScale="68" zoomScaleNormal="80" zoomScaleSheetLayoutView="68" workbookViewId="0">
      <selection activeCell="T34" sqref="T34"/>
    </sheetView>
  </sheetViews>
  <sheetFormatPr defaultColWidth="9.140625" defaultRowHeight="15.75" x14ac:dyDescent="0.25"/>
  <cols>
    <col min="1" max="1" width="4.85546875" style="37" customWidth="1"/>
    <col min="2" max="2" width="12.28515625" style="79" customWidth="1"/>
    <col min="3" max="3" width="89.85546875" style="37" customWidth="1"/>
    <col min="4" max="4" width="10.42578125" style="38" customWidth="1"/>
    <col min="5" max="6" width="10" style="38" customWidth="1"/>
    <col min="7" max="7" width="8.855468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38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52" t="s">
        <v>71</v>
      </c>
      <c r="B6" s="15"/>
      <c r="C6" s="53"/>
      <c r="D6" s="54"/>
      <c r="E6" s="55"/>
      <c r="F6" s="56"/>
      <c r="G6" s="54"/>
      <c r="H6" s="57"/>
      <c r="I6" s="57"/>
      <c r="J6" s="58"/>
      <c r="K6" s="5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52" t="s">
        <v>72</v>
      </c>
      <c r="B7" s="15"/>
      <c r="C7" s="53"/>
      <c r="D7" s="54"/>
      <c r="E7" s="55"/>
      <c r="F7" s="56"/>
      <c r="G7" s="54"/>
      <c r="H7" s="57"/>
      <c r="I7" s="57"/>
      <c r="J7" s="58"/>
      <c r="K7" s="59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67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66">
        <v>1</v>
      </c>
      <c r="B12" s="170" t="s">
        <v>8</v>
      </c>
      <c r="C12" s="170" t="s">
        <v>9</v>
      </c>
      <c r="D12" s="64">
        <v>4</v>
      </c>
      <c r="E12" s="64">
        <v>5</v>
      </c>
      <c r="F12" s="65">
        <v>6</v>
      </c>
      <c r="G12" s="64">
        <v>7</v>
      </c>
      <c r="H12" s="168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20</v>
      </c>
      <c r="E13" s="182">
        <f>F26</f>
        <v>0</v>
      </c>
      <c r="F13" s="163">
        <f>IF(AND(D13=0,E13=0),"-",IF(E13/D13*100&gt;100,100,E13/D13*100))</f>
        <v>0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100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20</v>
      </c>
      <c r="E17" s="164">
        <f>F38</f>
        <v>0</v>
      </c>
      <c r="F17" s="163">
        <f>IF(AND(D17=0,E17=0),"-",IF(E17/D17*100&gt;100,100,E17/D17*100))</f>
        <v>0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3'!$FY$151</f>
        <v>20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/>
      <c r="F27" s="9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/>
      <c r="F28" s="9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3'!$FY$152</f>
        <v>100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17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17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3'!$FY$153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3'!$FY$154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3'!$FY$155</f>
        <v>20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[2]январь!$L$8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[2]февраль!$L$8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[2]март!$L$8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[2]апрель!$L$8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[2]май!$L$8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[2]сентябрь!$L$8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[2]октябрь!$L$8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[2]ноябрь!$L$8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[2]декабрь!$L$8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13:K17"/>
    <mergeCell ref="A25:A52"/>
    <mergeCell ref="B25:B52"/>
    <mergeCell ref="G36:N36"/>
    <mergeCell ref="G37:N37"/>
    <mergeCell ref="G39:N39"/>
    <mergeCell ref="G40:N40"/>
    <mergeCell ref="C41:F41"/>
    <mergeCell ref="A13:A18"/>
    <mergeCell ref="B13:B17"/>
    <mergeCell ref="H13:H17"/>
    <mergeCell ref="I13:I17"/>
    <mergeCell ref="G27:J28"/>
    <mergeCell ref="J13:J17"/>
    <mergeCell ref="G44:J52"/>
    <mergeCell ref="A19:G19"/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G33:N33"/>
    <mergeCell ref="G34:N34"/>
    <mergeCell ref="A20:G20"/>
    <mergeCell ref="A21:A23"/>
    <mergeCell ref="B22:B23"/>
    <mergeCell ref="B21:F21"/>
    <mergeCell ref="C22:F22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H52"/>
  <sheetViews>
    <sheetView view="pageBreakPreview" topLeftCell="A19" zoomScale="68" zoomScaleNormal="80" zoomScaleSheetLayoutView="68" workbookViewId="0">
      <selection activeCell="T34" sqref="T34"/>
    </sheetView>
  </sheetViews>
  <sheetFormatPr defaultColWidth="9.140625" defaultRowHeight="15.75" x14ac:dyDescent="0.25"/>
  <cols>
    <col min="1" max="1" width="4.85546875" style="37" customWidth="1"/>
    <col min="2" max="2" width="12.28515625" style="165" customWidth="1"/>
    <col min="3" max="3" width="89.85546875" style="37" customWidth="1"/>
    <col min="4" max="4" width="10.42578125" style="38" customWidth="1"/>
    <col min="5" max="6" width="10" style="38" customWidth="1"/>
    <col min="7" max="7" width="12" style="39" customWidth="1"/>
    <col min="8" max="9" width="9.140625" style="30"/>
    <col min="10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38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342" t="s">
        <v>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52" t="s">
        <v>151</v>
      </c>
      <c r="B7" s="15"/>
      <c r="C7" s="53"/>
      <c r="D7" s="54"/>
      <c r="E7" s="55"/>
      <c r="F7" s="56"/>
      <c r="G7" s="54"/>
      <c r="H7" s="57"/>
      <c r="I7" s="57"/>
      <c r="J7" s="58"/>
      <c r="K7" s="59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67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66">
        <v>1</v>
      </c>
      <c r="B12" s="170" t="s">
        <v>8</v>
      </c>
      <c r="C12" s="170" t="s">
        <v>9</v>
      </c>
      <c r="D12" s="64">
        <v>4</v>
      </c>
      <c r="E12" s="64">
        <v>5</v>
      </c>
      <c r="F12" s="65">
        <v>6</v>
      </c>
      <c r="G12" s="64">
        <v>7</v>
      </c>
      <c r="H12" s="168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3'!$FY$166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/>
      <c r="F27" s="9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/>
      <c r="F28" s="9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3'!$FY$167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3'!$FY$168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3'!$FY$169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3'!$FY$170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[2]январь!$O$8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[2]февраль!$O$8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[2]март!$O$8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[2]апрель!$O$8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[2]май!$O$8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[2]сентябрь!$O$8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[2]октябрь!$O$8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[2]ноябрь!$O$8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[2]декабрь!$O$8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5">
    <mergeCell ref="K8:K11"/>
    <mergeCell ref="B9:B10"/>
    <mergeCell ref="C9:G10"/>
    <mergeCell ref="A1:K1"/>
    <mergeCell ref="A2:K2"/>
    <mergeCell ref="A3:K3"/>
    <mergeCell ref="A4:K4"/>
    <mergeCell ref="A5:K5"/>
    <mergeCell ref="B21:F21"/>
    <mergeCell ref="B22:B23"/>
    <mergeCell ref="C22:F22"/>
    <mergeCell ref="H9:J10"/>
    <mergeCell ref="A13:A18"/>
    <mergeCell ref="B13:B17"/>
    <mergeCell ref="H13:H17"/>
    <mergeCell ref="I13:I17"/>
    <mergeCell ref="J13:J17"/>
    <mergeCell ref="A8:A11"/>
    <mergeCell ref="B8:J8"/>
    <mergeCell ref="G44:J52"/>
    <mergeCell ref="A6:K6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  <mergeCell ref="K13:K17"/>
    <mergeCell ref="A19:G19"/>
    <mergeCell ref="A20:G20"/>
    <mergeCell ref="A21:A23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H52"/>
  <sheetViews>
    <sheetView view="pageBreakPreview" topLeftCell="A31" zoomScale="70" zoomScaleNormal="70" zoomScaleSheetLayoutView="70" workbookViewId="0">
      <selection activeCell="F14" sqref="F14"/>
    </sheetView>
  </sheetViews>
  <sheetFormatPr defaultColWidth="9.140625" defaultRowHeight="15.75" x14ac:dyDescent="0.25"/>
  <cols>
    <col min="1" max="1" width="4.85546875" style="37" customWidth="1"/>
    <col min="2" max="2" width="12.28515625" style="82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38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52" t="s">
        <v>70</v>
      </c>
      <c r="B6" s="15"/>
      <c r="C6" s="53"/>
      <c r="D6" s="54"/>
      <c r="E6" s="55"/>
      <c r="F6" s="56"/>
      <c r="G6" s="54"/>
      <c r="H6" s="57"/>
      <c r="I6" s="57"/>
      <c r="J6" s="58"/>
      <c r="K6" s="5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52" t="s">
        <v>72</v>
      </c>
      <c r="B7" s="15"/>
      <c r="C7" s="53"/>
      <c r="D7" s="54"/>
      <c r="E7" s="55"/>
      <c r="F7" s="56"/>
      <c r="G7" s="54"/>
      <c r="H7" s="57"/>
      <c r="I7" s="57"/>
      <c r="J7" s="58"/>
      <c r="K7" s="59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67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66">
        <v>1</v>
      </c>
      <c r="B12" s="170" t="s">
        <v>8</v>
      </c>
      <c r="C12" s="170" t="s">
        <v>9</v>
      </c>
      <c r="D12" s="64">
        <v>4</v>
      </c>
      <c r="E12" s="64">
        <v>5</v>
      </c>
      <c r="F12" s="65">
        <v>6</v>
      </c>
      <c r="G12" s="64">
        <v>7</v>
      </c>
      <c r="H12" s="168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3'!$FY$171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/>
      <c r="F27" s="17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/>
      <c r="F28" s="17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3'!$FY$172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17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17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3'!$FY$173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3'!$FY$174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3'!$FY$175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174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174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[2]январь!$P$8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[2]февраль!$P$8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[2]март!$P$8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[2]апрель!$P$8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[2]май!$P$8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[2]сентябрь!$P$8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[2]октябрь!$P$8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[2]ноябрь!$P$8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[2]декабрь!$P$8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13:K17"/>
    <mergeCell ref="A25:A52"/>
    <mergeCell ref="B25:B52"/>
    <mergeCell ref="G36:N36"/>
    <mergeCell ref="G37:N37"/>
    <mergeCell ref="G39:N39"/>
    <mergeCell ref="G40:N40"/>
    <mergeCell ref="C41:F41"/>
    <mergeCell ref="A13:A18"/>
    <mergeCell ref="B13:B17"/>
    <mergeCell ref="H13:H17"/>
    <mergeCell ref="I13:I17"/>
    <mergeCell ref="G27:J28"/>
    <mergeCell ref="J13:J17"/>
    <mergeCell ref="G44:J52"/>
    <mergeCell ref="A19:G19"/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G33:N33"/>
    <mergeCell ref="G34:N34"/>
    <mergeCell ref="A20:G20"/>
    <mergeCell ref="A21:A23"/>
    <mergeCell ref="B22:B23"/>
    <mergeCell ref="B21:F21"/>
    <mergeCell ref="C22:F22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H52"/>
  <sheetViews>
    <sheetView view="pageBreakPreview" topLeftCell="A31" zoomScale="70" zoomScaleNormal="80" zoomScaleSheetLayoutView="70" workbookViewId="0">
      <selection activeCell="H70" sqref="H70"/>
    </sheetView>
  </sheetViews>
  <sheetFormatPr defaultColWidth="9.140625" defaultRowHeight="15.75" x14ac:dyDescent="0.25"/>
  <cols>
    <col min="1" max="1" width="4.85546875" style="37" customWidth="1"/>
    <col min="2" max="2" width="12.28515625" style="183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67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94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95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149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0.5" customHeight="1" x14ac:dyDescent="0.25">
      <c r="A13" s="312"/>
      <c r="B13" s="315" t="s">
        <v>38</v>
      </c>
      <c r="C13" s="172" t="s">
        <v>157</v>
      </c>
      <c r="D13" s="182">
        <f>E26</f>
        <v>72</v>
      </c>
      <c r="E13" s="182">
        <f>F26</f>
        <v>0</v>
      </c>
      <c r="F13" s="163">
        <f>IF(AND(D13=0,E13=0),"-",IF(E13/D13*100&gt;100,100,E13/D13*100))</f>
        <v>0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8.5" customHeight="1" x14ac:dyDescent="0.25">
      <c r="A14" s="313"/>
      <c r="B14" s="316"/>
      <c r="C14" s="172" t="s">
        <v>153</v>
      </c>
      <c r="D14" s="182">
        <f>E29</f>
        <v>10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2.75" customHeight="1" x14ac:dyDescent="0.25">
      <c r="A15" s="313"/>
      <c r="B15" s="316"/>
      <c r="C15" s="173" t="s">
        <v>155</v>
      </c>
      <c r="D15" s="160">
        <f>E32</f>
        <v>20</v>
      </c>
      <c r="E15" s="160">
        <f>F32</f>
        <v>0</v>
      </c>
      <c r="F15" s="163">
        <f>IF(AND(D15=0,E15=0),"-",IF(E15/D15*100&gt;100,100,E15/D15*100))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61.5" customHeight="1" x14ac:dyDescent="0.25">
      <c r="A16" s="313"/>
      <c r="B16" s="316"/>
      <c r="C16" s="86" t="s">
        <v>131</v>
      </c>
      <c r="D16" s="161">
        <f>E35</f>
        <v>100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154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3'!$FY$241</f>
        <v>72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156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158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3'!$FY$242</f>
        <v>10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159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160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3'!$FY$243</f>
        <v>20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161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162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3'!$FY$244</f>
        <v>100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3'!$FY$245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163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164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[2]январь!$R$8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[2]февраль!$R$8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[2]март!$R$8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[2]апрель!$R$8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[2]май!$R$8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[2]сентябрь!$R$8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[2]октябрь!$R$8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[2]ноябрь!$R$8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[2]декабрь!$R$8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H52"/>
  <sheetViews>
    <sheetView view="pageBreakPreview" topLeftCell="A19" zoomScale="70" zoomScaleNormal="80" zoomScaleSheetLayoutView="70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183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67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94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71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149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0.5" customHeight="1" x14ac:dyDescent="0.25">
      <c r="A13" s="312"/>
      <c r="B13" s="315" t="s">
        <v>38</v>
      </c>
      <c r="C13" s="172" t="s">
        <v>157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8.5" customHeight="1" x14ac:dyDescent="0.25">
      <c r="A14" s="313"/>
      <c r="B14" s="316"/>
      <c r="C14" s="172" t="s">
        <v>153</v>
      </c>
      <c r="D14" s="182">
        <f>E29</f>
        <v>20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2.75" customHeight="1" x14ac:dyDescent="0.25">
      <c r="A15" s="313"/>
      <c r="B15" s="316"/>
      <c r="C15" s="173" t="s">
        <v>155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61.5" customHeight="1" x14ac:dyDescent="0.25">
      <c r="A16" s="313"/>
      <c r="B16" s="316"/>
      <c r="C16" s="86" t="s">
        <v>131</v>
      </c>
      <c r="D16" s="161">
        <f>E35</f>
        <v>72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154</v>
      </c>
      <c r="D17" s="164">
        <f>E38</f>
        <v>10</v>
      </c>
      <c r="E17" s="164">
        <f>F38</f>
        <v>0</v>
      </c>
      <c r="F17" s="163">
        <f>IF(AND(D17=0,E17=0),"-",IF(E17/D17*100&gt;100,100,E17/D17*100))</f>
        <v>0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3'!$FY$246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156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158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3'!$FY$247</f>
        <v>20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159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160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3'!$FY$248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161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162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3'!$FY$249</f>
        <v>72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3'!$FY$250</f>
        <v>10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163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164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[2]январь!$S$8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[2]февраль!$S$8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[2]март!$S$8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[2]апрель!$S$8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[2]май!$S$8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[2]сентябрь!$S$8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[2]октябрь!$S$8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[2]ноябрь!$S$8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[2]декабрь!$S$8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H52"/>
  <sheetViews>
    <sheetView view="pageBreakPreview" topLeftCell="A28" zoomScale="70" zoomScaleNormal="80" zoomScaleSheetLayoutView="70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183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67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94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71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70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0.5" customHeight="1" x14ac:dyDescent="0.25">
      <c r="A13" s="312"/>
      <c r="B13" s="315" t="s">
        <v>38</v>
      </c>
      <c r="C13" s="172" t="s">
        <v>157</v>
      </c>
      <c r="D13" s="182">
        <f>E26</f>
        <v>20</v>
      </c>
      <c r="E13" s="182">
        <f>F26</f>
        <v>0</v>
      </c>
      <c r="F13" s="163">
        <f>IF(AND(D13=0,E13=0),"-",IF(E13/D13*100&gt;100,100,E13/D13*100))</f>
        <v>0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8.5" customHeight="1" x14ac:dyDescent="0.25">
      <c r="A14" s="313"/>
      <c r="B14" s="316"/>
      <c r="C14" s="172" t="s">
        <v>153</v>
      </c>
      <c r="D14" s="182">
        <f>E29</f>
        <v>100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2.75" customHeight="1" x14ac:dyDescent="0.25">
      <c r="A15" s="313"/>
      <c r="B15" s="316"/>
      <c r="C15" s="173" t="s">
        <v>155</v>
      </c>
      <c r="D15" s="160">
        <f>E32</f>
        <v>72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61.5" customHeight="1" x14ac:dyDescent="0.25">
      <c r="A16" s="313"/>
      <c r="B16" s="316"/>
      <c r="C16" s="86" t="s">
        <v>131</v>
      </c>
      <c r="D16" s="161">
        <f>E35</f>
        <v>10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154</v>
      </c>
      <c r="D17" s="164">
        <f>E38</f>
        <v>20</v>
      </c>
      <c r="E17" s="164">
        <f>F38</f>
        <v>0</v>
      </c>
      <c r="F17" s="163">
        <f>IF(AND(D17=0,E17=0),"-",IF(E17/D17*100&gt;100,100,E17/D17*100))</f>
        <v>0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3'!$FY$251</f>
        <v>20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156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158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3'!$FY$252</f>
        <v>100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159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160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3'!$FY$253</f>
        <v>72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161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162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3'!$FY$254</f>
        <v>10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3'!$FY$255</f>
        <v>20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163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164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[2]январь!$T$8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[2]февраль!$T$8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[2]март!$T$8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[2]апрель!$T$8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[2]май!$T$8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[2]сентябрь!$T$8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[2]октябрь!$T$8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[2]ноябрь!$T$8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[2]декабрь!$T$8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H52"/>
  <sheetViews>
    <sheetView view="pageBreakPreview" topLeftCell="A16" zoomScale="64" zoomScaleNormal="80" zoomScaleSheetLayoutView="64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83" customWidth="1"/>
    <col min="3" max="3" width="89.85546875" style="37" customWidth="1"/>
    <col min="4" max="4" width="21.140625" style="38" customWidth="1"/>
    <col min="5" max="5" width="14.85546875" style="38" customWidth="1"/>
    <col min="6" max="6" width="14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67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98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70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70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0.5" customHeight="1" x14ac:dyDescent="0.25">
      <c r="A13" s="312"/>
      <c r="B13" s="315" t="s">
        <v>38</v>
      </c>
      <c r="C13" s="172" t="s">
        <v>157</v>
      </c>
      <c r="D13" s="182">
        <f>E26</f>
        <v>100</v>
      </c>
      <c r="E13" s="182">
        <f>F26</f>
        <v>0</v>
      </c>
      <c r="F13" s="163">
        <f>IF(AND(D13=0,E13=0),"-",IF(E13/D13*100&gt;100,100,E13/D13*100))</f>
        <v>0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8.5" customHeight="1" x14ac:dyDescent="0.25">
      <c r="A14" s="313"/>
      <c r="B14" s="316"/>
      <c r="C14" s="172" t="s">
        <v>153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2.75" customHeight="1" x14ac:dyDescent="0.25">
      <c r="A15" s="313"/>
      <c r="B15" s="316"/>
      <c r="C15" s="173" t="s">
        <v>155</v>
      </c>
      <c r="D15" s="160">
        <f>E32</f>
        <v>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61.5" customHeight="1" x14ac:dyDescent="0.25">
      <c r="A16" s="313"/>
      <c r="B16" s="316"/>
      <c r="C16" s="86" t="s">
        <v>131</v>
      </c>
      <c r="D16" s="161">
        <f>E35</f>
        <v>20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154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45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3'!$FY$256</f>
        <v>100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156</v>
      </c>
      <c r="D27" s="6" t="s">
        <v>18</v>
      </c>
      <c r="E27" s="8"/>
      <c r="F27" s="17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158</v>
      </c>
      <c r="D28" s="6" t="s">
        <v>18</v>
      </c>
      <c r="E28" s="8"/>
      <c r="F28" s="17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3'!$FY$257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159</v>
      </c>
      <c r="D30" s="6" t="s">
        <v>18</v>
      </c>
      <c r="E30" s="91"/>
      <c r="F30" s="17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160</v>
      </c>
      <c r="D31" s="6" t="s">
        <v>18</v>
      </c>
      <c r="E31" s="91"/>
      <c r="F31" s="17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3'!$FY$258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161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162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3'!$FY$259</f>
        <v>20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3'!$FY$260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163</v>
      </c>
      <c r="D39" s="6" t="s">
        <v>44</v>
      </c>
      <c r="E39" s="91"/>
      <c r="F39" s="174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164</v>
      </c>
      <c r="D40" s="6" t="s">
        <v>44</v>
      </c>
      <c r="E40" s="91"/>
      <c r="F40" s="174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[2]январь!$U$8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[2]февраль!$U$8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[2]март!$U$8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[2]апрель!$U$8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[2]май!$U$8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[2]сентябрь!$U$8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[2]октябрь!$U$8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[2]ноябрь!$U$8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[2]декабрь!$U$8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13:K17"/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A13:A18"/>
    <mergeCell ref="B13:B17"/>
    <mergeCell ref="H13:H17"/>
    <mergeCell ref="I13:I17"/>
    <mergeCell ref="J13:J17"/>
    <mergeCell ref="A19:G19"/>
    <mergeCell ref="A20:G20"/>
    <mergeCell ref="A21:A23"/>
    <mergeCell ref="B22:B23"/>
    <mergeCell ref="B21:F21"/>
    <mergeCell ref="C22:F22"/>
    <mergeCell ref="G27:J28"/>
    <mergeCell ref="G33:N33"/>
    <mergeCell ref="G34:N34"/>
    <mergeCell ref="A25:A52"/>
    <mergeCell ref="B25:B52"/>
    <mergeCell ref="G36:N36"/>
    <mergeCell ref="G37:N37"/>
    <mergeCell ref="G39:N39"/>
    <mergeCell ref="G40:N40"/>
    <mergeCell ref="C41:F41"/>
    <mergeCell ref="G44:J52"/>
  </mergeCells>
  <pageMargins left="0.7" right="0.7" top="0.75" bottom="0.75" header="0.3" footer="0.3"/>
  <pageSetup paperSize="9" scale="39" orientation="portrait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H52"/>
  <sheetViews>
    <sheetView view="pageBreakPreview" topLeftCell="A16" zoomScale="64" zoomScaleNormal="80" zoomScaleSheetLayoutView="64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183" customWidth="1"/>
    <col min="3" max="3" width="89.85546875" style="37" customWidth="1"/>
    <col min="4" max="4" width="21.140625" style="38" customWidth="1"/>
    <col min="5" max="5" width="14.85546875" style="38" customWidth="1"/>
    <col min="6" max="6" width="14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67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98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71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70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0.5" customHeight="1" x14ac:dyDescent="0.25">
      <c r="A13" s="312"/>
      <c r="B13" s="315" t="s">
        <v>38</v>
      </c>
      <c r="C13" s="172" t="s">
        <v>157</v>
      </c>
      <c r="D13" s="182">
        <f>E26</f>
        <v>72</v>
      </c>
      <c r="E13" s="182">
        <f>F26</f>
        <v>0</v>
      </c>
      <c r="F13" s="163">
        <f>IF(AND(D13=0,E13=0),"-",IF(E13/D13*100&gt;100,100,E13/D13*100))</f>
        <v>0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8.5" customHeight="1" x14ac:dyDescent="0.25">
      <c r="A14" s="313"/>
      <c r="B14" s="316"/>
      <c r="C14" s="172" t="s">
        <v>153</v>
      </c>
      <c r="D14" s="182">
        <f>E29</f>
        <v>10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2.75" customHeight="1" x14ac:dyDescent="0.25">
      <c r="A15" s="313"/>
      <c r="B15" s="316"/>
      <c r="C15" s="173" t="s">
        <v>155</v>
      </c>
      <c r="D15" s="160">
        <f>E32</f>
        <v>20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61.5" customHeight="1" x14ac:dyDescent="0.25">
      <c r="A16" s="313"/>
      <c r="B16" s="316"/>
      <c r="C16" s="86" t="s">
        <v>131</v>
      </c>
      <c r="D16" s="161">
        <f>E35</f>
        <v>100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154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45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3'!$FY$261</f>
        <v>72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156</v>
      </c>
      <c r="D27" s="6" t="s">
        <v>18</v>
      </c>
      <c r="E27" s="8"/>
      <c r="F27" s="17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158</v>
      </c>
      <c r="D28" s="6" t="s">
        <v>18</v>
      </c>
      <c r="E28" s="8"/>
      <c r="F28" s="17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3'!$FY$262</f>
        <v>10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159</v>
      </c>
      <c r="D30" s="6" t="s">
        <v>18</v>
      </c>
      <c r="E30" s="91"/>
      <c r="F30" s="17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160</v>
      </c>
      <c r="D31" s="6" t="s">
        <v>18</v>
      </c>
      <c r="E31" s="91"/>
      <c r="F31" s="17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3'!$FY$263</f>
        <v>20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161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162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3'!$FY$264</f>
        <v>100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3'!$FY$265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163</v>
      </c>
      <c r="D39" s="6" t="s">
        <v>44</v>
      </c>
      <c r="E39" s="91"/>
      <c r="F39" s="174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164</v>
      </c>
      <c r="D40" s="6" t="s">
        <v>44</v>
      </c>
      <c r="E40" s="91"/>
      <c r="F40" s="174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[2]январь!$V$8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[2]февраль!$V$8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[2]март!$V$8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[2]апрель!$V$8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[2]май!$V$8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[2]сентябрь!$V$8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[2]октябрь!$V$8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[2]ноябрь!$V$8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[2]декабрь!$V$8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39" orientation="portrait" r:id="rId1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H52"/>
  <sheetViews>
    <sheetView view="pageBreakPreview" topLeftCell="A22" zoomScale="70" zoomScaleNormal="80" zoomScaleSheetLayoutView="70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41" customWidth="1"/>
    <col min="3" max="3" width="89.85546875" style="37" customWidth="1"/>
    <col min="4" max="4" width="10.42578125" style="38" customWidth="1"/>
    <col min="5" max="6" width="10" style="38" customWidth="1"/>
    <col min="7" max="7" width="8.2851562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67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71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72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0.5" customHeight="1" x14ac:dyDescent="0.25">
      <c r="A13" s="312"/>
      <c r="B13" s="315" t="s">
        <v>38</v>
      </c>
      <c r="C13" s="172" t="s">
        <v>157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8.5" customHeight="1" x14ac:dyDescent="0.25">
      <c r="A14" s="313"/>
      <c r="B14" s="316"/>
      <c r="C14" s="172" t="s">
        <v>153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2.75" customHeight="1" x14ac:dyDescent="0.25">
      <c r="A15" s="313"/>
      <c r="B15" s="316"/>
      <c r="C15" s="173" t="s">
        <v>155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61.5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154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3'!$FY$266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156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158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3'!$FY$267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159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160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3'!$FY$268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161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162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3'!$FY$269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3'!$FY$270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163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164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[2]январь!$W$8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[2]февраль!$W$8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[2]март!$W$8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[2]апрель!$W$8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[2]май!$W$8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[2]сентябрь!$W$8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[2]октябрь!$W$8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[2]ноябрь!$W$8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[2]декабрь!$W$8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A1:K1"/>
    <mergeCell ref="A2:K2"/>
    <mergeCell ref="A3:K3"/>
    <mergeCell ref="A8:A11"/>
    <mergeCell ref="B8:J8"/>
    <mergeCell ref="K8:K11"/>
    <mergeCell ref="B9:B10"/>
    <mergeCell ref="C9:G10"/>
    <mergeCell ref="H9:J10"/>
    <mergeCell ref="A4:K4"/>
    <mergeCell ref="A5:K5"/>
    <mergeCell ref="B13:B17"/>
    <mergeCell ref="B21:F21"/>
    <mergeCell ref="C22:F22"/>
    <mergeCell ref="G27:J28"/>
    <mergeCell ref="A19:G19"/>
    <mergeCell ref="A20:G20"/>
    <mergeCell ref="A21:A23"/>
    <mergeCell ref="B22:B23"/>
    <mergeCell ref="A13:A18"/>
    <mergeCell ref="A25:A52"/>
    <mergeCell ref="B25:B52"/>
    <mergeCell ref="G36:N36"/>
    <mergeCell ref="G37:N37"/>
    <mergeCell ref="G39:N39"/>
    <mergeCell ref="G40:N40"/>
    <mergeCell ref="C41:F41"/>
    <mergeCell ref="G44:J52"/>
    <mergeCell ref="G33:N33"/>
    <mergeCell ref="G34:N34"/>
    <mergeCell ref="H13:H17"/>
    <mergeCell ref="I13:I17"/>
    <mergeCell ref="J13:J17"/>
    <mergeCell ref="K13:K17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H52"/>
  <sheetViews>
    <sheetView view="pageBreakPreview" topLeftCell="A22" zoomScale="70" zoomScaleNormal="80" zoomScaleSheetLayoutView="70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183" customWidth="1"/>
    <col min="3" max="3" width="89.85546875" style="37" customWidth="1"/>
    <col min="4" max="4" width="10.42578125" style="38" customWidth="1"/>
    <col min="5" max="6" width="10" style="38" customWidth="1"/>
    <col min="7" max="7" width="8.2851562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67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70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152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0.5" customHeight="1" x14ac:dyDescent="0.25">
      <c r="A13" s="312"/>
      <c r="B13" s="315" t="s">
        <v>38</v>
      </c>
      <c r="C13" s="172" t="s">
        <v>157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8.5" customHeight="1" x14ac:dyDescent="0.25">
      <c r="A14" s="313"/>
      <c r="B14" s="316"/>
      <c r="C14" s="172" t="s">
        <v>153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2.75" customHeight="1" x14ac:dyDescent="0.25">
      <c r="A15" s="313"/>
      <c r="B15" s="316"/>
      <c r="C15" s="173" t="s">
        <v>155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61.5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154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3'!$FY$281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156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158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3'!$FY$282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159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160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3'!$FY$283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161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162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3'!$FY$284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3'!$FY$285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163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164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[2]январь!$Z$8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[2]февраль!$Z$8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[2]март!$Z$8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[2]апрель!$Z$8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[2]май!$Z$8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[2]сентябрь!$Z$8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[2]октябрь!$Z$8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[2]ноябрь!$Z$8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[2]декабрь!$Z$8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H52"/>
  <sheetViews>
    <sheetView view="pageBreakPreview" topLeftCell="A25" zoomScale="70" zoomScaleNormal="80" zoomScaleSheetLayoutView="70" workbookViewId="0">
      <selection activeCell="E36" sqref="E36"/>
    </sheetView>
  </sheetViews>
  <sheetFormatPr defaultColWidth="9.140625" defaultRowHeight="15.75" x14ac:dyDescent="0.25"/>
  <cols>
    <col min="1" max="1" width="4.85546875" style="37" customWidth="1"/>
    <col min="2" max="2" width="12.28515625" style="83" customWidth="1"/>
    <col min="3" max="3" width="89.85546875" style="37" customWidth="1"/>
    <col min="4" max="4" width="10.42578125" style="38" customWidth="1"/>
    <col min="5" max="6" width="10" style="38" customWidth="1"/>
    <col min="7" max="7" width="8.855468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96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52" t="s">
        <v>70</v>
      </c>
      <c r="B6" s="15"/>
      <c r="C6" s="53"/>
      <c r="D6" s="54"/>
      <c r="E6" s="55"/>
      <c r="F6" s="56"/>
      <c r="G6" s="54"/>
      <c r="H6" s="57"/>
      <c r="I6" s="57"/>
      <c r="J6" s="58"/>
      <c r="K6" s="5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52" t="s">
        <v>100</v>
      </c>
      <c r="B7" s="15"/>
      <c r="C7" s="53"/>
      <c r="D7" s="54"/>
      <c r="E7" s="55"/>
      <c r="F7" s="56"/>
      <c r="G7" s="54"/>
      <c r="H7" s="57"/>
      <c r="I7" s="57"/>
      <c r="J7" s="58"/>
      <c r="K7" s="59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67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66">
        <v>1</v>
      </c>
      <c r="B12" s="170" t="s">
        <v>8</v>
      </c>
      <c r="C12" s="170" t="s">
        <v>9</v>
      </c>
      <c r="D12" s="64">
        <v>4</v>
      </c>
      <c r="E12" s="64">
        <v>5</v>
      </c>
      <c r="F12" s="65">
        <v>6</v>
      </c>
      <c r="G12" s="64">
        <v>7</v>
      </c>
      <c r="H12" s="168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20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3'!$FY$50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3'!$FY$51</f>
        <v>20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3'!$FY$52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3'!$FY$53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3'!$FY$54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[2]январь!$C$8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[2]февраль!$C$8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[2]март!$C$8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[2]апрель!$C$8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[2]май!$C$8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[2]сентябрь!$C$8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[2]октябрь!$C$8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[2]ноябрь!$C$8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[2]декабрь!$C$8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A8:A11"/>
    <mergeCell ref="B8:J8"/>
    <mergeCell ref="A1:K1"/>
    <mergeCell ref="A2:K2"/>
    <mergeCell ref="A3:K3"/>
    <mergeCell ref="A4:K4"/>
    <mergeCell ref="A5:K5"/>
    <mergeCell ref="H13:H17"/>
    <mergeCell ref="I13:I17"/>
    <mergeCell ref="K8:K11"/>
    <mergeCell ref="B9:B10"/>
    <mergeCell ref="C9:G10"/>
    <mergeCell ref="H9:J10"/>
    <mergeCell ref="J13:J17"/>
    <mergeCell ref="K13:K17"/>
    <mergeCell ref="B22:B23"/>
    <mergeCell ref="B21:F21"/>
    <mergeCell ref="C22:F22"/>
    <mergeCell ref="A13:A18"/>
    <mergeCell ref="B13:B17"/>
    <mergeCell ref="A19:G19"/>
    <mergeCell ref="A20:G20"/>
    <mergeCell ref="A21:A23"/>
    <mergeCell ref="A25:A52"/>
    <mergeCell ref="B25:B52"/>
    <mergeCell ref="G36:N36"/>
    <mergeCell ref="G37:N37"/>
    <mergeCell ref="G39:N39"/>
    <mergeCell ref="G40:N40"/>
    <mergeCell ref="C41:F41"/>
    <mergeCell ref="G44:J52"/>
    <mergeCell ref="G27:J28"/>
    <mergeCell ref="G33:N33"/>
    <mergeCell ref="G34:N34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H52"/>
  <sheetViews>
    <sheetView view="pageBreakPreview" topLeftCell="A22" zoomScale="70" zoomScaleNormal="80" zoomScaleSheetLayoutView="70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41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67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70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72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0.5" customHeight="1" x14ac:dyDescent="0.25">
      <c r="A13" s="312"/>
      <c r="B13" s="315" t="s">
        <v>38</v>
      </c>
      <c r="C13" s="172" t="s">
        <v>157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8.5" customHeight="1" x14ac:dyDescent="0.25">
      <c r="A14" s="313"/>
      <c r="B14" s="316"/>
      <c r="C14" s="172" t="s">
        <v>153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2.75" customHeight="1" x14ac:dyDescent="0.25">
      <c r="A15" s="313"/>
      <c r="B15" s="316"/>
      <c r="C15" s="173" t="s">
        <v>155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61.5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154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3'!$FY$286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156</v>
      </c>
      <c r="D27" s="6" t="s">
        <v>18</v>
      </c>
      <c r="E27" s="8"/>
      <c r="F27" s="17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158</v>
      </c>
      <c r="D28" s="6" t="s">
        <v>18</v>
      </c>
      <c r="E28" s="8"/>
      <c r="F28" s="17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3'!$FY$287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159</v>
      </c>
      <c r="D30" s="6" t="s">
        <v>18</v>
      </c>
      <c r="E30" s="91"/>
      <c r="F30" s="17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160</v>
      </c>
      <c r="D31" s="6" t="s">
        <v>18</v>
      </c>
      <c r="E31" s="91"/>
      <c r="F31" s="17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3'!$FY$288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161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162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3'!$FY$289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3'!$FY$290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163</v>
      </c>
      <c r="D39" s="6" t="s">
        <v>44</v>
      </c>
      <c r="E39" s="91"/>
      <c r="F39" s="174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164</v>
      </c>
      <c r="D40" s="6" t="s">
        <v>44</v>
      </c>
      <c r="E40" s="91"/>
      <c r="F40" s="174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[2]январь!$AA$8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[2]февраль!$AA$8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[2]март!$AA$8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[2]апрель!$AA$8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[2]май!$AA$8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[2]сентябрь!$AA$8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[2]октябрь!$AA$8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[2]ноябрь!$AA$8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[2]декабрь!$AA$8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A1:K1"/>
    <mergeCell ref="A2:K2"/>
    <mergeCell ref="A3:K3"/>
    <mergeCell ref="A8:A11"/>
    <mergeCell ref="B8:J8"/>
    <mergeCell ref="K8:K11"/>
    <mergeCell ref="B9:B10"/>
    <mergeCell ref="C9:G10"/>
    <mergeCell ref="H9:J10"/>
    <mergeCell ref="A4:K4"/>
    <mergeCell ref="A5:K5"/>
    <mergeCell ref="K13:K17"/>
    <mergeCell ref="G27:J28"/>
    <mergeCell ref="G33:N33"/>
    <mergeCell ref="G34:N34"/>
    <mergeCell ref="A25:A52"/>
    <mergeCell ref="B25:B52"/>
    <mergeCell ref="G36:N36"/>
    <mergeCell ref="G37:N37"/>
    <mergeCell ref="G39:N39"/>
    <mergeCell ref="G40:N40"/>
    <mergeCell ref="C41:F41"/>
    <mergeCell ref="G44:J52"/>
    <mergeCell ref="A13:A18"/>
    <mergeCell ref="B13:B17"/>
    <mergeCell ref="H13:H17"/>
    <mergeCell ref="I13:I17"/>
    <mergeCell ref="J13:J17"/>
    <mergeCell ref="A19:G19"/>
    <mergeCell ref="A20:G20"/>
    <mergeCell ref="A21:A23"/>
    <mergeCell ref="B22:B23"/>
    <mergeCell ref="B21:F21"/>
    <mergeCell ref="C22:F22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H52"/>
  <sheetViews>
    <sheetView view="pageBreakPreview" topLeftCell="A19" zoomScale="70" zoomScaleNormal="80" zoomScaleSheetLayoutView="70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183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59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94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99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70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6.5" customHeight="1" x14ac:dyDescent="0.25">
      <c r="A13" s="312"/>
      <c r="B13" s="315" t="s">
        <v>38</v>
      </c>
      <c r="C13" s="173" t="s">
        <v>169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4" customHeight="1" x14ac:dyDescent="0.25">
      <c r="A14" s="313"/>
      <c r="B14" s="316"/>
      <c r="C14" s="172" t="s">
        <v>165</v>
      </c>
      <c r="D14" s="182">
        <f>E29</f>
        <v>65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7.25" customHeight="1" x14ac:dyDescent="0.25">
      <c r="A15" s="313"/>
      <c r="B15" s="316"/>
      <c r="C15" s="173" t="s">
        <v>166</v>
      </c>
      <c r="D15" s="160">
        <f>E32</f>
        <v>30</v>
      </c>
      <c r="E15" s="160">
        <f>F32</f>
        <v>0</v>
      </c>
      <c r="F15" s="163">
        <f>IF(AND(D15=0,E15=0),"-",IF(E15/D15*100&gt;100,100,E15/D15*100))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20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167</v>
      </c>
      <c r="D17" s="164">
        <f>E38</f>
        <v>100</v>
      </c>
      <c r="E17" s="164">
        <f>F38</f>
        <v>0</v>
      </c>
      <c r="F17" s="163">
        <f>IF(AND(D17=0,E17=0),"-",IF(E17/D17*100&gt;100,100,E17/D17*100))</f>
        <v>0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3'!$FY$356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168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170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3'!$FY$357</f>
        <v>65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3'!$FY$358</f>
        <v>30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3'!$FY$359</f>
        <v>20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3'!$FY$360</f>
        <v>100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[2]январь!$AC$8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[2]февраль!$AC$8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[2]март!$AC$8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[2]апрель!$AC$8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[2]май!$AC$8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[2]сентябрь!$AC$8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[2]октябрь!$AC$8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[2]ноябрь!$AC$8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[2]декабрь!$AC$8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H52"/>
  <sheetViews>
    <sheetView view="pageBreakPreview" topLeftCell="A22" zoomScale="70" zoomScaleNormal="80" zoomScaleSheetLayoutView="70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183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59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94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99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70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6.5" customHeight="1" x14ac:dyDescent="0.25">
      <c r="A13" s="312"/>
      <c r="B13" s="315" t="s">
        <v>38</v>
      </c>
      <c r="C13" s="173" t="s">
        <v>169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4" customHeight="1" x14ac:dyDescent="0.25">
      <c r="A14" s="313"/>
      <c r="B14" s="316"/>
      <c r="C14" s="172" t="s">
        <v>165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7.25" customHeight="1" x14ac:dyDescent="0.25">
      <c r="A15" s="313"/>
      <c r="B15" s="316"/>
      <c r="C15" s="173" t="s">
        <v>166</v>
      </c>
      <c r="D15" s="160">
        <f>E32</f>
        <v>20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167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3'!$FY$361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168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170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3'!$FY$362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3'!$FY$363</f>
        <v>20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3'!$FY$364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3'!$FY$365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[2]январь!$AD$8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[2]февраль!$AD$8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[2]март!$AD$8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[2]апрель!$AD$8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[2]май!$AD$8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[2]сентябрь!$AD$8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[2]октябрь!$AD$8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[2]ноябрь!$AD$8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[2]декабрь!$AD$8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H52"/>
  <sheetViews>
    <sheetView view="pageBreakPreview" topLeftCell="A19" zoomScale="70" zoomScaleNormal="80" zoomScaleSheetLayoutView="70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183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59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94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99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70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6.5" customHeight="1" x14ac:dyDescent="0.25">
      <c r="A13" s="312"/>
      <c r="B13" s="315" t="s">
        <v>38</v>
      </c>
      <c r="C13" s="173" t="s">
        <v>169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4" customHeight="1" x14ac:dyDescent="0.25">
      <c r="A14" s="313"/>
      <c r="B14" s="316"/>
      <c r="C14" s="172" t="s">
        <v>165</v>
      </c>
      <c r="D14" s="182">
        <f>E29</f>
        <v>20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7.25" customHeight="1" x14ac:dyDescent="0.25">
      <c r="A15" s="313"/>
      <c r="B15" s="316"/>
      <c r="C15" s="173" t="s">
        <v>166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65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167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3'!$FY$366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168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170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3'!$FY$367</f>
        <v>20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3'!$FY$368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3'!$FY$369</f>
        <v>65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3'!$FY$370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[2]январь!$AE$8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[2]февраль!$AE$8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[2]март!$AE$8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[2]апрель!$AE$8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[2]май!$AE$8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[2]сентябрь!$AE$8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[2]октябрь!$AE$8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[2]ноябрь!$AE$8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[2]декабрь!$AE$8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H52"/>
  <sheetViews>
    <sheetView view="pageBreakPreview" topLeftCell="A22" zoomScale="70" zoomScaleNormal="80" zoomScaleSheetLayoutView="70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83" customWidth="1"/>
    <col min="3" max="3" width="89.85546875" style="37" customWidth="1"/>
    <col min="4" max="4" width="10.42578125" style="38" customWidth="1"/>
    <col min="5" max="6" width="10" style="38" customWidth="1"/>
    <col min="7" max="7" width="10.570312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59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98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70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70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6.5" customHeight="1" x14ac:dyDescent="0.25">
      <c r="A13" s="312"/>
      <c r="B13" s="315" t="s">
        <v>38</v>
      </c>
      <c r="C13" s="173" t="s">
        <v>169</v>
      </c>
      <c r="D13" s="182">
        <f>E26</f>
        <v>20</v>
      </c>
      <c r="E13" s="182">
        <f>F26</f>
        <v>0</v>
      </c>
      <c r="F13" s="163">
        <f>IF(AND(D13=0,E13=0),"-",IF(E13/D13*100&gt;100,100,E13/D13*100))</f>
        <v>0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4" customHeight="1" x14ac:dyDescent="0.25">
      <c r="A14" s="313"/>
      <c r="B14" s="316"/>
      <c r="C14" s="172" t="s">
        <v>165</v>
      </c>
      <c r="D14" s="182">
        <f>E29</f>
        <v>100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7.25" customHeight="1" x14ac:dyDescent="0.25">
      <c r="A15" s="313"/>
      <c r="B15" s="316"/>
      <c r="C15" s="173" t="s">
        <v>166</v>
      </c>
      <c r="D15" s="160">
        <f>E32</f>
        <v>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167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3'!$FY$371</f>
        <v>20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168</v>
      </c>
      <c r="D27" s="6" t="s">
        <v>18</v>
      </c>
      <c r="E27" s="8"/>
      <c r="F27" s="17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170</v>
      </c>
      <c r="D28" s="6" t="s">
        <v>18</v>
      </c>
      <c r="E28" s="8"/>
      <c r="F28" s="17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3'!$FY$372</f>
        <v>100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17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17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3'!$FY$373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3'!$FY$374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3'!$FY$375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174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174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[2]январь!$AF$8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[2]февраль!$AF$8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[2]март!$AF$8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[2]апрель!$AF$8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[2]май!$AF$8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[2]сентябрь!$AF$8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[2]октябрь!$AF$8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[2]ноябрь!$AF$8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[2]декабрь!$AF$8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13:K17"/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A13:A18"/>
    <mergeCell ref="B13:B17"/>
    <mergeCell ref="H13:H17"/>
    <mergeCell ref="I13:I17"/>
    <mergeCell ref="J13:J17"/>
    <mergeCell ref="A19:G19"/>
    <mergeCell ref="A20:G20"/>
    <mergeCell ref="A21:A23"/>
    <mergeCell ref="B22:B23"/>
    <mergeCell ref="B21:F21"/>
    <mergeCell ref="C22:F22"/>
    <mergeCell ref="G27:J28"/>
    <mergeCell ref="G33:N33"/>
    <mergeCell ref="G34:N34"/>
    <mergeCell ref="A25:A52"/>
    <mergeCell ref="B25:B52"/>
    <mergeCell ref="G36:N36"/>
    <mergeCell ref="G37:N37"/>
    <mergeCell ref="G39:N39"/>
    <mergeCell ref="G40:N40"/>
    <mergeCell ref="C41:F41"/>
    <mergeCell ref="G44:J52"/>
  </mergeCells>
  <pageMargins left="0.7" right="0.7" top="0.75" bottom="0.75" header="0.3" footer="0.3"/>
  <pageSetup paperSize="9" scale="46" orientation="portrait" r:id="rId1"/>
  <colBreaks count="1" manualBreakCount="1">
    <brk id="11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H52"/>
  <sheetViews>
    <sheetView view="pageBreakPreview" topLeftCell="A19" zoomScale="70" zoomScaleNormal="80" zoomScaleSheetLayoutView="70" workbookViewId="0">
      <selection activeCell="C26" sqref="C26:C40"/>
    </sheetView>
  </sheetViews>
  <sheetFormatPr defaultColWidth="9.140625" defaultRowHeight="15.75" x14ac:dyDescent="0.25"/>
  <cols>
    <col min="1" max="1" width="4.85546875" style="37" customWidth="1"/>
    <col min="2" max="2" width="12.28515625" style="183" customWidth="1"/>
    <col min="3" max="3" width="89.85546875" style="37" customWidth="1"/>
    <col min="4" max="4" width="10.42578125" style="38" customWidth="1"/>
    <col min="5" max="6" width="10" style="38" customWidth="1"/>
    <col min="7" max="7" width="10.570312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59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98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70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70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88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87">
        <v>1</v>
      </c>
      <c r="B12" s="189" t="s">
        <v>8</v>
      </c>
      <c r="C12" s="189" t="s">
        <v>9</v>
      </c>
      <c r="D12" s="64">
        <v>4</v>
      </c>
      <c r="E12" s="64">
        <v>5</v>
      </c>
      <c r="F12" s="65">
        <v>6</v>
      </c>
      <c r="G12" s="64">
        <v>7</v>
      </c>
      <c r="H12" s="186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6.5" customHeight="1" x14ac:dyDescent="0.25">
      <c r="A13" s="312"/>
      <c r="B13" s="315" t="s">
        <v>38</v>
      </c>
      <c r="C13" s="173" t="s">
        <v>169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4" customHeight="1" x14ac:dyDescent="0.25">
      <c r="A14" s="313"/>
      <c r="B14" s="316"/>
      <c r="C14" s="172" t="s">
        <v>165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7.25" customHeight="1" x14ac:dyDescent="0.25">
      <c r="A15" s="313"/>
      <c r="B15" s="316"/>
      <c r="C15" s="173" t="s">
        <v>166</v>
      </c>
      <c r="D15" s="160">
        <f>E32</f>
        <v>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167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84" t="s">
        <v>12</v>
      </c>
      <c r="D23" s="185" t="s">
        <v>13</v>
      </c>
      <c r="E23" s="185" t="s">
        <v>14</v>
      </c>
      <c r="F23" s="185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3'!$FY$376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168</v>
      </c>
      <c r="D27" s="6" t="s">
        <v>18</v>
      </c>
      <c r="E27" s="8"/>
      <c r="F27" s="17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170</v>
      </c>
      <c r="D28" s="6" t="s">
        <v>18</v>
      </c>
      <c r="E28" s="8"/>
      <c r="F28" s="17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3'!$FY$377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17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17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3'!$FY$378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3'!$FY$379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3'!$FY$380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174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174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[2]январь!$AG$8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[2]февраль!$AG$8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[2]март!$AG$8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[2]апрель!$AG$8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[2]май!$AG$8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[2]сентябрь!$AG$8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[2]октябрь!$AG$8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[2]ноябрь!$AG$8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[2]декабрь!$AG$8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6" orientation="portrait" r:id="rId1"/>
  <colBreaks count="1" manualBreakCount="1">
    <brk id="11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H52"/>
  <sheetViews>
    <sheetView view="pageBreakPreview" topLeftCell="A22" zoomScale="70" zoomScaleNormal="80" zoomScaleSheetLayoutView="70" workbookViewId="0">
      <selection activeCell="N50" sqref="N50"/>
    </sheetView>
  </sheetViews>
  <sheetFormatPr defaultColWidth="9.140625" defaultRowHeight="15.75" x14ac:dyDescent="0.25"/>
  <cols>
    <col min="1" max="1" width="4.85546875" style="37" customWidth="1"/>
    <col min="2" max="2" width="12.28515625" style="82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59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78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79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94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91">
        <v>1</v>
      </c>
      <c r="B12" s="195" t="s">
        <v>8</v>
      </c>
      <c r="C12" s="195" t="s">
        <v>9</v>
      </c>
      <c r="D12" s="64">
        <v>4</v>
      </c>
      <c r="E12" s="64">
        <v>5</v>
      </c>
      <c r="F12" s="65">
        <v>6</v>
      </c>
      <c r="G12" s="64">
        <v>7</v>
      </c>
      <c r="H12" s="190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6.5" customHeight="1" x14ac:dyDescent="0.25">
      <c r="A13" s="312"/>
      <c r="B13" s="315" t="s">
        <v>38</v>
      </c>
      <c r="C13" s="173" t="s">
        <v>169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4" customHeight="1" x14ac:dyDescent="0.25">
      <c r="A14" s="313"/>
      <c r="B14" s="316"/>
      <c r="C14" s="172" t="s">
        <v>165</v>
      </c>
      <c r="D14" s="182">
        <f>E29</f>
        <v>20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7.25" customHeight="1" x14ac:dyDescent="0.25">
      <c r="A15" s="313"/>
      <c r="B15" s="316"/>
      <c r="C15" s="173" t="s">
        <v>166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65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167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92" t="s">
        <v>12</v>
      </c>
      <c r="D23" s="193" t="s">
        <v>13</v>
      </c>
      <c r="E23" s="193" t="s">
        <v>14</v>
      </c>
      <c r="F23" s="193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3'!$FY$366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168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170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3'!$FY$367</f>
        <v>20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3'!$FY$368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3'!$FY$369</f>
        <v>65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3'!$FY$370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[2]январь!$AI$8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[2]февраль!$AI$8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[2]март!$AI$8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[2]апрель!$AI$8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[2]май!$AI$8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[2]сентябрь!$AI$8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[2]октябрь!$AI$8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[2]ноябрь!$AI$8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[2]декабрь!$AI$8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  <mergeCell ref="G44:J52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A8:A11"/>
    <mergeCell ref="B8:J8"/>
    <mergeCell ref="K8:K11"/>
    <mergeCell ref="B9:B10"/>
    <mergeCell ref="C9:G10"/>
    <mergeCell ref="H9:J10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H52"/>
  <sheetViews>
    <sheetView view="pageBreakPreview" topLeftCell="A22" zoomScale="70" zoomScaleNormal="80" zoomScaleSheetLayoutView="70" workbookViewId="0">
      <selection activeCell="Q56" sqref="Q56"/>
    </sheetView>
  </sheetViews>
  <sheetFormatPr defaultColWidth="9.140625" defaultRowHeight="15.75" x14ac:dyDescent="0.25"/>
  <cols>
    <col min="1" max="1" width="4.85546875" style="37" customWidth="1"/>
    <col min="2" max="2" width="12.28515625" style="83" customWidth="1"/>
    <col min="3" max="3" width="89.85546875" style="37" customWidth="1"/>
    <col min="4" max="4" width="10.42578125" style="38" customWidth="1"/>
    <col min="5" max="6" width="10" style="38" customWidth="1"/>
    <col min="7" max="7" width="10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59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70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152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202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200">
        <v>1</v>
      </c>
      <c r="B12" s="204" t="s">
        <v>8</v>
      </c>
      <c r="C12" s="204" t="s">
        <v>9</v>
      </c>
      <c r="D12" s="64">
        <v>4</v>
      </c>
      <c r="E12" s="64">
        <v>5</v>
      </c>
      <c r="F12" s="65">
        <v>6</v>
      </c>
      <c r="G12" s="64">
        <v>7</v>
      </c>
      <c r="H12" s="199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6.5" customHeight="1" x14ac:dyDescent="0.25">
      <c r="A13" s="312"/>
      <c r="B13" s="315" t="s">
        <v>38</v>
      </c>
      <c r="C13" s="173" t="s">
        <v>169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4" customHeight="1" x14ac:dyDescent="0.25">
      <c r="A14" s="313"/>
      <c r="B14" s="316"/>
      <c r="C14" s="172" t="s">
        <v>165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7.25" customHeight="1" x14ac:dyDescent="0.25">
      <c r="A15" s="313"/>
      <c r="B15" s="316"/>
      <c r="C15" s="173" t="s">
        <v>166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167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96" t="s">
        <v>12</v>
      </c>
      <c r="D23" s="197" t="s">
        <v>13</v>
      </c>
      <c r="E23" s="197" t="s">
        <v>14</v>
      </c>
      <c r="F23" s="197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3'!$FY$281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168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170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3'!$FY$282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3'!$FY$283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3'!$FY$284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3'!$FY$285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[2]январь!$Z$8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[2]февраль!$Z$8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[2]март!$Z$8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[2]апрель!$Z$8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[2]май!$Z$8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[2]сентябрь!$Z$8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[2]октябрь!$Z$8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[2]ноябрь!$Z$8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[2]декабрь!$Z$8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13:K17"/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A13:A18"/>
    <mergeCell ref="B13:B17"/>
    <mergeCell ref="H13:H17"/>
    <mergeCell ref="I13:I17"/>
    <mergeCell ref="J13:J17"/>
    <mergeCell ref="A19:G19"/>
    <mergeCell ref="A20:G20"/>
    <mergeCell ref="A21:A23"/>
    <mergeCell ref="B22:B23"/>
    <mergeCell ref="B21:F21"/>
    <mergeCell ref="C22:F22"/>
    <mergeCell ref="G27:J28"/>
    <mergeCell ref="G33:N33"/>
    <mergeCell ref="G34:N34"/>
    <mergeCell ref="A25:A52"/>
    <mergeCell ref="B25:B52"/>
    <mergeCell ref="G36:N36"/>
    <mergeCell ref="G37:N37"/>
    <mergeCell ref="G39:N39"/>
    <mergeCell ref="G40:N40"/>
    <mergeCell ref="C41:F41"/>
    <mergeCell ref="G44:J52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H52"/>
  <sheetViews>
    <sheetView view="pageBreakPreview" topLeftCell="A22" zoomScale="70" zoomScaleNormal="80" zoomScaleSheetLayoutView="70" workbookViewId="0">
      <selection activeCell="U58" sqref="U57:U58"/>
    </sheetView>
  </sheetViews>
  <sheetFormatPr defaultColWidth="9.140625" defaultRowHeight="15.75" x14ac:dyDescent="0.25"/>
  <cols>
    <col min="1" max="1" width="4.85546875" style="37" customWidth="1"/>
    <col min="2" max="2" width="12.28515625" style="198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59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70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72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202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200">
        <v>1</v>
      </c>
      <c r="B12" s="204" t="s">
        <v>8</v>
      </c>
      <c r="C12" s="204" t="s">
        <v>9</v>
      </c>
      <c r="D12" s="64">
        <v>4</v>
      </c>
      <c r="E12" s="64">
        <v>5</v>
      </c>
      <c r="F12" s="65">
        <v>6</v>
      </c>
      <c r="G12" s="64">
        <v>7</v>
      </c>
      <c r="H12" s="199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6.5" customHeight="1" x14ac:dyDescent="0.25">
      <c r="A13" s="312"/>
      <c r="B13" s="315" t="s">
        <v>38</v>
      </c>
      <c r="C13" s="173" t="s">
        <v>169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4" customHeight="1" x14ac:dyDescent="0.25">
      <c r="A14" s="313"/>
      <c r="B14" s="316"/>
      <c r="C14" s="172" t="s">
        <v>165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7.25" customHeight="1" x14ac:dyDescent="0.25">
      <c r="A15" s="313"/>
      <c r="B15" s="316"/>
      <c r="C15" s="173" t="s">
        <v>166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167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96" t="s">
        <v>12</v>
      </c>
      <c r="D23" s="197" t="s">
        <v>13</v>
      </c>
      <c r="E23" s="197" t="s">
        <v>14</v>
      </c>
      <c r="F23" s="197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3'!$FY$401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168</v>
      </c>
      <c r="D27" s="6" t="s">
        <v>18</v>
      </c>
      <c r="E27" s="8"/>
      <c r="F27" s="17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170</v>
      </c>
      <c r="D28" s="6" t="s">
        <v>18</v>
      </c>
      <c r="E28" s="8"/>
      <c r="F28" s="17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3'!$FY$402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17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17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3'!$FY$403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3'!$FY$404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3'!$FY$405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174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174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[2]январь!$AL$8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[2]февраль!$AL$8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[2]март!$AL$8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[2]апрель!$AL$8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[2]май!$AL$8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[2]сентябрь!$AL$8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[2]октябрь!$AL$8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[2]ноябрь!$AL$8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[2]декабрь!$AL$8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H52"/>
  <sheetViews>
    <sheetView view="pageBreakPreview" topLeftCell="A19" zoomScale="70" zoomScaleNormal="80" zoomScaleSheetLayoutView="70" workbookViewId="0">
      <selection activeCell="D15" sqref="D15"/>
    </sheetView>
  </sheetViews>
  <sheetFormatPr defaultColWidth="9.140625" defaultRowHeight="15.75" x14ac:dyDescent="0.25"/>
  <cols>
    <col min="1" max="1" width="4.85546875" style="37" customWidth="1"/>
    <col min="2" max="2" width="12.28515625" style="198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59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14" t="s">
        <v>70</v>
      </c>
      <c r="B6" s="15"/>
      <c r="C6" s="16"/>
      <c r="D6" s="17"/>
      <c r="E6" s="18"/>
      <c r="F6" s="19"/>
      <c r="G6" s="17"/>
      <c r="H6" s="20"/>
      <c r="I6" s="20"/>
      <c r="J6" s="21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14" t="s">
        <v>70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202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200">
        <v>1</v>
      </c>
      <c r="B12" s="204" t="s">
        <v>8</v>
      </c>
      <c r="C12" s="204" t="s">
        <v>9</v>
      </c>
      <c r="D12" s="64">
        <v>4</v>
      </c>
      <c r="E12" s="64">
        <v>5</v>
      </c>
      <c r="F12" s="65">
        <v>6</v>
      </c>
      <c r="G12" s="64">
        <v>7</v>
      </c>
      <c r="H12" s="199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76.5" customHeight="1" x14ac:dyDescent="0.25">
      <c r="A13" s="312"/>
      <c r="B13" s="315" t="s">
        <v>38</v>
      </c>
      <c r="C13" s="173" t="s">
        <v>169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54" customHeight="1" x14ac:dyDescent="0.25">
      <c r="A14" s="313"/>
      <c r="B14" s="316"/>
      <c r="C14" s="172" t="s">
        <v>165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77.25" customHeight="1" x14ac:dyDescent="0.25">
      <c r="A15" s="313"/>
      <c r="B15" s="316"/>
      <c r="C15" s="236" t="s">
        <v>166</v>
      </c>
      <c r="D15" s="160">
        <f>E32</f>
        <v>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167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196" t="s">
        <v>12</v>
      </c>
      <c r="D23" s="197" t="s">
        <v>13</v>
      </c>
      <c r="E23" s="197" t="s">
        <v>14</v>
      </c>
      <c r="F23" s="197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3'!$FY$406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168</v>
      </c>
      <c r="D27" s="6" t="s">
        <v>18</v>
      </c>
      <c r="E27" s="8"/>
      <c r="F27" s="17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170</v>
      </c>
      <c r="D28" s="6" t="s">
        <v>18</v>
      </c>
      <c r="E28" s="8"/>
      <c r="F28" s="17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3'!$FY$407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3'!$FY$408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3'!$FY$409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3'!$FY$410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174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174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[2]январь!$AM$8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[2]февраль!$AM$8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[2]март!$AM$8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[2]апрель!$AM$8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[2]май!$AM$8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[2]сентябрь!$AM$8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[2]октябрь!$AM$8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[2]ноябрь!$AM$8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[2]декабрь!$AM$8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H52"/>
  <sheetViews>
    <sheetView view="pageBreakPreview" topLeftCell="A25" zoomScale="66" zoomScaleNormal="70" zoomScaleSheetLayoutView="66" workbookViewId="0">
      <selection activeCell="E36" sqref="E36"/>
    </sheetView>
  </sheetViews>
  <sheetFormatPr defaultColWidth="9.140625" defaultRowHeight="15.75" x14ac:dyDescent="0.25"/>
  <cols>
    <col min="1" max="1" width="4.85546875" style="37" customWidth="1"/>
    <col min="2" max="2" width="12.28515625" style="83" customWidth="1"/>
    <col min="3" max="3" width="89.85546875" style="37" customWidth="1"/>
    <col min="4" max="4" width="10.42578125" style="38" customWidth="1"/>
    <col min="5" max="6" width="10" style="38" customWidth="1"/>
    <col min="7" max="7" width="7.7109375" style="39" customWidth="1"/>
    <col min="8" max="9" width="9.140625" style="30"/>
    <col min="10" max="10" width="12.28515625" style="30" customWidth="1"/>
    <col min="11" max="11" width="10.7109375" style="30" customWidth="1"/>
    <col min="12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96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52" t="s">
        <v>70</v>
      </c>
      <c r="B6" s="15"/>
      <c r="C6" s="53"/>
      <c r="D6" s="54"/>
      <c r="E6" s="55"/>
      <c r="F6" s="56"/>
      <c r="G6" s="54"/>
      <c r="H6" s="57"/>
      <c r="I6" s="57"/>
      <c r="J6" s="58"/>
      <c r="K6" s="5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52" t="s">
        <v>97</v>
      </c>
      <c r="B7" s="15"/>
      <c r="C7" s="53"/>
      <c r="D7" s="54"/>
      <c r="E7" s="55"/>
      <c r="F7" s="56"/>
      <c r="G7" s="54"/>
      <c r="H7" s="57"/>
      <c r="I7" s="57"/>
      <c r="J7" s="58"/>
      <c r="K7" s="59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67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66">
        <v>1</v>
      </c>
      <c r="B12" s="170" t="s">
        <v>8</v>
      </c>
      <c r="C12" s="170" t="s">
        <v>9</v>
      </c>
      <c r="D12" s="64">
        <v>4</v>
      </c>
      <c r="E12" s="64">
        <v>5</v>
      </c>
      <c r="F12" s="65">
        <v>6</v>
      </c>
      <c r="G12" s="64">
        <v>7</v>
      </c>
      <c r="H12" s="168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20</v>
      </c>
      <c r="E13" s="182">
        <f>F26</f>
        <v>0</v>
      </c>
      <c r="F13" s="163">
        <f>IF(AND(D13=0,E13=0),"-",IF(E13/D13*100&gt;100,100,E13/D13*100))</f>
        <v>0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20</v>
      </c>
      <c r="E17" s="164">
        <f>F38</f>
        <v>0</v>
      </c>
      <c r="F17" s="163">
        <f>IF(AND(D17=0,E17=0),"-",IF(E17/D17*100&gt;100,100,E17/D17*100))</f>
        <v>0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3'!$FY$55</f>
        <v>20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3'!$FY$56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3'!$FY$57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3'!$FY$58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3'!$FY$59</f>
        <v>20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[2]январь!$D$8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[2]февраль!$D$8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[2]март!$D$8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[2]апрель!$D$8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[2]май!$D$8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[2]сентябрь!$D$8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[2]октябрь!$D$8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[2]ноябрь!$D$8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[2]декабрь!$D$8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A8:A11"/>
    <mergeCell ref="B8:J8"/>
    <mergeCell ref="A1:K1"/>
    <mergeCell ref="A2:K2"/>
    <mergeCell ref="A3:K3"/>
    <mergeCell ref="A4:K4"/>
    <mergeCell ref="A5:K5"/>
    <mergeCell ref="H13:H17"/>
    <mergeCell ref="I13:I17"/>
    <mergeCell ref="K8:K11"/>
    <mergeCell ref="B9:B10"/>
    <mergeCell ref="C9:G10"/>
    <mergeCell ref="H9:J10"/>
    <mergeCell ref="J13:J17"/>
    <mergeCell ref="K13:K17"/>
    <mergeCell ref="B22:B23"/>
    <mergeCell ref="B21:F21"/>
    <mergeCell ref="C22:F22"/>
    <mergeCell ref="A13:A18"/>
    <mergeCell ref="B13:B17"/>
    <mergeCell ref="A19:G19"/>
    <mergeCell ref="A20:G20"/>
    <mergeCell ref="A21:A23"/>
    <mergeCell ref="A25:A52"/>
    <mergeCell ref="B25:B52"/>
    <mergeCell ref="G36:N36"/>
    <mergeCell ref="G37:N37"/>
    <mergeCell ref="G39:N39"/>
    <mergeCell ref="G40:N40"/>
    <mergeCell ref="C41:F41"/>
    <mergeCell ref="G44:J52"/>
    <mergeCell ref="G27:J28"/>
    <mergeCell ref="G33:N33"/>
    <mergeCell ref="G34:N34"/>
  </mergeCells>
  <pageMargins left="0.7" right="0.7" top="0.75" bottom="0.75" header="0.3" footer="0.3"/>
  <pageSetup paperSize="9" scale="46" orientation="portrait" r:id="rId1"/>
  <colBreaks count="1" manualBreakCount="1">
    <brk id="11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G57"/>
  <sheetViews>
    <sheetView view="pageBreakPreview" topLeftCell="A4" zoomScale="70" zoomScaleNormal="80" zoomScaleSheetLayoutView="70" workbookViewId="0">
      <selection activeCell="Q62" sqref="Q62"/>
    </sheetView>
  </sheetViews>
  <sheetFormatPr defaultColWidth="9.140625" defaultRowHeight="15.75" x14ac:dyDescent="0.25"/>
  <cols>
    <col min="1" max="1" width="4.85546875" style="37" customWidth="1"/>
    <col min="2" max="2" width="12.28515625" style="83" customWidth="1"/>
    <col min="3" max="3" width="89.85546875" style="37" customWidth="1"/>
    <col min="4" max="4" width="13.42578125" style="38" customWidth="1"/>
    <col min="5" max="6" width="14.28515625" style="38" customWidth="1"/>
    <col min="7" max="7" width="16" style="39" customWidth="1"/>
    <col min="8" max="8" width="13.5703125" style="30" customWidth="1"/>
    <col min="9" max="9" width="10.5703125" style="30" customWidth="1"/>
    <col min="10" max="10" width="10.28515625" style="30" customWidth="1"/>
    <col min="11" max="11" width="10.7109375" style="30" customWidth="1"/>
    <col min="12" max="12" width="11.42578125" style="30" customWidth="1"/>
    <col min="13" max="13" width="10.140625" style="30" customWidth="1"/>
    <col min="14" max="16384" width="9.140625" style="30"/>
  </cols>
  <sheetData>
    <row r="1" spans="1:85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</row>
    <row r="4" spans="1:85" s="13" customFormat="1" x14ac:dyDescent="0.25">
      <c r="A4" s="361" t="s">
        <v>61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</row>
    <row r="6" spans="1:85" s="13" customFormat="1" x14ac:dyDescent="0.25">
      <c r="A6" s="342" t="s">
        <v>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s="13" customFormat="1" ht="16.5" thickBot="1" x14ac:dyDescent="0.3">
      <c r="A7" s="14" t="s">
        <v>80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</row>
    <row r="9" spans="1:85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</row>
    <row r="10" spans="1:85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</row>
    <row r="11" spans="1:85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96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</row>
    <row r="12" spans="1:85" s="13" customFormat="1" x14ac:dyDescent="0.25">
      <c r="A12" s="98">
        <v>1</v>
      </c>
      <c r="B12" s="95" t="s">
        <v>8</v>
      </c>
      <c r="C12" s="95" t="s">
        <v>9</v>
      </c>
      <c r="D12" s="64">
        <v>4</v>
      </c>
      <c r="E12" s="64">
        <v>5</v>
      </c>
      <c r="F12" s="65">
        <v>6</v>
      </c>
      <c r="G12" s="64">
        <v>7</v>
      </c>
      <c r="H12" s="94">
        <v>8</v>
      </c>
      <c r="I12" s="63">
        <v>9</v>
      </c>
      <c r="J12" s="66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1:85" s="13" customFormat="1" ht="54.75" customHeight="1" x14ac:dyDescent="0.25">
      <c r="A13" s="345"/>
      <c r="B13" s="358"/>
      <c r="C13" s="42" t="s">
        <v>56</v>
      </c>
      <c r="D13" s="158">
        <f>E23</f>
        <v>0</v>
      </c>
      <c r="E13" s="40">
        <f>F23</f>
        <v>0</v>
      </c>
      <c r="F13" s="67" t="str">
        <f>IF(AND(D13=0,E13=0),"-",IF(E13/D13*100&gt;100,100,E13/D13*100))</f>
        <v>-</v>
      </c>
      <c r="G13" s="68" t="s">
        <v>23</v>
      </c>
      <c r="H13" s="360"/>
      <c r="I13" s="360"/>
      <c r="J13" s="360"/>
      <c r="K13" s="35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</row>
    <row r="14" spans="1:85" s="13" customFormat="1" ht="72" customHeight="1" thickBot="1" x14ac:dyDescent="0.3">
      <c r="A14" s="345"/>
      <c r="B14" s="359"/>
      <c r="C14" s="43" t="s">
        <v>22</v>
      </c>
      <c r="D14" s="159">
        <f>E36</f>
        <v>0</v>
      </c>
      <c r="E14" s="51">
        <f>F36</f>
        <v>0</v>
      </c>
      <c r="F14" s="101" t="e">
        <f>IF(E14/D14*100&gt;100,100,E14/D14*100)</f>
        <v>#DIV/0!</v>
      </c>
      <c r="G14" s="107" t="s">
        <v>23</v>
      </c>
      <c r="H14" s="360"/>
      <c r="I14" s="360"/>
      <c r="J14" s="360"/>
      <c r="K14" s="35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s="13" customFormat="1" ht="27" customHeight="1" thickBot="1" x14ac:dyDescent="0.3">
      <c r="A15" s="357"/>
      <c r="B15" s="25" t="s">
        <v>39</v>
      </c>
      <c r="C15" s="49" t="s">
        <v>40</v>
      </c>
      <c r="D15" s="44" t="s">
        <v>57</v>
      </c>
      <c r="E15" s="45" t="s">
        <v>57</v>
      </c>
      <c r="F15" s="46" t="s">
        <v>58</v>
      </c>
      <c r="G15" s="108" t="e">
        <f>IF(F13="-",F14,SUM(F13:F14)/2)</f>
        <v>#DIV/0!</v>
      </c>
      <c r="H15" s="78">
        <f>E40</f>
        <v>0</v>
      </c>
      <c r="I15" s="78">
        <f>F40</f>
        <v>0</v>
      </c>
      <c r="J15" s="105">
        <f>IF(H15=0,0,IF(I15/H15*100&gt;100,100,I15/H15*100))</f>
        <v>0</v>
      </c>
      <c r="K15" s="106" t="e">
        <f>(J15+G15)/2</f>
        <v>#DIV/0!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</row>
    <row r="16" spans="1:85" s="31" customFormat="1" x14ac:dyDescent="0.25">
      <c r="A16" s="307"/>
      <c r="B16" s="307"/>
      <c r="C16" s="307"/>
      <c r="D16" s="307"/>
      <c r="E16" s="307"/>
      <c r="F16" s="307"/>
      <c r="G16" s="30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1" customFormat="1" ht="16.5" customHeight="1" x14ac:dyDescent="0.25">
      <c r="A17" s="307" t="s">
        <v>11</v>
      </c>
      <c r="B17" s="307"/>
      <c r="C17" s="307"/>
      <c r="D17" s="307"/>
      <c r="E17" s="307"/>
      <c r="F17" s="307"/>
      <c r="G17" s="30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2" customFormat="1" ht="14.25" customHeight="1" x14ac:dyDescent="0.25">
      <c r="A18" s="352" t="s">
        <v>0</v>
      </c>
      <c r="B18" s="354" t="s">
        <v>33</v>
      </c>
      <c r="C18" s="354"/>
      <c r="D18" s="354"/>
      <c r="E18" s="354"/>
      <c r="F18" s="35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</row>
    <row r="19" spans="1:77" s="31" customFormat="1" x14ac:dyDescent="0.25">
      <c r="A19" s="352"/>
      <c r="B19" s="353" t="s">
        <v>21</v>
      </c>
      <c r="C19" s="355"/>
      <c r="D19" s="355"/>
      <c r="E19" s="355"/>
      <c r="F19" s="355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</row>
    <row r="20" spans="1:77" s="31" customFormat="1" ht="47.25" x14ac:dyDescent="0.25">
      <c r="A20" s="352"/>
      <c r="B20" s="353"/>
      <c r="C20" s="212" t="s">
        <v>12</v>
      </c>
      <c r="D20" s="214" t="s">
        <v>13</v>
      </c>
      <c r="E20" s="214" t="s">
        <v>14</v>
      </c>
      <c r="F20" s="214" t="s">
        <v>15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</row>
    <row r="21" spans="1:77" s="31" customFormat="1" ht="16.5" thickBot="1" x14ac:dyDescent="0.3">
      <c r="A21" s="209">
        <v>1</v>
      </c>
      <c r="B21" s="209" t="s">
        <v>8</v>
      </c>
      <c r="C21" s="209" t="s">
        <v>9</v>
      </c>
      <c r="D21" s="215">
        <v>4</v>
      </c>
      <c r="E21" s="215">
        <v>5</v>
      </c>
      <c r="F21" s="215">
        <v>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</row>
    <row r="22" spans="1:77" s="31" customFormat="1" ht="25.5" customHeight="1" x14ac:dyDescent="0.25">
      <c r="A22" s="348" t="s">
        <v>60</v>
      </c>
      <c r="B22" s="327" t="s">
        <v>61</v>
      </c>
      <c r="C22" s="216" t="s">
        <v>24</v>
      </c>
      <c r="D22" s="217"/>
      <c r="E22" s="218" t="s">
        <v>16</v>
      </c>
      <c r="F22" s="218" t="s">
        <v>17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</row>
    <row r="23" spans="1:77" s="32" customFormat="1" ht="47.25" x14ac:dyDescent="0.25">
      <c r="A23" s="349"/>
      <c r="B23" s="328"/>
      <c r="C23" s="219" t="s">
        <v>62</v>
      </c>
      <c r="D23" s="220" t="s">
        <v>25</v>
      </c>
      <c r="E23" s="225">
        <f>IF(E26&gt;0,ROUND(F26/E26*100,1),0)</f>
        <v>0</v>
      </c>
      <c r="F23" s="225">
        <f>IF(G26&gt;0,ROUND(H26/G26*100,1),0)</f>
        <v>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</row>
    <row r="24" spans="1:77" s="31" customFormat="1" x14ac:dyDescent="0.25">
      <c r="A24" s="349"/>
      <c r="B24" s="328"/>
      <c r="C24" s="221"/>
      <c r="D24" s="222" t="s">
        <v>18</v>
      </c>
      <c r="E24" s="350" t="s">
        <v>73</v>
      </c>
      <c r="F24" s="351"/>
      <c r="G24" s="350" t="s">
        <v>74</v>
      </c>
      <c r="H24" s="35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s="31" customFormat="1" ht="47.25" x14ac:dyDescent="0.25">
      <c r="A25" s="349"/>
      <c r="B25" s="328"/>
      <c r="C25" s="221"/>
      <c r="D25" s="222" t="s">
        <v>18</v>
      </c>
      <c r="E25" s="223" t="s">
        <v>64</v>
      </c>
      <c r="F25" s="223" t="s">
        <v>63</v>
      </c>
      <c r="G25" s="223" t="s">
        <v>64</v>
      </c>
      <c r="H25" s="223" t="s">
        <v>63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7" s="31" customFormat="1" x14ac:dyDescent="0.25">
      <c r="A26" s="349"/>
      <c r="B26" s="328"/>
      <c r="C26" s="221"/>
      <c r="D26" s="222" t="s">
        <v>18</v>
      </c>
      <c r="E26" s="226">
        <f>SUM(E27:E35)</f>
        <v>0</v>
      </c>
      <c r="F26" s="226">
        <f>SUM(F27:F35)</f>
        <v>0</v>
      </c>
      <c r="G26" s="226">
        <f>SUM(G27:G35)</f>
        <v>0</v>
      </c>
      <c r="H26" s="226">
        <f>SUM(H27:H35)</f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77" s="31" customFormat="1" x14ac:dyDescent="0.25">
      <c r="A27" s="349"/>
      <c r="B27" s="328"/>
      <c r="C27" s="224" t="s">
        <v>45</v>
      </c>
      <c r="D27" s="222" t="s">
        <v>18</v>
      </c>
      <c r="E27" s="238">
        <f>'[2]ДО победители'!C26</f>
        <v>0</v>
      </c>
      <c r="F27" s="238">
        <f>'[2]ДО победители'!D26</f>
        <v>0</v>
      </c>
      <c r="G27" s="237"/>
      <c r="H27" s="237">
        <v>0</v>
      </c>
      <c r="I27" s="210"/>
      <c r="J27" s="210"/>
      <c r="K27" s="21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77" s="31" customFormat="1" x14ac:dyDescent="0.25">
      <c r="A28" s="349"/>
      <c r="B28" s="328"/>
      <c r="C28" s="224" t="s">
        <v>46</v>
      </c>
      <c r="D28" s="222" t="s">
        <v>18</v>
      </c>
      <c r="E28" s="238">
        <f>'[2]ДО победители'!C27</f>
        <v>0</v>
      </c>
      <c r="F28" s="238">
        <f>'[2]ДО победители'!D27</f>
        <v>0</v>
      </c>
      <c r="G28" s="237"/>
      <c r="H28" s="237">
        <v>0</v>
      </c>
      <c r="I28" s="210"/>
      <c r="J28" s="210"/>
      <c r="K28" s="21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77" s="31" customFormat="1" x14ac:dyDescent="0.25">
      <c r="A29" s="349"/>
      <c r="B29" s="328"/>
      <c r="C29" s="224" t="s">
        <v>47</v>
      </c>
      <c r="D29" s="222" t="s">
        <v>18</v>
      </c>
      <c r="E29" s="238">
        <f>'[2]ДО победители'!C28</f>
        <v>0</v>
      </c>
      <c r="F29" s="238">
        <f>'[2]ДО победители'!D28</f>
        <v>0</v>
      </c>
      <c r="G29" s="237"/>
      <c r="H29" s="237">
        <v>0</v>
      </c>
      <c r="I29" s="210"/>
      <c r="J29" s="210"/>
      <c r="K29" s="21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77" s="31" customFormat="1" x14ac:dyDescent="0.25">
      <c r="A30" s="349"/>
      <c r="B30" s="328"/>
      <c r="C30" s="224" t="s">
        <v>29</v>
      </c>
      <c r="D30" s="222" t="s">
        <v>18</v>
      </c>
      <c r="E30" s="238">
        <f>'[2]ДО победители'!C29</f>
        <v>0</v>
      </c>
      <c r="F30" s="238">
        <f>'[2]ДО победители'!D29</f>
        <v>0</v>
      </c>
      <c r="G30" s="223"/>
      <c r="H30" s="223">
        <v>0</v>
      </c>
      <c r="I30" s="210"/>
      <c r="J30" s="210"/>
      <c r="K30" s="21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77" s="31" customFormat="1" x14ac:dyDescent="0.25">
      <c r="A31" s="349"/>
      <c r="B31" s="328"/>
      <c r="C31" s="224" t="s">
        <v>48</v>
      </c>
      <c r="D31" s="222" t="s">
        <v>18</v>
      </c>
      <c r="E31" s="238">
        <f>'[2]ДО победители'!C30</f>
        <v>0</v>
      </c>
      <c r="F31" s="238">
        <f>'[2]ДО победители'!D30</f>
        <v>0</v>
      </c>
      <c r="G31" s="227"/>
      <c r="H31" s="227">
        <v>0</v>
      </c>
      <c r="I31" s="210"/>
      <c r="J31" s="210"/>
      <c r="K31" s="21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77" s="31" customFormat="1" x14ac:dyDescent="0.25">
      <c r="A32" s="349"/>
      <c r="B32" s="328"/>
      <c r="C32" s="224" t="s">
        <v>49</v>
      </c>
      <c r="D32" s="222" t="s">
        <v>18</v>
      </c>
      <c r="E32" s="238">
        <f>'[2]ДО победители'!C31</f>
        <v>0</v>
      </c>
      <c r="F32" s="238">
        <f>'[2]ДО победители'!D31</f>
        <v>0</v>
      </c>
      <c r="G32" s="223"/>
      <c r="H32" s="223">
        <v>0</v>
      </c>
      <c r="I32" s="210"/>
      <c r="J32" s="210"/>
      <c r="K32" s="21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x14ac:dyDescent="0.25">
      <c r="A33" s="349"/>
      <c r="B33" s="328"/>
      <c r="C33" s="224" t="s">
        <v>30</v>
      </c>
      <c r="D33" s="222" t="s">
        <v>18</v>
      </c>
      <c r="E33" s="238">
        <f>'[2]ДО победители'!C32</f>
        <v>0</v>
      </c>
      <c r="F33" s="238">
        <f>'[2]ДО победители'!D32</f>
        <v>0</v>
      </c>
      <c r="G33" s="227"/>
      <c r="H33" s="227">
        <v>0</v>
      </c>
      <c r="I33" s="210"/>
      <c r="J33" s="210"/>
      <c r="K33" s="21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x14ac:dyDescent="0.25">
      <c r="A34" s="349"/>
      <c r="B34" s="328"/>
      <c r="C34" s="224" t="s">
        <v>50</v>
      </c>
      <c r="D34" s="222" t="s">
        <v>18</v>
      </c>
      <c r="E34" s="238">
        <f>'[2]ДО победители'!C33</f>
        <v>0</v>
      </c>
      <c r="F34" s="238">
        <f>'[2]ДО победители'!D33</f>
        <v>0</v>
      </c>
      <c r="G34" s="227"/>
      <c r="H34" s="227">
        <v>0</v>
      </c>
      <c r="I34" s="210"/>
      <c r="J34" s="210"/>
      <c r="K34" s="21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x14ac:dyDescent="0.25">
      <c r="A35" s="349"/>
      <c r="B35" s="328"/>
      <c r="C35" s="224" t="s">
        <v>51</v>
      </c>
      <c r="D35" s="222" t="s">
        <v>18</v>
      </c>
      <c r="E35" s="238">
        <f>'[2]ДО победители'!C34</f>
        <v>0</v>
      </c>
      <c r="F35" s="238">
        <f>'[2]ДО победители'!D34</f>
        <v>0</v>
      </c>
      <c r="G35" s="227"/>
      <c r="H35" s="227">
        <v>0</v>
      </c>
      <c r="I35" s="210"/>
      <c r="J35" s="210"/>
      <c r="K35" s="21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47.25" x14ac:dyDescent="0.25">
      <c r="A36" s="349"/>
      <c r="B36" s="328"/>
      <c r="C36" s="219" t="s">
        <v>65</v>
      </c>
      <c r="D36" s="220" t="s">
        <v>25</v>
      </c>
      <c r="E36" s="225">
        <f>IF(E37=0,0,ROUND(E38/E37*100,1))</f>
        <v>0</v>
      </c>
      <c r="F36" s="225">
        <f>IF(F37=0,0,ROUND(F38/F37*100,1))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</row>
    <row r="37" spans="1:77" s="31" customFormat="1" x14ac:dyDescent="0.25">
      <c r="A37" s="349"/>
      <c r="B37" s="328"/>
      <c r="C37" s="221" t="s">
        <v>53</v>
      </c>
      <c r="D37" s="222" t="s">
        <v>18</v>
      </c>
      <c r="E37" s="239">
        <f>'[2]% кадров с высшим образованием'!AN79</f>
        <v>0</v>
      </c>
      <c r="F37" s="237"/>
      <c r="G37" s="306" t="s">
        <v>66</v>
      </c>
      <c r="H37" s="306"/>
      <c r="I37" s="306"/>
      <c r="J37" s="30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</row>
    <row r="38" spans="1:77" s="31" customFormat="1" x14ac:dyDescent="0.25">
      <c r="A38" s="349"/>
      <c r="B38" s="328"/>
      <c r="C38" s="221" t="s">
        <v>54</v>
      </c>
      <c r="D38" s="222" t="s">
        <v>18</v>
      </c>
      <c r="E38" s="239">
        <f>'[2]% кадров с высшим образованием'!AN80</f>
        <v>0</v>
      </c>
      <c r="F38" s="237"/>
      <c r="G38" s="306"/>
      <c r="H38" s="306"/>
      <c r="I38" s="306"/>
      <c r="J38" s="30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</row>
    <row r="39" spans="1:77" s="31" customFormat="1" x14ac:dyDescent="0.25">
      <c r="A39" s="349"/>
      <c r="B39" s="328"/>
      <c r="C39" s="228" t="s">
        <v>27</v>
      </c>
      <c r="D39" s="228"/>
      <c r="E39" s="229" t="s">
        <v>19</v>
      </c>
      <c r="F39" s="229" t="s">
        <v>20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</row>
    <row r="40" spans="1:77" s="31" customFormat="1" x14ac:dyDescent="0.25">
      <c r="A40" s="349"/>
      <c r="B40" s="328"/>
      <c r="C40" s="230" t="s">
        <v>77</v>
      </c>
      <c r="D40" s="231" t="s">
        <v>18</v>
      </c>
      <c r="E40" s="232">
        <f>IF(SUM(E44:E52)=0,0,E44*F44+E45*F45+E46*F46+E47*F47+E48*F48+E49*F49+E50*F50+E51*F51+E52*F52)</f>
        <v>0</v>
      </c>
      <c r="F40" s="232">
        <f>IF(SUM(G44:G52)=0,0,G44*H44+G45*H45+G46*H46+G47*H47+G48*H48+G49*H49+G50*H50+G51*H51+G52*H52)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</row>
    <row r="41" spans="1:77" s="31" customFormat="1" x14ac:dyDescent="0.25">
      <c r="A41" s="349"/>
      <c r="B41" s="328"/>
      <c r="C41" s="224"/>
      <c r="D41" s="222" t="s">
        <v>18</v>
      </c>
      <c r="E41" s="350" t="s">
        <v>73</v>
      </c>
      <c r="F41" s="351"/>
      <c r="G41" s="350" t="s">
        <v>74</v>
      </c>
      <c r="H41" s="351"/>
      <c r="I41" s="210"/>
      <c r="J41" s="210"/>
      <c r="K41" s="21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69.75" customHeight="1" x14ac:dyDescent="0.25">
      <c r="A42" s="349"/>
      <c r="B42" s="328"/>
      <c r="C42" s="224"/>
      <c r="D42" s="222" t="s">
        <v>18</v>
      </c>
      <c r="E42" s="223" t="s">
        <v>75</v>
      </c>
      <c r="F42" s="223" t="s">
        <v>76</v>
      </c>
      <c r="G42" s="223" t="s">
        <v>75</v>
      </c>
      <c r="H42" s="223" t="s">
        <v>76</v>
      </c>
      <c r="I42" s="210"/>
      <c r="J42" s="210"/>
      <c r="K42" s="21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ht="31.5" x14ac:dyDescent="0.25">
      <c r="A43" s="349"/>
      <c r="B43" s="328"/>
      <c r="C43" s="224"/>
      <c r="D43" s="222" t="s">
        <v>18</v>
      </c>
      <c r="E43" s="226">
        <f>SUM(E44:E52)/9</f>
        <v>0</v>
      </c>
      <c r="F43" s="226" t="e">
        <f>SUM(F44:F48)</f>
        <v>#DIV/0!</v>
      </c>
      <c r="G43" s="226">
        <f>SUM(G44:G52)/3</f>
        <v>0</v>
      </c>
      <c r="H43" s="226" t="e">
        <f>SUM(H44:H52)</f>
        <v>#DIV/0!</v>
      </c>
      <c r="I43" s="210"/>
      <c r="J43" s="210"/>
      <c r="K43" s="210"/>
      <c r="L43" s="30" t="s">
        <v>101</v>
      </c>
      <c r="M43" s="30" t="s">
        <v>102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x14ac:dyDescent="0.25">
      <c r="A44" s="349"/>
      <c r="B44" s="328"/>
      <c r="C44" s="224" t="s">
        <v>45</v>
      </c>
      <c r="D44" s="222" t="s">
        <v>18</v>
      </c>
      <c r="E44" s="239">
        <f>[2]январь!$AN$8</f>
        <v>0</v>
      </c>
      <c r="F44" s="233" t="e">
        <f>L44/E44</f>
        <v>#DIV/0!</v>
      </c>
      <c r="G44" s="237"/>
      <c r="H44" s="234" t="e">
        <f>M44/G44</f>
        <v>#DIV/0!</v>
      </c>
      <c r="I44" s="210"/>
      <c r="J44" s="210"/>
      <c r="K44" s="210"/>
      <c r="L44" s="240">
        <f>[2]ч.часы!C9</f>
        <v>0</v>
      </c>
      <c r="M44" s="242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49"/>
      <c r="B45" s="328"/>
      <c r="C45" s="224" t="s">
        <v>46</v>
      </c>
      <c r="D45" s="222" t="s">
        <v>18</v>
      </c>
      <c r="E45" s="239">
        <f>[2]февраль!$AN$8</f>
        <v>0</v>
      </c>
      <c r="F45" s="233" t="e">
        <f t="shared" ref="F45:F52" si="0">L45/E45</f>
        <v>#DIV/0!</v>
      </c>
      <c r="G45" s="237"/>
      <c r="H45" s="234" t="e">
        <f t="shared" ref="H45:H46" si="1">M45/G45</f>
        <v>#DIV/0!</v>
      </c>
      <c r="I45" s="210"/>
      <c r="J45" s="210"/>
      <c r="K45" s="210"/>
      <c r="L45" s="240">
        <f>[2]ч.часы!C10</f>
        <v>0</v>
      </c>
      <c r="M45" s="242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49"/>
      <c r="B46" s="328"/>
      <c r="C46" s="224" t="s">
        <v>47</v>
      </c>
      <c r="D46" s="222" t="s">
        <v>18</v>
      </c>
      <c r="E46" s="239">
        <f>[2]март!$AN$8</f>
        <v>0</v>
      </c>
      <c r="F46" s="233" t="e">
        <f t="shared" si="0"/>
        <v>#DIV/0!</v>
      </c>
      <c r="G46" s="237"/>
      <c r="H46" s="234" t="e">
        <f t="shared" si="1"/>
        <v>#DIV/0!</v>
      </c>
      <c r="I46" s="210"/>
      <c r="J46" s="210"/>
      <c r="K46" s="210"/>
      <c r="L46" s="240">
        <f>[2]ч.часы!C11</f>
        <v>0</v>
      </c>
      <c r="M46" s="242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49"/>
      <c r="B47" s="328"/>
      <c r="C47" s="224" t="s">
        <v>29</v>
      </c>
      <c r="D47" s="222" t="s">
        <v>18</v>
      </c>
      <c r="E47" s="239">
        <f>[2]апрель!$AN$8</f>
        <v>0</v>
      </c>
      <c r="F47" s="233" t="e">
        <f t="shared" si="0"/>
        <v>#DIV/0!</v>
      </c>
      <c r="G47" s="223"/>
      <c r="H47" s="234" t="e">
        <f t="shared" ref="H47:H49" si="2">M47/G47</f>
        <v>#DIV/0!</v>
      </c>
      <c r="I47" s="210"/>
      <c r="J47" s="210"/>
      <c r="K47" s="210"/>
      <c r="L47" s="240">
        <f>[2]ч.часы!C12</f>
        <v>0</v>
      </c>
      <c r="M47" s="9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49"/>
      <c r="B48" s="328"/>
      <c r="C48" s="224" t="s">
        <v>48</v>
      </c>
      <c r="D48" s="222" t="s">
        <v>18</v>
      </c>
      <c r="E48" s="239">
        <f>[2]май!$AN$8</f>
        <v>0</v>
      </c>
      <c r="F48" s="233" t="e">
        <f t="shared" si="0"/>
        <v>#DIV/0!</v>
      </c>
      <c r="G48" s="223"/>
      <c r="H48" s="234" t="e">
        <f t="shared" si="2"/>
        <v>#DIV/0!</v>
      </c>
      <c r="I48" s="210"/>
      <c r="J48" s="210"/>
      <c r="K48" s="210"/>
      <c r="L48" s="240">
        <f>[2]ч.часы!C13</f>
        <v>0</v>
      </c>
      <c r="M48" s="9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49"/>
      <c r="B49" s="328"/>
      <c r="C49" s="224" t="s">
        <v>49</v>
      </c>
      <c r="D49" s="222" t="s">
        <v>18</v>
      </c>
      <c r="E49" s="239">
        <f>[2]сентябрь!$AN$8</f>
        <v>0</v>
      </c>
      <c r="F49" s="233" t="e">
        <f t="shared" si="0"/>
        <v>#DIV/0!</v>
      </c>
      <c r="G49" s="223"/>
      <c r="H49" s="234" t="e">
        <f t="shared" si="2"/>
        <v>#DIV/0!</v>
      </c>
      <c r="I49" s="210"/>
      <c r="J49" s="210"/>
      <c r="K49" s="210"/>
      <c r="L49" s="240">
        <f>[2]ч.часы!C14</f>
        <v>0</v>
      </c>
      <c r="M49" s="9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49"/>
      <c r="B50" s="328"/>
      <c r="C50" s="224" t="s">
        <v>30</v>
      </c>
      <c r="D50" s="222" t="s">
        <v>18</v>
      </c>
      <c r="E50" s="239">
        <f>[2]октябрь!$AN$8</f>
        <v>0</v>
      </c>
      <c r="F50" s="233" t="e">
        <f t="shared" si="0"/>
        <v>#DIV/0!</v>
      </c>
      <c r="G50" s="227"/>
      <c r="H50" s="235"/>
      <c r="I50" s="210"/>
      <c r="J50" s="210"/>
      <c r="K50" s="210"/>
      <c r="L50" s="240">
        <f>[2]ч.часы!C15</f>
        <v>0</v>
      </c>
      <c r="M50" s="32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49"/>
      <c r="B51" s="328"/>
      <c r="C51" s="224" t="s">
        <v>50</v>
      </c>
      <c r="D51" s="222" t="s">
        <v>18</v>
      </c>
      <c r="E51" s="239">
        <f>[2]ноябрь!$AN$8</f>
        <v>0</v>
      </c>
      <c r="F51" s="233" t="e">
        <f t="shared" si="0"/>
        <v>#DIV/0!</v>
      </c>
      <c r="G51" s="227"/>
      <c r="H51" s="235"/>
      <c r="I51" s="210"/>
      <c r="J51" s="210"/>
      <c r="K51" s="210"/>
      <c r="L51" s="240">
        <f>[2]ч.часы!C16</f>
        <v>0</v>
      </c>
      <c r="M51" s="32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49"/>
      <c r="B52" s="328"/>
      <c r="C52" s="224" t="s">
        <v>51</v>
      </c>
      <c r="D52" s="222" t="s">
        <v>18</v>
      </c>
      <c r="E52" s="239">
        <f>[2]декабрь!$AN$8</f>
        <v>0</v>
      </c>
      <c r="F52" s="233" t="e">
        <f t="shared" si="0"/>
        <v>#DIV/0!</v>
      </c>
      <c r="G52" s="227"/>
      <c r="H52" s="235"/>
      <c r="I52" s="210"/>
      <c r="J52" s="210"/>
      <c r="K52" s="210"/>
      <c r="L52" s="240">
        <f>[2]ч.часы!C17</f>
        <v>0</v>
      </c>
      <c r="M52" s="32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  <row r="53" spans="1:77" x14ac:dyDescent="0.25">
      <c r="L53" s="92"/>
    </row>
    <row r="54" spans="1:77" x14ac:dyDescent="0.25">
      <c r="B54" s="324"/>
      <c r="C54" s="324"/>
      <c r="D54" s="324"/>
      <c r="E54" s="324"/>
      <c r="F54" s="324"/>
      <c r="G54" s="324"/>
    </row>
    <row r="56" spans="1:77" x14ac:dyDescent="0.25">
      <c r="L56" s="92">
        <f>[2]ч.часы!$C$23</f>
        <v>0</v>
      </c>
    </row>
    <row r="57" spans="1:77" x14ac:dyDescent="0.25">
      <c r="L57" s="241">
        <f>L56-L44-L45-L46-L47-L48-L49-L50-L51-L52</f>
        <v>0</v>
      </c>
    </row>
  </sheetData>
  <mergeCells count="32">
    <mergeCell ref="A6:K6"/>
    <mergeCell ref="A1:K1"/>
    <mergeCell ref="A2:K2"/>
    <mergeCell ref="A3:K3"/>
    <mergeCell ref="A4:K4"/>
    <mergeCell ref="A5:K5"/>
    <mergeCell ref="K13:K14"/>
    <mergeCell ref="A8:A11"/>
    <mergeCell ref="B8:J8"/>
    <mergeCell ref="K8:K11"/>
    <mergeCell ref="B9:B10"/>
    <mergeCell ref="C9:G10"/>
    <mergeCell ref="H9:J10"/>
    <mergeCell ref="A13:A15"/>
    <mergeCell ref="B13:B14"/>
    <mergeCell ref="H13:H14"/>
    <mergeCell ref="I13:I14"/>
    <mergeCell ref="J13:J14"/>
    <mergeCell ref="A16:G16"/>
    <mergeCell ref="A17:G17"/>
    <mergeCell ref="A18:A20"/>
    <mergeCell ref="B19:B20"/>
    <mergeCell ref="B18:F18"/>
    <mergeCell ref="C19:F19"/>
    <mergeCell ref="B54:G54"/>
    <mergeCell ref="A22:A52"/>
    <mergeCell ref="B22:B52"/>
    <mergeCell ref="G37:J38"/>
    <mergeCell ref="E41:F41"/>
    <mergeCell ref="G41:H41"/>
    <mergeCell ref="E24:F24"/>
    <mergeCell ref="G24:H24"/>
  </mergeCells>
  <pageMargins left="0.7" right="0.7" top="0.75" bottom="0.75" header="0.3" footer="0.3"/>
  <pageSetup paperSize="9" scale="3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A16"/>
  <sheetViews>
    <sheetView view="pageBreakPreview" zoomScale="83" zoomScaleNormal="80" zoomScaleSheetLayoutView="83" workbookViewId="0">
      <selection activeCell="F9" sqref="F9"/>
    </sheetView>
  </sheetViews>
  <sheetFormatPr defaultRowHeight="15.75" x14ac:dyDescent="0.25"/>
  <cols>
    <col min="1" max="1" width="4.85546875" style="37" customWidth="1"/>
    <col min="2" max="2" width="39.140625" style="245" customWidth="1"/>
    <col min="3" max="3" width="89.85546875" style="37" customWidth="1"/>
    <col min="4" max="4" width="10.42578125" style="38" customWidth="1"/>
    <col min="5" max="7" width="10" style="38" customWidth="1"/>
    <col min="8" max="8" width="20.42578125" style="39" customWidth="1"/>
    <col min="9" max="9" width="9.140625" style="30"/>
    <col min="10" max="10" width="13" style="30" bestFit="1" customWidth="1"/>
    <col min="11" max="11" width="9.28515625" style="30" bestFit="1" customWidth="1"/>
    <col min="12" max="12" width="10.7109375" style="30" customWidth="1"/>
    <col min="13" max="16384" width="9.140625" style="30"/>
  </cols>
  <sheetData>
    <row r="1" spans="1:79" s="31" customFormat="1" x14ac:dyDescent="0.25">
      <c r="A1" s="307"/>
      <c r="B1" s="307"/>
      <c r="C1" s="307"/>
      <c r="D1" s="307"/>
      <c r="E1" s="307"/>
      <c r="F1" s="307"/>
      <c r="G1" s="307"/>
      <c r="H1" s="30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</row>
    <row r="2" spans="1:79" s="31" customFormat="1" ht="16.5" customHeight="1" x14ac:dyDescent="0.25">
      <c r="A2" s="307" t="s">
        <v>175</v>
      </c>
      <c r="B2" s="307"/>
      <c r="C2" s="307"/>
      <c r="D2" s="307"/>
      <c r="E2" s="307"/>
      <c r="F2" s="307"/>
      <c r="G2" s="307"/>
      <c r="H2" s="30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</row>
    <row r="3" spans="1:79" s="32" customFormat="1" ht="21.75" customHeight="1" x14ac:dyDescent="0.25">
      <c r="A3" s="308" t="s">
        <v>0</v>
      </c>
      <c r="B3" s="310" t="s">
        <v>33</v>
      </c>
      <c r="C3" s="310"/>
      <c r="D3" s="310"/>
      <c r="E3" s="310"/>
      <c r="F3" s="310"/>
      <c r="G3" s="246"/>
      <c r="H3" s="354" t="s">
        <v>182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9" s="31" customFormat="1" ht="15.75" customHeight="1" x14ac:dyDescent="0.25">
      <c r="A4" s="308"/>
      <c r="B4" s="309" t="s">
        <v>21</v>
      </c>
      <c r="C4" s="311"/>
      <c r="D4" s="311"/>
      <c r="E4" s="311"/>
      <c r="F4" s="311"/>
      <c r="G4" s="247"/>
      <c r="H4" s="35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9" s="31" customFormat="1" ht="60" x14ac:dyDescent="0.25">
      <c r="A5" s="308"/>
      <c r="B5" s="309"/>
      <c r="C5" s="243" t="s">
        <v>12</v>
      </c>
      <c r="D5" s="244" t="s">
        <v>13</v>
      </c>
      <c r="E5" s="244" t="s">
        <v>14</v>
      </c>
      <c r="F5" s="244" t="s">
        <v>15</v>
      </c>
      <c r="G5" s="266" t="s">
        <v>194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</row>
    <row r="6" spans="1:79" s="31" customFormat="1" x14ac:dyDescent="0.25">
      <c r="A6" s="33">
        <v>1</v>
      </c>
      <c r="B6" s="33" t="s">
        <v>8</v>
      </c>
      <c r="C6" s="33" t="s">
        <v>60</v>
      </c>
      <c r="D6" s="1">
        <v>5</v>
      </c>
      <c r="E6" s="1">
        <v>6</v>
      </c>
      <c r="F6" s="1">
        <v>7</v>
      </c>
      <c r="G6" s="88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9" s="31" customFormat="1" ht="23.25" customHeight="1" x14ac:dyDescent="0.25">
      <c r="A7" s="248"/>
      <c r="B7" s="364" t="s">
        <v>38</v>
      </c>
      <c r="C7" s="180" t="s">
        <v>24</v>
      </c>
      <c r="D7" s="2"/>
      <c r="E7" s="3" t="s">
        <v>16</v>
      </c>
      <c r="F7" s="3" t="s">
        <v>17</v>
      </c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9" s="32" customFormat="1" ht="28.5" customHeight="1" x14ac:dyDescent="0.25">
      <c r="A8" s="353" t="s">
        <v>10</v>
      </c>
      <c r="B8" s="364"/>
      <c r="C8" s="175" t="s">
        <v>137</v>
      </c>
      <c r="D8" s="4" t="s">
        <v>25</v>
      </c>
      <c r="E8" s="5">
        <f>IF(E10=0,0,ROUND(E9/E10*100,1))</f>
        <v>71.400000000000006</v>
      </c>
      <c r="F8" s="5">
        <f>IF(F10=0,0,ROUND(F9/F10*100,1))</f>
        <v>64.3</v>
      </c>
      <c r="G8" s="5">
        <f>IF(F8/E8*100&gt;100,100,F8/E8*100)</f>
        <v>90.056022408963571</v>
      </c>
      <c r="H8" s="25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9" s="31" customFormat="1" ht="33" customHeight="1" x14ac:dyDescent="0.25">
      <c r="A9" s="353"/>
      <c r="B9" s="364"/>
      <c r="C9" s="35" t="s">
        <v>133</v>
      </c>
      <c r="D9" s="6" t="s">
        <v>18</v>
      </c>
      <c r="E9" s="8">
        <v>50</v>
      </c>
      <c r="F9" s="8">
        <v>45</v>
      </c>
      <c r="G9" s="8"/>
      <c r="H9" s="330"/>
      <c r="I9" s="330"/>
      <c r="J9" s="330"/>
      <c r="K9" s="3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9" s="31" customFormat="1" ht="22.5" customHeight="1" x14ac:dyDescent="0.25">
      <c r="A10" s="353"/>
      <c r="B10" s="364"/>
      <c r="C10" s="35" t="s">
        <v>134</v>
      </c>
      <c r="D10" s="6" t="s">
        <v>18</v>
      </c>
      <c r="E10" s="8">
        <v>70</v>
      </c>
      <c r="F10" s="8">
        <v>70</v>
      </c>
      <c r="G10" s="8"/>
      <c r="H10" s="330"/>
      <c r="I10" s="330"/>
      <c r="J10" s="330"/>
      <c r="K10" s="3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9" ht="27" customHeight="1" x14ac:dyDescent="0.25">
      <c r="A11" s="348" t="s">
        <v>8</v>
      </c>
      <c r="B11" s="362" t="s">
        <v>67</v>
      </c>
      <c r="C11" s="175" t="s">
        <v>137</v>
      </c>
      <c r="D11" s="4" t="s">
        <v>25</v>
      </c>
      <c r="E11" s="5">
        <f>IF(E13=0,0,ROUND(E12/E13*100,1))</f>
        <v>0</v>
      </c>
      <c r="F11" s="5">
        <f>IF(F13=0,0,ROUND(F12/F13*100,1))</f>
        <v>0</v>
      </c>
      <c r="G11" s="5" t="e">
        <f>IF(F11/E11*100&gt;100,100,F11/E11*100)</f>
        <v>#DIV/0!</v>
      </c>
      <c r="H11" s="251"/>
    </row>
    <row r="12" spans="1:79" ht="25.5" x14ac:dyDescent="0.25">
      <c r="A12" s="349"/>
      <c r="B12" s="363"/>
      <c r="C12" s="35" t="s">
        <v>196</v>
      </c>
      <c r="D12" s="6" t="s">
        <v>18</v>
      </c>
      <c r="E12" s="8"/>
      <c r="F12" s="8"/>
      <c r="G12" s="8"/>
    </row>
    <row r="13" spans="1:79" ht="16.5" customHeight="1" x14ac:dyDescent="0.25">
      <c r="A13" s="365"/>
      <c r="B13" s="363"/>
      <c r="C13" s="35" t="s">
        <v>158</v>
      </c>
      <c r="D13" s="6" t="s">
        <v>18</v>
      </c>
      <c r="E13" s="8"/>
      <c r="F13" s="8"/>
      <c r="G13" s="8"/>
    </row>
    <row r="14" spans="1:79" x14ac:dyDescent="0.25">
      <c r="A14" s="348" t="s">
        <v>9</v>
      </c>
      <c r="B14" s="362" t="s">
        <v>59</v>
      </c>
      <c r="C14" s="175" t="s">
        <v>137</v>
      </c>
      <c r="D14" s="4" t="s">
        <v>25</v>
      </c>
      <c r="E14" s="5">
        <f>IF(E16=0,0,ROUND(E15/E16*100,1))</f>
        <v>0</v>
      </c>
      <c r="F14" s="5">
        <f>IF(F16=0,0,ROUND(F15/F16*100,1))</f>
        <v>0</v>
      </c>
      <c r="G14" s="5" t="e">
        <f>IF(F14/E14*100&gt;100,100,F14/E14*100)</f>
        <v>#DIV/0!</v>
      </c>
      <c r="H14" s="251"/>
    </row>
    <row r="15" spans="1:79" ht="25.5" x14ac:dyDescent="0.25">
      <c r="A15" s="349"/>
      <c r="B15" s="363"/>
      <c r="C15" s="35" t="s">
        <v>168</v>
      </c>
      <c r="D15" s="6" t="s">
        <v>18</v>
      </c>
      <c r="E15" s="8"/>
      <c r="F15" s="8"/>
      <c r="G15" s="8"/>
    </row>
    <row r="16" spans="1:79" ht="25.5" x14ac:dyDescent="0.25">
      <c r="A16" s="365"/>
      <c r="B16" s="363"/>
      <c r="C16" s="35" t="s">
        <v>170</v>
      </c>
      <c r="D16" s="6" t="s">
        <v>18</v>
      </c>
      <c r="E16" s="8"/>
      <c r="F16" s="8"/>
      <c r="G16" s="8"/>
    </row>
  </sheetData>
  <mergeCells count="14">
    <mergeCell ref="H9:K10"/>
    <mergeCell ref="A1:H1"/>
    <mergeCell ref="A2:H2"/>
    <mergeCell ref="A3:A5"/>
    <mergeCell ref="B3:F3"/>
    <mergeCell ref="B4:B5"/>
    <mergeCell ref="C4:F4"/>
    <mergeCell ref="H3:H4"/>
    <mergeCell ref="B11:B13"/>
    <mergeCell ref="B14:B16"/>
    <mergeCell ref="B7:B10"/>
    <mergeCell ref="A8:A10"/>
    <mergeCell ref="A11:A13"/>
    <mergeCell ref="A14:A1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A16"/>
  <sheetViews>
    <sheetView view="pageBreakPreview" zoomScale="83" zoomScaleNormal="80" zoomScaleSheetLayoutView="83" workbookViewId="0">
      <selection activeCell="F9" sqref="F9"/>
    </sheetView>
  </sheetViews>
  <sheetFormatPr defaultRowHeight="15.75" x14ac:dyDescent="0.25"/>
  <cols>
    <col min="1" max="1" width="4.85546875" style="37" customWidth="1"/>
    <col min="2" max="2" width="39.140625" style="245" customWidth="1"/>
    <col min="3" max="3" width="89.85546875" style="37" customWidth="1"/>
    <col min="4" max="4" width="10.42578125" style="38" customWidth="1"/>
    <col min="5" max="7" width="10" style="38" customWidth="1"/>
    <col min="8" max="8" width="20.140625" style="39" customWidth="1"/>
    <col min="9" max="9" width="9.140625" style="30" hidden="1" customWidth="1"/>
    <col min="10" max="10" width="13" style="30" hidden="1" customWidth="1"/>
    <col min="11" max="11" width="9.28515625" style="30" hidden="1" customWidth="1"/>
    <col min="12" max="12" width="10.7109375" style="30" customWidth="1"/>
    <col min="13" max="16384" width="9.140625" style="30"/>
  </cols>
  <sheetData>
    <row r="1" spans="1:79" s="31" customFormat="1" x14ac:dyDescent="0.25">
      <c r="A1" s="307"/>
      <c r="B1" s="307"/>
      <c r="C1" s="307"/>
      <c r="D1" s="307"/>
      <c r="E1" s="307"/>
      <c r="F1" s="307"/>
      <c r="G1" s="307"/>
      <c r="H1" s="30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</row>
    <row r="2" spans="1:79" s="31" customFormat="1" ht="16.5" customHeight="1" x14ac:dyDescent="0.25">
      <c r="A2" s="307" t="s">
        <v>176</v>
      </c>
      <c r="B2" s="307"/>
      <c r="C2" s="307"/>
      <c r="D2" s="307"/>
      <c r="E2" s="307"/>
      <c r="F2" s="307"/>
      <c r="G2" s="307"/>
      <c r="H2" s="30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</row>
    <row r="3" spans="1:79" s="32" customFormat="1" ht="21.75" customHeight="1" x14ac:dyDescent="0.25">
      <c r="A3" s="308" t="s">
        <v>0</v>
      </c>
      <c r="B3" s="310" t="s">
        <v>33</v>
      </c>
      <c r="C3" s="310"/>
      <c r="D3" s="310"/>
      <c r="E3" s="310"/>
      <c r="F3" s="310"/>
      <c r="G3" s="246"/>
      <c r="H3" s="354" t="s">
        <v>182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9" s="31" customFormat="1" ht="15.75" customHeight="1" x14ac:dyDescent="0.25">
      <c r="A4" s="308"/>
      <c r="B4" s="309" t="s">
        <v>21</v>
      </c>
      <c r="C4" s="311"/>
      <c r="D4" s="311"/>
      <c r="E4" s="311"/>
      <c r="F4" s="311"/>
      <c r="G4" s="247"/>
      <c r="H4" s="35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9" s="31" customFormat="1" ht="60" x14ac:dyDescent="0.25">
      <c r="A5" s="308"/>
      <c r="B5" s="309"/>
      <c r="C5" s="243" t="s">
        <v>12</v>
      </c>
      <c r="D5" s="244" t="s">
        <v>13</v>
      </c>
      <c r="E5" s="244" t="s">
        <v>14</v>
      </c>
      <c r="F5" s="244" t="s">
        <v>15</v>
      </c>
      <c r="G5" s="246" t="s">
        <v>183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</row>
    <row r="6" spans="1:79" s="31" customFormat="1" x14ac:dyDescent="0.25">
      <c r="A6" s="33">
        <v>1</v>
      </c>
      <c r="B6" s="33" t="s">
        <v>8</v>
      </c>
      <c r="C6" s="33" t="s">
        <v>60</v>
      </c>
      <c r="D6" s="1">
        <v>5</v>
      </c>
      <c r="E6" s="1">
        <v>6</v>
      </c>
      <c r="F6" s="1">
        <v>7</v>
      </c>
      <c r="G6" s="88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9" s="31" customFormat="1" ht="23.25" customHeight="1" x14ac:dyDescent="0.25">
      <c r="A7" s="248"/>
      <c r="B7" s="364" t="s">
        <v>38</v>
      </c>
      <c r="C7" s="180" t="s">
        <v>24</v>
      </c>
      <c r="D7" s="2"/>
      <c r="E7" s="3" t="s">
        <v>16</v>
      </c>
      <c r="F7" s="3" t="s">
        <v>17</v>
      </c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9" s="32" customFormat="1" ht="28.5" customHeight="1" x14ac:dyDescent="0.25">
      <c r="A8" s="353" t="s">
        <v>10</v>
      </c>
      <c r="B8" s="364"/>
      <c r="C8" s="176" t="s">
        <v>142</v>
      </c>
      <c r="D8" s="4" t="s">
        <v>25</v>
      </c>
      <c r="E8" s="5">
        <f>IF(E10=0,0,ROUND(E9/E10*100,1))</f>
        <v>20</v>
      </c>
      <c r="F8" s="5">
        <f>IF(F10=0,0,ROUND(F9/F10*100,1))</f>
        <v>16</v>
      </c>
      <c r="G8" s="5">
        <f>IF(F8/E8*100&gt;100,100,F8/E8*100)</f>
        <v>80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9" s="31" customFormat="1" ht="33" customHeight="1" x14ac:dyDescent="0.25">
      <c r="A9" s="353"/>
      <c r="B9" s="364"/>
      <c r="C9" s="35" t="s">
        <v>143</v>
      </c>
      <c r="D9" s="6" t="s">
        <v>18</v>
      </c>
      <c r="E9" s="8">
        <v>10</v>
      </c>
      <c r="F9" s="8">
        <v>8</v>
      </c>
      <c r="G9" s="8"/>
      <c r="H9" s="330"/>
      <c r="I9" s="330"/>
      <c r="J9" s="330"/>
      <c r="K9" s="3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9" s="31" customFormat="1" ht="22.5" customHeight="1" x14ac:dyDescent="0.25">
      <c r="A10" s="353"/>
      <c r="B10" s="364"/>
      <c r="C10" s="35" t="s">
        <v>144</v>
      </c>
      <c r="D10" s="6" t="s">
        <v>18</v>
      </c>
      <c r="E10" s="8">
        <v>50</v>
      </c>
      <c r="F10" s="8">
        <v>50</v>
      </c>
      <c r="G10" s="8"/>
      <c r="H10" s="330"/>
      <c r="I10" s="330"/>
      <c r="J10" s="330"/>
      <c r="K10" s="3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9" ht="27" customHeight="1" x14ac:dyDescent="0.25">
      <c r="A11" s="348"/>
      <c r="B11" s="362" t="s">
        <v>67</v>
      </c>
      <c r="C11" s="176" t="s">
        <v>142</v>
      </c>
      <c r="D11" s="4" t="s">
        <v>25</v>
      </c>
      <c r="E11" s="5">
        <f>IF(E13=0,0,ROUND(E12/E13*100,1))</f>
        <v>0</v>
      </c>
      <c r="F11" s="5">
        <f>IF(F13=0,0,ROUND(F12/F13*100,1))</f>
        <v>0</v>
      </c>
      <c r="G11" s="5" t="e">
        <f>IF(F11/E11*100&gt;100,100,F11/E11*100)</f>
        <v>#DIV/0!</v>
      </c>
      <c r="H11" s="249"/>
    </row>
    <row r="12" spans="1:79" ht="25.5" x14ac:dyDescent="0.25">
      <c r="A12" s="349"/>
      <c r="B12" s="363"/>
      <c r="C12" s="35" t="s">
        <v>177</v>
      </c>
      <c r="D12" s="6" t="s">
        <v>18</v>
      </c>
      <c r="E12" s="8"/>
      <c r="F12" s="8"/>
      <c r="G12" s="8"/>
    </row>
    <row r="13" spans="1:79" x14ac:dyDescent="0.25">
      <c r="A13" s="365"/>
      <c r="B13" s="363"/>
      <c r="C13" s="35" t="s">
        <v>144</v>
      </c>
      <c r="D13" s="6" t="s">
        <v>18</v>
      </c>
      <c r="E13" s="8"/>
      <c r="F13" s="8"/>
      <c r="G13" s="8"/>
    </row>
    <row r="14" spans="1:79" x14ac:dyDescent="0.25">
      <c r="A14" s="348"/>
      <c r="B14" s="362" t="s">
        <v>59</v>
      </c>
      <c r="C14" s="176" t="s">
        <v>142</v>
      </c>
      <c r="D14" s="4" t="s">
        <v>25</v>
      </c>
      <c r="E14" s="5">
        <f>IF(E16=0,0,ROUND(E15/E16*100,1))</f>
        <v>0</v>
      </c>
      <c r="F14" s="5">
        <f>IF(F16=0,0,ROUND(F15/F16*100,1))</f>
        <v>0</v>
      </c>
      <c r="G14" s="5" t="e">
        <f>IF(F14/E14*100&gt;100,100,F14/E14*100)</f>
        <v>#DIV/0!</v>
      </c>
      <c r="H14" s="249"/>
    </row>
    <row r="15" spans="1:79" ht="25.5" x14ac:dyDescent="0.25">
      <c r="A15" s="349"/>
      <c r="B15" s="363"/>
      <c r="C15" s="35" t="s">
        <v>178</v>
      </c>
      <c r="D15" s="6" t="s">
        <v>18</v>
      </c>
      <c r="E15" s="8"/>
      <c r="F15" s="8"/>
      <c r="G15" s="8"/>
    </row>
    <row r="16" spans="1:79" x14ac:dyDescent="0.25">
      <c r="A16" s="365"/>
      <c r="B16" s="363"/>
      <c r="C16" s="35" t="s">
        <v>144</v>
      </c>
      <c r="D16" s="6" t="s">
        <v>18</v>
      </c>
      <c r="E16" s="8"/>
      <c r="F16" s="8"/>
      <c r="G16" s="8"/>
    </row>
  </sheetData>
  <mergeCells count="14">
    <mergeCell ref="A1:H1"/>
    <mergeCell ref="A2:H2"/>
    <mergeCell ref="A3:A5"/>
    <mergeCell ref="B3:F3"/>
    <mergeCell ref="B4:B5"/>
    <mergeCell ref="C4:F4"/>
    <mergeCell ref="H3:H4"/>
    <mergeCell ref="B7:B10"/>
    <mergeCell ref="A8:A10"/>
    <mergeCell ref="H9:K10"/>
    <mergeCell ref="A14:A16"/>
    <mergeCell ref="B14:B16"/>
    <mergeCell ref="A11:A13"/>
    <mergeCell ref="B11:B13"/>
  </mergeCells>
  <pageMargins left="0.7" right="0.7" top="0.75" bottom="0.75" header="0.3" footer="0.3"/>
  <pageSetup paperSize="9" scale="3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A40"/>
  <sheetViews>
    <sheetView view="pageBreakPreview" zoomScale="83" zoomScaleNormal="80" zoomScaleSheetLayoutView="83" workbookViewId="0">
      <selection activeCell="C15" sqref="C15"/>
    </sheetView>
  </sheetViews>
  <sheetFormatPr defaultRowHeight="15.75" x14ac:dyDescent="0.25"/>
  <cols>
    <col min="1" max="1" width="4.85546875" style="37" customWidth="1"/>
    <col min="2" max="2" width="39.140625" style="294" customWidth="1"/>
    <col min="3" max="3" width="89.85546875" style="37" customWidth="1"/>
    <col min="4" max="4" width="14.42578125" style="38" customWidth="1"/>
    <col min="5" max="6" width="10" style="38" customWidth="1"/>
    <col min="7" max="7" width="11.42578125" style="38" customWidth="1"/>
    <col min="8" max="8" width="20.42578125" style="39" customWidth="1"/>
    <col min="9" max="9" width="9.140625" style="30"/>
    <col min="10" max="10" width="13" style="30" bestFit="1" customWidth="1"/>
    <col min="11" max="11" width="9.28515625" style="30" bestFit="1" customWidth="1"/>
    <col min="12" max="12" width="10.7109375" style="30" customWidth="1"/>
    <col min="13" max="16384" width="9.140625" style="30"/>
  </cols>
  <sheetData>
    <row r="1" spans="1:79" s="31" customFormat="1" x14ac:dyDescent="0.25">
      <c r="A1" s="307"/>
      <c r="B1" s="307"/>
      <c r="C1" s="307"/>
      <c r="D1" s="307"/>
      <c r="E1" s="307"/>
      <c r="F1" s="307"/>
      <c r="G1" s="307"/>
      <c r="H1" s="30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</row>
    <row r="2" spans="1:79" s="31" customFormat="1" ht="16.5" customHeight="1" x14ac:dyDescent="0.25">
      <c r="A2" s="307" t="s">
        <v>179</v>
      </c>
      <c r="B2" s="307"/>
      <c r="C2" s="307"/>
      <c r="D2" s="307"/>
      <c r="E2" s="307"/>
      <c r="F2" s="307"/>
      <c r="G2" s="307"/>
      <c r="H2" s="30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</row>
    <row r="3" spans="1:79" s="32" customFormat="1" ht="21.75" customHeight="1" x14ac:dyDescent="0.25">
      <c r="A3" s="308" t="s">
        <v>0</v>
      </c>
      <c r="B3" s="310" t="s">
        <v>33</v>
      </c>
      <c r="C3" s="310"/>
      <c r="D3" s="310"/>
      <c r="E3" s="310"/>
      <c r="F3" s="310"/>
      <c r="G3" s="296"/>
      <c r="H3" s="354" t="s">
        <v>182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9" s="31" customFormat="1" ht="15.75" customHeight="1" x14ac:dyDescent="0.25">
      <c r="A4" s="308"/>
      <c r="B4" s="309" t="s">
        <v>21</v>
      </c>
      <c r="C4" s="311"/>
      <c r="D4" s="311"/>
      <c r="E4" s="311"/>
      <c r="F4" s="311"/>
      <c r="G4" s="297"/>
      <c r="H4" s="35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9" s="31" customFormat="1" ht="60" x14ac:dyDescent="0.25">
      <c r="A5" s="308"/>
      <c r="B5" s="309"/>
      <c r="C5" s="295" t="s">
        <v>12</v>
      </c>
      <c r="D5" s="296" t="s">
        <v>13</v>
      </c>
      <c r="E5" s="296" t="s">
        <v>193</v>
      </c>
      <c r="F5" s="296" t="s">
        <v>15</v>
      </c>
      <c r="G5" s="296" t="s">
        <v>194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</row>
    <row r="6" spans="1:79" s="31" customFormat="1" x14ac:dyDescent="0.25">
      <c r="A6" s="257">
        <v>1</v>
      </c>
      <c r="B6" s="257" t="s">
        <v>8</v>
      </c>
      <c r="C6" s="257" t="s">
        <v>60</v>
      </c>
      <c r="D6" s="1">
        <v>5</v>
      </c>
      <c r="E6" s="1">
        <v>6</v>
      </c>
      <c r="F6" s="1">
        <v>7</v>
      </c>
      <c r="G6" s="88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9" s="31" customFormat="1" ht="23.25" customHeight="1" x14ac:dyDescent="0.25">
      <c r="A7" s="248"/>
      <c r="B7" s="362" t="s">
        <v>38</v>
      </c>
      <c r="C7" s="180" t="s">
        <v>24</v>
      </c>
      <c r="D7" s="2"/>
      <c r="E7" s="3" t="s">
        <v>16</v>
      </c>
      <c r="F7" s="3" t="s">
        <v>17</v>
      </c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9" s="32" customFormat="1" ht="28.5" customHeight="1" x14ac:dyDescent="0.25">
      <c r="A8" s="348" t="s">
        <v>10</v>
      </c>
      <c r="B8" s="363"/>
      <c r="C8" s="176" t="s">
        <v>145</v>
      </c>
      <c r="D8" s="4" t="s">
        <v>25</v>
      </c>
      <c r="E8" s="5">
        <f>IF(E10=0,0,ROUND(SUM(E11:E12)/E10*100,1))</f>
        <v>100</v>
      </c>
      <c r="F8" s="5">
        <f>IF(F10=0,0,ROUND(SUM(F11:F12)/E10*100,1))</f>
        <v>37.5</v>
      </c>
      <c r="G8" s="5">
        <f>IF(F8/E8*100&gt;100,100,F8/E8*100)</f>
        <v>37.5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9" s="31" customFormat="1" ht="36.75" customHeight="1" x14ac:dyDescent="0.25">
      <c r="A9" s="349"/>
      <c r="B9" s="363"/>
      <c r="C9" s="258" t="s">
        <v>225</v>
      </c>
      <c r="D9" s="259" t="s">
        <v>191</v>
      </c>
      <c r="E9" s="260">
        <v>2</v>
      </c>
      <c r="F9" s="260">
        <v>2</v>
      </c>
      <c r="G9" s="260"/>
      <c r="H9" s="366"/>
      <c r="I9" s="330"/>
      <c r="J9" s="330"/>
      <c r="K9" s="3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9" s="31" customFormat="1" ht="33.75" customHeight="1" x14ac:dyDescent="0.25">
      <c r="A10" s="349"/>
      <c r="B10" s="363"/>
      <c r="C10" s="258" t="s">
        <v>226</v>
      </c>
      <c r="D10" s="259" t="s">
        <v>192</v>
      </c>
      <c r="E10" s="260">
        <f>SUM(E11:E12)</f>
        <v>8</v>
      </c>
      <c r="F10" s="260">
        <f>SUM(F11:F12)</f>
        <v>3</v>
      </c>
      <c r="G10" s="260"/>
      <c r="H10" s="366"/>
      <c r="I10" s="330"/>
      <c r="J10" s="330"/>
      <c r="K10" s="3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9" s="31" customFormat="1" ht="33.75" customHeight="1" x14ac:dyDescent="0.25">
      <c r="A11" s="349"/>
      <c r="B11" s="363"/>
      <c r="C11" s="178" t="s">
        <v>184</v>
      </c>
      <c r="D11" s="6" t="s">
        <v>44</v>
      </c>
      <c r="E11" s="8">
        <v>4</v>
      </c>
      <c r="F11" s="8">
        <v>2</v>
      </c>
      <c r="G11" s="260"/>
      <c r="H11" s="366"/>
      <c r="I11" s="330"/>
      <c r="J11" s="330"/>
      <c r="K11" s="3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9" s="31" customFormat="1" ht="18.75" customHeight="1" x14ac:dyDescent="0.25">
      <c r="A12" s="349"/>
      <c r="B12" s="363"/>
      <c r="C12" s="178" t="s">
        <v>185</v>
      </c>
      <c r="D12" s="6" t="s">
        <v>44</v>
      </c>
      <c r="E12" s="8">
        <v>4</v>
      </c>
      <c r="F12" s="8">
        <v>1</v>
      </c>
      <c r="G12" s="8"/>
      <c r="H12" s="366"/>
      <c r="I12" s="330"/>
      <c r="J12" s="330"/>
      <c r="K12" s="3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9" ht="27" customHeight="1" x14ac:dyDescent="0.25">
      <c r="A13" s="348" t="s">
        <v>8</v>
      </c>
      <c r="B13" s="362" t="s">
        <v>67</v>
      </c>
      <c r="C13" s="176" t="s">
        <v>145</v>
      </c>
      <c r="D13" s="4" t="s">
        <v>25</v>
      </c>
      <c r="E13" s="5">
        <f>IF(E15=0,0,ROUND(SUM(E16:E17)/E15*100,1))</f>
        <v>100</v>
      </c>
      <c r="F13" s="5">
        <f>IF(F15=0,0,ROUND(SUM(F16:F17)/E15*100,1))</f>
        <v>25</v>
      </c>
      <c r="G13" s="5">
        <f>IF(F13/E13*100&gt;100,100,F13/E13*100)</f>
        <v>25</v>
      </c>
      <c r="H13" s="249"/>
    </row>
    <row r="14" spans="1:79" ht="25.5" x14ac:dyDescent="0.25">
      <c r="A14" s="349"/>
      <c r="B14" s="363"/>
      <c r="C14" s="258" t="s">
        <v>227</v>
      </c>
      <c r="D14" s="259" t="s">
        <v>191</v>
      </c>
      <c r="E14" s="260">
        <v>1</v>
      </c>
      <c r="F14" s="260">
        <v>1</v>
      </c>
      <c r="G14" s="260"/>
    </row>
    <row r="15" spans="1:79" ht="25.5" x14ac:dyDescent="0.25">
      <c r="A15" s="349"/>
      <c r="B15" s="363"/>
      <c r="C15" s="258" t="s">
        <v>228</v>
      </c>
      <c r="D15" s="259" t="s">
        <v>192</v>
      </c>
      <c r="E15" s="260">
        <f>SUM(E16:E17)</f>
        <v>4</v>
      </c>
      <c r="F15" s="260">
        <f>SUM(F16:F17)</f>
        <v>1</v>
      </c>
      <c r="G15" s="260"/>
    </row>
    <row r="16" spans="1:79" x14ac:dyDescent="0.25">
      <c r="A16" s="349"/>
      <c r="B16" s="363"/>
      <c r="C16" s="178" t="s">
        <v>184</v>
      </c>
      <c r="D16" s="6" t="s">
        <v>44</v>
      </c>
      <c r="E16" s="8">
        <v>4</v>
      </c>
      <c r="F16" s="8">
        <v>1</v>
      </c>
      <c r="G16" s="260"/>
    </row>
    <row r="17" spans="1:8" x14ac:dyDescent="0.25">
      <c r="A17" s="349"/>
      <c r="B17" s="363"/>
      <c r="C17" s="178" t="s">
        <v>185</v>
      </c>
      <c r="D17" s="6" t="s">
        <v>44</v>
      </c>
      <c r="E17" s="8">
        <v>0</v>
      </c>
      <c r="F17" s="8">
        <v>0</v>
      </c>
      <c r="G17" s="8"/>
    </row>
    <row r="18" spans="1:8" ht="15.75" customHeight="1" x14ac:dyDescent="0.25">
      <c r="A18" s="348" t="s">
        <v>9</v>
      </c>
      <c r="B18" s="362" t="s">
        <v>59</v>
      </c>
      <c r="C18" s="176" t="s">
        <v>145</v>
      </c>
      <c r="D18" s="4" t="s">
        <v>25</v>
      </c>
      <c r="E18" s="5">
        <f>IF(E20=0,0,ROUND(SUM(E21:E22)/E20*100,1))</f>
        <v>100</v>
      </c>
      <c r="F18" s="5">
        <f>IF(F20=0,0,ROUND(SUM(F21:F22)/E20*100,1))</f>
        <v>22.2</v>
      </c>
      <c r="G18" s="5">
        <f>IF(F18/E18*100&gt;100,100,F18/E18*100)</f>
        <v>22.2</v>
      </c>
      <c r="H18" s="251"/>
    </row>
    <row r="19" spans="1:8" ht="25.5" x14ac:dyDescent="0.25">
      <c r="A19" s="349"/>
      <c r="B19" s="363"/>
      <c r="C19" s="258" t="s">
        <v>229</v>
      </c>
      <c r="D19" s="259" t="s">
        <v>191</v>
      </c>
      <c r="E19" s="260">
        <v>2</v>
      </c>
      <c r="F19" s="260">
        <v>2</v>
      </c>
      <c r="G19" s="260"/>
    </row>
    <row r="20" spans="1:8" ht="25.5" x14ac:dyDescent="0.25">
      <c r="A20" s="349"/>
      <c r="B20" s="363"/>
      <c r="C20" s="258" t="s">
        <v>230</v>
      </c>
      <c r="D20" s="259" t="s">
        <v>192</v>
      </c>
      <c r="E20" s="260">
        <f>SUM(E21:E22)</f>
        <v>9</v>
      </c>
      <c r="F20" s="260">
        <f>SUM(F21:F22)</f>
        <v>2</v>
      </c>
      <c r="G20" s="260"/>
    </row>
    <row r="21" spans="1:8" x14ac:dyDescent="0.25">
      <c r="A21" s="349"/>
      <c r="B21" s="363"/>
      <c r="C21" s="178" t="s">
        <v>184</v>
      </c>
      <c r="D21" s="6" t="s">
        <v>44</v>
      </c>
      <c r="E21" s="8">
        <v>4</v>
      </c>
      <c r="F21" s="260">
        <v>0</v>
      </c>
      <c r="G21" s="260"/>
    </row>
    <row r="22" spans="1:8" x14ac:dyDescent="0.25">
      <c r="A22" s="365"/>
      <c r="B22" s="367"/>
      <c r="C22" s="178" t="s">
        <v>185</v>
      </c>
      <c r="D22" s="6" t="s">
        <v>44</v>
      </c>
      <c r="E22" s="8">
        <v>5</v>
      </c>
      <c r="F22" s="8">
        <v>2</v>
      </c>
      <c r="G22" s="8"/>
    </row>
    <row r="33" spans="1:8" x14ac:dyDescent="0.25">
      <c r="A33" s="30"/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30"/>
      <c r="B38" s="30"/>
      <c r="C38" s="30"/>
      <c r="D38" s="30"/>
      <c r="E38" s="30"/>
      <c r="F38" s="30"/>
      <c r="G38" s="30"/>
      <c r="H38" s="30"/>
    </row>
    <row r="39" spans="1:8" x14ac:dyDescent="0.25">
      <c r="A39" s="30"/>
      <c r="B39" s="30"/>
      <c r="C39" s="30"/>
      <c r="D39" s="30"/>
      <c r="E39" s="30"/>
      <c r="F39" s="30"/>
      <c r="G39" s="30"/>
      <c r="H39" s="30"/>
    </row>
    <row r="40" spans="1:8" x14ac:dyDescent="0.25">
      <c r="A40" s="30"/>
      <c r="B40" s="30"/>
      <c r="C40" s="30"/>
      <c r="D40" s="30"/>
      <c r="E40" s="30"/>
      <c r="F40" s="30"/>
      <c r="G40" s="30"/>
      <c r="H40" s="30"/>
    </row>
  </sheetData>
  <mergeCells count="14">
    <mergeCell ref="A1:H1"/>
    <mergeCell ref="A2:H2"/>
    <mergeCell ref="A3:A5"/>
    <mergeCell ref="B3:F3"/>
    <mergeCell ref="B4:B5"/>
    <mergeCell ref="C4:F4"/>
    <mergeCell ref="H3:H4"/>
    <mergeCell ref="B7:B12"/>
    <mergeCell ref="A8:A12"/>
    <mergeCell ref="H9:K12"/>
    <mergeCell ref="A13:A17"/>
    <mergeCell ref="B13:B17"/>
    <mergeCell ref="A18:A22"/>
    <mergeCell ref="B18:B22"/>
  </mergeCells>
  <pageMargins left="0.7" right="0.7" top="0.75" bottom="0.75" header="0.3" footer="0.3"/>
  <pageSetup paperSize="9" scale="3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A16"/>
  <sheetViews>
    <sheetView view="pageBreakPreview" zoomScale="83" zoomScaleNormal="80" zoomScaleSheetLayoutView="83" workbookViewId="0">
      <selection activeCell="G14" sqref="G14"/>
    </sheetView>
  </sheetViews>
  <sheetFormatPr defaultRowHeight="15.75" x14ac:dyDescent="0.25"/>
  <cols>
    <col min="1" max="1" width="4.85546875" style="37" customWidth="1"/>
    <col min="2" max="2" width="39.140625" style="245" customWidth="1"/>
    <col min="3" max="3" width="89.85546875" style="37" customWidth="1"/>
    <col min="4" max="4" width="10.42578125" style="38" customWidth="1"/>
    <col min="5" max="7" width="10" style="38" customWidth="1"/>
    <col min="8" max="8" width="20.42578125" style="39" customWidth="1"/>
    <col min="9" max="9" width="9.140625" style="30"/>
    <col min="10" max="10" width="13" style="30" bestFit="1" customWidth="1"/>
    <col min="11" max="11" width="9.28515625" style="30" bestFit="1" customWidth="1"/>
    <col min="12" max="12" width="10.7109375" style="30" customWidth="1"/>
    <col min="13" max="16384" width="9.140625" style="30"/>
  </cols>
  <sheetData>
    <row r="1" spans="1:79" s="31" customFormat="1" x14ac:dyDescent="0.25">
      <c r="A1" s="307"/>
      <c r="B1" s="307"/>
      <c r="C1" s="307"/>
      <c r="D1" s="307"/>
      <c r="E1" s="307"/>
      <c r="F1" s="307"/>
      <c r="G1" s="307"/>
      <c r="H1" s="30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</row>
    <row r="2" spans="1:79" s="31" customFormat="1" ht="16.5" customHeight="1" x14ac:dyDescent="0.25">
      <c r="A2" s="307" t="s">
        <v>181</v>
      </c>
      <c r="B2" s="307"/>
      <c r="C2" s="307"/>
      <c r="D2" s="307"/>
      <c r="E2" s="307"/>
      <c r="F2" s="307"/>
      <c r="G2" s="307"/>
      <c r="H2" s="30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</row>
    <row r="3" spans="1:79" s="32" customFormat="1" ht="21.75" customHeight="1" x14ac:dyDescent="0.25">
      <c r="A3" s="308" t="s">
        <v>0</v>
      </c>
      <c r="B3" s="310" t="s">
        <v>33</v>
      </c>
      <c r="C3" s="310"/>
      <c r="D3" s="310"/>
      <c r="E3" s="310"/>
      <c r="F3" s="310"/>
      <c r="G3" s="246"/>
      <c r="H3" s="354" t="s">
        <v>182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9" s="31" customFormat="1" ht="15.75" customHeight="1" x14ac:dyDescent="0.25">
      <c r="A4" s="308"/>
      <c r="B4" s="309" t="s">
        <v>21</v>
      </c>
      <c r="C4" s="311"/>
      <c r="D4" s="311"/>
      <c r="E4" s="311"/>
      <c r="F4" s="311"/>
      <c r="G4" s="247"/>
      <c r="H4" s="35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9" s="31" customFormat="1" ht="60" x14ac:dyDescent="0.25">
      <c r="A5" s="308"/>
      <c r="B5" s="309"/>
      <c r="C5" s="243" t="s">
        <v>12</v>
      </c>
      <c r="D5" s="244" t="s">
        <v>13</v>
      </c>
      <c r="E5" s="244" t="s">
        <v>14</v>
      </c>
      <c r="F5" s="244" t="s">
        <v>15</v>
      </c>
      <c r="G5" s="266" t="s">
        <v>194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</row>
    <row r="6" spans="1:79" s="31" customFormat="1" x14ac:dyDescent="0.25">
      <c r="A6" s="33">
        <v>1</v>
      </c>
      <c r="B6" s="33" t="s">
        <v>8</v>
      </c>
      <c r="C6" s="33" t="s">
        <v>60</v>
      </c>
      <c r="D6" s="1">
        <v>5</v>
      </c>
      <c r="E6" s="1">
        <v>6</v>
      </c>
      <c r="F6" s="1">
        <v>7</v>
      </c>
      <c r="G6" s="88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9" s="31" customFormat="1" ht="23.25" customHeight="1" x14ac:dyDescent="0.25">
      <c r="A7" s="248"/>
      <c r="B7" s="364" t="s">
        <v>38</v>
      </c>
      <c r="C7" s="180" t="s">
        <v>24</v>
      </c>
      <c r="D7" s="2"/>
      <c r="E7" s="3" t="s">
        <v>16</v>
      </c>
      <c r="F7" s="3" t="s">
        <v>17</v>
      </c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9" s="32" customFormat="1" ht="28.5" customHeight="1" x14ac:dyDescent="0.25">
      <c r="A8" s="353" t="s">
        <v>10</v>
      </c>
      <c r="B8" s="364"/>
      <c r="C8" s="175" t="s">
        <v>138</v>
      </c>
      <c r="D8" s="4" t="s">
        <v>25</v>
      </c>
      <c r="E8" s="5">
        <f>IF(E10=0,0,ROUND(E9/E10*100,1))</f>
        <v>10</v>
      </c>
      <c r="F8" s="5">
        <f>IF(F10=0,0,ROUND(F9/F10*100,1))</f>
        <v>9</v>
      </c>
      <c r="G8" s="5">
        <f>IF(F8/E8*100&gt;100,100,F8/E8*100)</f>
        <v>90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9" s="31" customFormat="1" ht="24.75" customHeight="1" x14ac:dyDescent="0.25">
      <c r="A9" s="353"/>
      <c r="B9" s="364"/>
      <c r="C9" s="35" t="s">
        <v>198</v>
      </c>
      <c r="D9" s="6" t="s">
        <v>18</v>
      </c>
      <c r="E9" s="8">
        <v>20</v>
      </c>
      <c r="F9" s="8">
        <v>18</v>
      </c>
      <c r="G9" s="8"/>
      <c r="H9" s="330"/>
      <c r="I9" s="330"/>
      <c r="J9" s="330"/>
      <c r="K9" s="3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9" s="31" customFormat="1" ht="22.5" customHeight="1" x14ac:dyDescent="0.25">
      <c r="A10" s="353"/>
      <c r="B10" s="364"/>
      <c r="C10" s="35" t="s">
        <v>141</v>
      </c>
      <c r="D10" s="6" t="s">
        <v>18</v>
      </c>
      <c r="E10" s="8">
        <v>200</v>
      </c>
      <c r="F10" s="8">
        <v>200</v>
      </c>
      <c r="G10" s="8"/>
      <c r="H10" s="330"/>
      <c r="I10" s="330"/>
      <c r="J10" s="330"/>
      <c r="K10" s="3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9" ht="27" customHeight="1" x14ac:dyDescent="0.25">
      <c r="A11" s="348"/>
      <c r="B11" s="362" t="s">
        <v>67</v>
      </c>
      <c r="C11" s="175" t="s">
        <v>138</v>
      </c>
      <c r="D11" s="4" t="s">
        <v>25</v>
      </c>
      <c r="E11" s="5">
        <f>IF(E13=0,0,ROUND(E12/E13*100,1))</f>
        <v>0</v>
      </c>
      <c r="F11" s="5">
        <f>IF(F13=0,0,ROUND(F12/F13*100,1))</f>
        <v>0</v>
      </c>
      <c r="G11" s="5" t="e">
        <f>IF(F11/E11*100&gt;100,100,F11/E11*100)</f>
        <v>#DIV/0!</v>
      </c>
      <c r="H11" s="249"/>
    </row>
    <row r="12" spans="1:79" x14ac:dyDescent="0.25">
      <c r="A12" s="349"/>
      <c r="B12" s="363"/>
      <c r="C12" s="35" t="s">
        <v>199</v>
      </c>
      <c r="D12" s="6" t="s">
        <v>18</v>
      </c>
      <c r="E12" s="8"/>
      <c r="F12" s="8"/>
      <c r="G12" s="8"/>
    </row>
    <row r="13" spans="1:79" x14ac:dyDescent="0.25">
      <c r="A13" s="365"/>
      <c r="B13" s="363"/>
      <c r="C13" s="35" t="s">
        <v>160</v>
      </c>
      <c r="D13" s="6" t="s">
        <v>18</v>
      </c>
      <c r="E13" s="8"/>
      <c r="F13" s="8"/>
      <c r="G13" s="8"/>
    </row>
    <row r="14" spans="1:79" ht="15.75" customHeight="1" x14ac:dyDescent="0.25">
      <c r="A14" s="348"/>
      <c r="B14" s="362" t="s">
        <v>59</v>
      </c>
      <c r="C14" s="175" t="s">
        <v>138</v>
      </c>
      <c r="D14" s="4" t="s">
        <v>25</v>
      </c>
      <c r="E14" s="5">
        <f>IF(E16=0,0,ROUND(E15/E16*100,1))</f>
        <v>0</v>
      </c>
      <c r="F14" s="5">
        <f>IF(F16=0,0,ROUND(F15/F16*100,1))</f>
        <v>0</v>
      </c>
      <c r="G14" s="5" t="e">
        <f>IF(F14/E14*100&gt;100,100,F14/E14*100)</f>
        <v>#DIV/0!</v>
      </c>
      <c r="H14" s="249"/>
    </row>
    <row r="15" spans="1:79" x14ac:dyDescent="0.25">
      <c r="A15" s="349"/>
      <c r="B15" s="363"/>
      <c r="C15" s="35" t="s">
        <v>200</v>
      </c>
      <c r="D15" s="6" t="s">
        <v>18</v>
      </c>
      <c r="E15" s="8"/>
      <c r="F15" s="8"/>
      <c r="G15" s="8"/>
    </row>
    <row r="16" spans="1:79" x14ac:dyDescent="0.25">
      <c r="A16" s="365"/>
      <c r="B16" s="363"/>
      <c r="C16" s="35" t="s">
        <v>180</v>
      </c>
      <c r="D16" s="6" t="s">
        <v>18</v>
      </c>
      <c r="E16" s="8"/>
      <c r="F16" s="8"/>
      <c r="G16" s="8"/>
    </row>
  </sheetData>
  <mergeCells count="14">
    <mergeCell ref="A1:H1"/>
    <mergeCell ref="A2:H2"/>
    <mergeCell ref="A3:A5"/>
    <mergeCell ref="B3:F3"/>
    <mergeCell ref="B4:B5"/>
    <mergeCell ref="C4:F4"/>
    <mergeCell ref="H3:H4"/>
    <mergeCell ref="B7:B10"/>
    <mergeCell ref="A8:A10"/>
    <mergeCell ref="H9:K10"/>
    <mergeCell ref="A14:A16"/>
    <mergeCell ref="B14:B16"/>
    <mergeCell ref="A11:A13"/>
    <mergeCell ref="B11:B13"/>
  </mergeCells>
  <pageMargins left="0.7" right="0.7" top="0.75" bottom="0.75" header="0.3" footer="0.3"/>
  <pageSetup paperSize="9" scale="3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G57"/>
  <sheetViews>
    <sheetView view="pageBreakPreview" topLeftCell="A10" zoomScale="68" zoomScaleNormal="70" zoomScaleSheetLayoutView="68" workbookViewId="0">
      <selection activeCell="E37" sqref="E37:E38"/>
    </sheetView>
  </sheetViews>
  <sheetFormatPr defaultColWidth="9.140625" defaultRowHeight="15.75" x14ac:dyDescent="0.25"/>
  <cols>
    <col min="1" max="1" width="4.85546875" style="37" customWidth="1"/>
    <col min="2" max="2" width="12.28515625" style="206" customWidth="1"/>
    <col min="3" max="3" width="89.85546875" style="37" customWidth="1"/>
    <col min="4" max="4" width="13.42578125" style="38" customWidth="1"/>
    <col min="5" max="6" width="14.28515625" style="38" customWidth="1"/>
    <col min="7" max="7" width="16" style="39" customWidth="1"/>
    <col min="8" max="8" width="13.5703125" style="30" customWidth="1"/>
    <col min="9" max="9" width="10.5703125" style="30" customWidth="1"/>
    <col min="10" max="10" width="10.28515625" style="30" customWidth="1"/>
    <col min="11" max="11" width="10.7109375" style="30" customWidth="1"/>
    <col min="12" max="12" width="11.42578125" style="30" customWidth="1"/>
    <col min="13" max="13" width="10.140625" style="30" customWidth="1"/>
    <col min="14" max="16384" width="9.140625" style="30"/>
  </cols>
  <sheetData>
    <row r="1" spans="1:85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s="13" customFormat="1" x14ac:dyDescent="0.25">
      <c r="A3" s="341" t="s">
        <v>173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</row>
    <row r="4" spans="1:85" s="13" customFormat="1" x14ac:dyDescent="0.25">
      <c r="A4" s="361" t="s">
        <v>61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</row>
    <row r="6" spans="1:85" s="13" customFormat="1" x14ac:dyDescent="0.25">
      <c r="A6" s="342" t="s">
        <v>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s="13" customFormat="1" ht="16.5" thickBot="1" x14ac:dyDescent="0.3">
      <c r="A7" s="14" t="s">
        <v>81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</row>
    <row r="9" spans="1:85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</row>
    <row r="10" spans="1:85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</row>
    <row r="11" spans="1:85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211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</row>
    <row r="12" spans="1:85" s="13" customFormat="1" x14ac:dyDescent="0.25">
      <c r="A12" s="208">
        <v>1</v>
      </c>
      <c r="B12" s="213" t="s">
        <v>8</v>
      </c>
      <c r="C12" s="213" t="s">
        <v>9</v>
      </c>
      <c r="D12" s="64">
        <v>4</v>
      </c>
      <c r="E12" s="64">
        <v>5</v>
      </c>
      <c r="F12" s="65">
        <v>6</v>
      </c>
      <c r="G12" s="64">
        <v>7</v>
      </c>
      <c r="H12" s="207">
        <v>8</v>
      </c>
      <c r="I12" s="63">
        <v>9</v>
      </c>
      <c r="J12" s="66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1:85" s="13" customFormat="1" ht="54.75" customHeight="1" x14ac:dyDescent="0.25">
      <c r="A13" s="345"/>
      <c r="B13" s="358"/>
      <c r="C13" s="42" t="s">
        <v>56</v>
      </c>
      <c r="D13" s="158">
        <f>E23</f>
        <v>0</v>
      </c>
      <c r="E13" s="40">
        <f>F23</f>
        <v>0</v>
      </c>
      <c r="F13" s="67" t="str">
        <f>IF(AND(D13=0,E13=0),"-",IF(E13/D13*100&gt;100,100,E13/D13*100))</f>
        <v>-</v>
      </c>
      <c r="G13" s="68" t="s">
        <v>23</v>
      </c>
      <c r="H13" s="360"/>
      <c r="I13" s="360"/>
      <c r="J13" s="360"/>
      <c r="K13" s="35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</row>
    <row r="14" spans="1:85" s="13" customFormat="1" ht="72" customHeight="1" thickBot="1" x14ac:dyDescent="0.3">
      <c r="A14" s="345"/>
      <c r="B14" s="359"/>
      <c r="C14" s="43" t="s">
        <v>22</v>
      </c>
      <c r="D14" s="159">
        <f>E36</f>
        <v>0</v>
      </c>
      <c r="E14" s="51">
        <f>F36</f>
        <v>0</v>
      </c>
      <c r="F14" s="101" t="e">
        <f>IF(E14/D14*100&gt;100,100,E14/D14*100)</f>
        <v>#DIV/0!</v>
      </c>
      <c r="G14" s="107" t="s">
        <v>23</v>
      </c>
      <c r="H14" s="360"/>
      <c r="I14" s="360"/>
      <c r="J14" s="360"/>
      <c r="K14" s="35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s="13" customFormat="1" ht="27" customHeight="1" thickBot="1" x14ac:dyDescent="0.3">
      <c r="A15" s="357"/>
      <c r="B15" s="25" t="s">
        <v>39</v>
      </c>
      <c r="C15" s="49" t="s">
        <v>40</v>
      </c>
      <c r="D15" s="44" t="s">
        <v>57</v>
      </c>
      <c r="E15" s="45" t="s">
        <v>57</v>
      </c>
      <c r="F15" s="46" t="s">
        <v>58</v>
      </c>
      <c r="G15" s="108" t="e">
        <f>IF(F13="-",F14,SUM(F13:F14)/2)</f>
        <v>#DIV/0!</v>
      </c>
      <c r="H15" s="78">
        <f>E40</f>
        <v>0</v>
      </c>
      <c r="I15" s="78">
        <f>F40</f>
        <v>0</v>
      </c>
      <c r="J15" s="105">
        <f>IF(H15=0,0,IF(I15/H15*100&gt;100,100,I15/H15*100))</f>
        <v>0</v>
      </c>
      <c r="K15" s="106" t="e">
        <f>(J15+G15)/2</f>
        <v>#DIV/0!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</row>
    <row r="16" spans="1:85" s="31" customFormat="1" x14ac:dyDescent="0.25">
      <c r="A16" s="307"/>
      <c r="B16" s="307"/>
      <c r="C16" s="307"/>
      <c r="D16" s="307"/>
      <c r="E16" s="307"/>
      <c r="F16" s="307"/>
      <c r="G16" s="30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1" customFormat="1" x14ac:dyDescent="0.25">
      <c r="A17" s="307" t="s">
        <v>11</v>
      </c>
      <c r="B17" s="307"/>
      <c r="C17" s="307"/>
      <c r="D17" s="307"/>
      <c r="E17" s="307"/>
      <c r="F17" s="307"/>
      <c r="G17" s="30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2" customFormat="1" ht="16.5" customHeight="1" x14ac:dyDescent="0.25">
      <c r="A18" s="352" t="s">
        <v>0</v>
      </c>
      <c r="B18" s="354" t="s">
        <v>33</v>
      </c>
      <c r="C18" s="354"/>
      <c r="D18" s="354"/>
      <c r="E18" s="354"/>
      <c r="F18" s="35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</row>
    <row r="19" spans="1:77" s="31" customFormat="1" ht="14.25" customHeight="1" x14ac:dyDescent="0.25">
      <c r="A19" s="352"/>
      <c r="B19" s="353" t="s">
        <v>21</v>
      </c>
      <c r="C19" s="355"/>
      <c r="D19" s="355"/>
      <c r="E19" s="355"/>
      <c r="F19" s="355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</row>
    <row r="20" spans="1:77" s="31" customFormat="1" ht="15.75" customHeight="1" x14ac:dyDescent="0.25">
      <c r="A20" s="352"/>
      <c r="B20" s="353"/>
      <c r="C20" s="212" t="s">
        <v>12</v>
      </c>
      <c r="D20" s="214" t="s">
        <v>13</v>
      </c>
      <c r="E20" s="214" t="s">
        <v>14</v>
      </c>
      <c r="F20" s="214" t="s">
        <v>15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</row>
    <row r="21" spans="1:77" s="31" customFormat="1" ht="16.5" thickBot="1" x14ac:dyDescent="0.3">
      <c r="A21" s="209">
        <v>1</v>
      </c>
      <c r="B21" s="209" t="s">
        <v>8</v>
      </c>
      <c r="C21" s="209" t="s">
        <v>9</v>
      </c>
      <c r="D21" s="215">
        <v>4</v>
      </c>
      <c r="E21" s="215">
        <v>5</v>
      </c>
      <c r="F21" s="215">
        <v>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</row>
    <row r="22" spans="1:77" s="31" customFormat="1" x14ac:dyDescent="0.25">
      <c r="A22" s="348" t="s">
        <v>60</v>
      </c>
      <c r="B22" s="327" t="s">
        <v>61</v>
      </c>
      <c r="C22" s="216" t="s">
        <v>24</v>
      </c>
      <c r="D22" s="217"/>
      <c r="E22" s="218" t="s">
        <v>16</v>
      </c>
      <c r="F22" s="218" t="s">
        <v>17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</row>
    <row r="23" spans="1:77" s="32" customFormat="1" ht="15.75" customHeight="1" x14ac:dyDescent="0.25">
      <c r="A23" s="349"/>
      <c r="B23" s="328"/>
      <c r="C23" s="219" t="s">
        <v>62</v>
      </c>
      <c r="D23" s="220" t="s">
        <v>25</v>
      </c>
      <c r="E23" s="225">
        <f>IF(E26&gt;0,ROUND(F26/E26*100,1),0)</f>
        <v>0</v>
      </c>
      <c r="F23" s="225">
        <f>IF(G26&gt;0,ROUND(H26/G26*100,1),0)</f>
        <v>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</row>
    <row r="24" spans="1:77" s="31" customFormat="1" ht="48" customHeight="1" x14ac:dyDescent="0.25">
      <c r="A24" s="349"/>
      <c r="B24" s="328"/>
      <c r="C24" s="221"/>
      <c r="D24" s="222" t="s">
        <v>18</v>
      </c>
      <c r="E24" s="350" t="s">
        <v>73</v>
      </c>
      <c r="F24" s="351"/>
      <c r="G24" s="350" t="s">
        <v>74</v>
      </c>
      <c r="H24" s="35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s="31" customFormat="1" ht="20.25" customHeight="1" x14ac:dyDescent="0.25">
      <c r="A25" s="349"/>
      <c r="B25" s="328"/>
      <c r="C25" s="221"/>
      <c r="D25" s="222" t="s">
        <v>18</v>
      </c>
      <c r="E25" s="223" t="s">
        <v>64</v>
      </c>
      <c r="F25" s="223" t="s">
        <v>63</v>
      </c>
      <c r="G25" s="223" t="s">
        <v>64</v>
      </c>
      <c r="H25" s="223" t="s">
        <v>63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7" s="31" customFormat="1" ht="84" customHeight="1" x14ac:dyDescent="0.25">
      <c r="A26" s="349"/>
      <c r="B26" s="328"/>
      <c r="C26" s="221"/>
      <c r="D26" s="222" t="s">
        <v>18</v>
      </c>
      <c r="E26" s="226">
        <f>SUM(E27:E35)</f>
        <v>0</v>
      </c>
      <c r="F26" s="226">
        <f>SUM(F27:F35)</f>
        <v>0</v>
      </c>
      <c r="G26" s="226">
        <f>SUM(G27:G35)</f>
        <v>0</v>
      </c>
      <c r="H26" s="226">
        <f>SUM(H27:H35)</f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77" s="31" customFormat="1" x14ac:dyDescent="0.25">
      <c r="A27" s="349"/>
      <c r="B27" s="328"/>
      <c r="C27" s="224" t="s">
        <v>45</v>
      </c>
      <c r="D27" s="222" t="s">
        <v>18</v>
      </c>
      <c r="E27" s="238">
        <f>'[2]ДО победители'!O26</f>
        <v>0</v>
      </c>
      <c r="F27" s="238">
        <f>'[2]ДО победители'!P26</f>
        <v>0</v>
      </c>
      <c r="G27" s="237"/>
      <c r="H27" s="237">
        <v>0</v>
      </c>
      <c r="I27" s="210"/>
      <c r="J27" s="210"/>
      <c r="K27" s="21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77" s="31" customFormat="1" x14ac:dyDescent="0.25">
      <c r="A28" s="349"/>
      <c r="B28" s="328"/>
      <c r="C28" s="224" t="s">
        <v>46</v>
      </c>
      <c r="D28" s="222" t="s">
        <v>18</v>
      </c>
      <c r="E28" s="238">
        <f>'[2]ДО победители'!O27</f>
        <v>0</v>
      </c>
      <c r="F28" s="238">
        <f>'[2]ДО победители'!P27</f>
        <v>0</v>
      </c>
      <c r="G28" s="237"/>
      <c r="H28" s="237">
        <v>0</v>
      </c>
      <c r="I28" s="210"/>
      <c r="J28" s="210"/>
      <c r="K28" s="21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77" s="31" customFormat="1" x14ac:dyDescent="0.25">
      <c r="A29" s="349"/>
      <c r="B29" s="328"/>
      <c r="C29" s="224" t="s">
        <v>47</v>
      </c>
      <c r="D29" s="222" t="s">
        <v>18</v>
      </c>
      <c r="E29" s="238">
        <f>'[2]ДО победители'!O28</f>
        <v>0</v>
      </c>
      <c r="F29" s="238">
        <f>'[2]ДО победители'!P28</f>
        <v>0</v>
      </c>
      <c r="G29" s="237"/>
      <c r="H29" s="237">
        <v>0</v>
      </c>
      <c r="I29" s="210"/>
      <c r="J29" s="210"/>
      <c r="K29" s="21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77" s="31" customFormat="1" x14ac:dyDescent="0.25">
      <c r="A30" s="349"/>
      <c r="B30" s="328"/>
      <c r="C30" s="224" t="s">
        <v>29</v>
      </c>
      <c r="D30" s="222" t="s">
        <v>18</v>
      </c>
      <c r="E30" s="238">
        <f>'[2]ДО победители'!O29</f>
        <v>0</v>
      </c>
      <c r="F30" s="238">
        <f>'[2]ДО победители'!P29</f>
        <v>0</v>
      </c>
      <c r="G30" s="223"/>
      <c r="H30" s="223">
        <v>0</v>
      </c>
      <c r="I30" s="210"/>
      <c r="J30" s="210"/>
      <c r="K30" s="21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77" s="31" customFormat="1" x14ac:dyDescent="0.25">
      <c r="A31" s="349"/>
      <c r="B31" s="328"/>
      <c r="C31" s="224" t="s">
        <v>48</v>
      </c>
      <c r="D31" s="222" t="s">
        <v>18</v>
      </c>
      <c r="E31" s="238">
        <f>'[2]ДО победители'!O30</f>
        <v>0</v>
      </c>
      <c r="F31" s="238">
        <f>'[2]ДО победители'!P30</f>
        <v>0</v>
      </c>
      <c r="G31" s="227"/>
      <c r="H31" s="227">
        <v>0</v>
      </c>
      <c r="I31" s="210"/>
      <c r="J31" s="210"/>
      <c r="K31" s="21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77" s="31" customFormat="1" x14ac:dyDescent="0.25">
      <c r="A32" s="349"/>
      <c r="B32" s="328"/>
      <c r="C32" s="224" t="s">
        <v>49</v>
      </c>
      <c r="D32" s="222" t="s">
        <v>18</v>
      </c>
      <c r="E32" s="238">
        <f>'[2]ДО победители'!O31</f>
        <v>0</v>
      </c>
      <c r="F32" s="238">
        <f>'[2]ДО победители'!P31</f>
        <v>0</v>
      </c>
      <c r="G32" s="223"/>
      <c r="H32" s="223">
        <v>0</v>
      </c>
      <c r="I32" s="210"/>
      <c r="J32" s="210"/>
      <c r="K32" s="21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x14ac:dyDescent="0.25">
      <c r="A33" s="349"/>
      <c r="B33" s="328"/>
      <c r="C33" s="224" t="s">
        <v>30</v>
      </c>
      <c r="D33" s="222" t="s">
        <v>18</v>
      </c>
      <c r="E33" s="238">
        <f>'[2]ДО победители'!O32</f>
        <v>0</v>
      </c>
      <c r="F33" s="238">
        <f>'[2]ДО победители'!P32</f>
        <v>0</v>
      </c>
      <c r="G33" s="227"/>
      <c r="H33" s="227">
        <v>0</v>
      </c>
      <c r="I33" s="210"/>
      <c r="J33" s="210"/>
      <c r="K33" s="21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x14ac:dyDescent="0.25">
      <c r="A34" s="349"/>
      <c r="B34" s="328"/>
      <c r="C34" s="224" t="s">
        <v>50</v>
      </c>
      <c r="D34" s="222" t="s">
        <v>18</v>
      </c>
      <c r="E34" s="238">
        <f>'[2]ДО победители'!O33</f>
        <v>0</v>
      </c>
      <c r="F34" s="238">
        <f>'[2]ДО победители'!P33</f>
        <v>0</v>
      </c>
      <c r="G34" s="227"/>
      <c r="H34" s="227">
        <v>0</v>
      </c>
      <c r="I34" s="210"/>
      <c r="J34" s="210"/>
      <c r="K34" s="21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x14ac:dyDescent="0.25">
      <c r="A35" s="349"/>
      <c r="B35" s="328"/>
      <c r="C35" s="224" t="s">
        <v>51</v>
      </c>
      <c r="D35" s="222" t="s">
        <v>18</v>
      </c>
      <c r="E35" s="238">
        <f>'[2]ДО победители'!O34</f>
        <v>0</v>
      </c>
      <c r="F35" s="238">
        <f>'[2]ДО победители'!P34</f>
        <v>0</v>
      </c>
      <c r="G35" s="227"/>
      <c r="H35" s="227">
        <v>0</v>
      </c>
      <c r="I35" s="210"/>
      <c r="J35" s="210"/>
      <c r="K35" s="21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47.25" x14ac:dyDescent="0.25">
      <c r="A36" s="349"/>
      <c r="B36" s="328"/>
      <c r="C36" s="219" t="s">
        <v>65</v>
      </c>
      <c r="D36" s="220" t="s">
        <v>25</v>
      </c>
      <c r="E36" s="225">
        <f>IF(E37=0,0,ROUND(E38/E37*100,1))</f>
        <v>0</v>
      </c>
      <c r="F36" s="225">
        <f>IF(F37=0,0,ROUND(F38/F37*100,1))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</row>
    <row r="37" spans="1:77" s="31" customFormat="1" x14ac:dyDescent="0.25">
      <c r="A37" s="349"/>
      <c r="B37" s="328"/>
      <c r="C37" s="221" t="s">
        <v>53</v>
      </c>
      <c r="D37" s="222" t="s">
        <v>18</v>
      </c>
      <c r="E37" s="239">
        <f>'[2]% кадров с высшим образованием'!AR79</f>
        <v>0</v>
      </c>
      <c r="F37" s="237"/>
      <c r="G37" s="306" t="s">
        <v>66</v>
      </c>
      <c r="H37" s="306"/>
      <c r="I37" s="306"/>
      <c r="J37" s="30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</row>
    <row r="38" spans="1:77" s="31" customFormat="1" x14ac:dyDescent="0.25">
      <c r="A38" s="349"/>
      <c r="B38" s="328"/>
      <c r="C38" s="221" t="s">
        <v>54</v>
      </c>
      <c r="D38" s="222" t="s">
        <v>18</v>
      </c>
      <c r="E38" s="239">
        <f>'[2]% кадров с высшим образованием'!AR80</f>
        <v>0</v>
      </c>
      <c r="F38" s="237"/>
      <c r="G38" s="306"/>
      <c r="H38" s="306"/>
      <c r="I38" s="306"/>
      <c r="J38" s="30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</row>
    <row r="39" spans="1:77" s="31" customFormat="1" x14ac:dyDescent="0.25">
      <c r="A39" s="349"/>
      <c r="B39" s="328"/>
      <c r="C39" s="228" t="s">
        <v>27</v>
      </c>
      <c r="D39" s="228"/>
      <c r="E39" s="229" t="s">
        <v>19</v>
      </c>
      <c r="F39" s="229" t="s">
        <v>20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</row>
    <row r="40" spans="1:77" s="31" customFormat="1" x14ac:dyDescent="0.25">
      <c r="A40" s="349"/>
      <c r="B40" s="328"/>
      <c r="C40" s="230" t="s">
        <v>77</v>
      </c>
      <c r="D40" s="231" t="s">
        <v>18</v>
      </c>
      <c r="E40" s="232">
        <f>IF(SUM(E44:E52)=0,0,E44*F44+E45*F45+E46*F46+E47*F47+E48*F48+E49*F49+E50*F50+E51*F51+E52*F52)</f>
        <v>0</v>
      </c>
      <c r="F40" s="232">
        <f>IF(SUM(G44:G52)=0,0,G44*H44+G45*H45+G46*H46+G47*H47+G48*H48+G49*H49+G50*H50+G51*H51+G52*H52)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</row>
    <row r="41" spans="1:77" s="31" customFormat="1" x14ac:dyDescent="0.25">
      <c r="A41" s="349"/>
      <c r="B41" s="328"/>
      <c r="C41" s="224"/>
      <c r="D41" s="222" t="s">
        <v>18</v>
      </c>
      <c r="E41" s="350" t="s">
        <v>73</v>
      </c>
      <c r="F41" s="351"/>
      <c r="G41" s="350" t="s">
        <v>74</v>
      </c>
      <c r="H41" s="351"/>
      <c r="I41" s="210"/>
      <c r="J41" s="210"/>
      <c r="K41" s="21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63" x14ac:dyDescent="0.25">
      <c r="A42" s="349"/>
      <c r="B42" s="328"/>
      <c r="C42" s="224"/>
      <c r="D42" s="222" t="s">
        <v>18</v>
      </c>
      <c r="E42" s="223" t="s">
        <v>75</v>
      </c>
      <c r="F42" s="223" t="s">
        <v>76</v>
      </c>
      <c r="G42" s="223" t="s">
        <v>75</v>
      </c>
      <c r="H42" s="223" t="s">
        <v>76</v>
      </c>
      <c r="I42" s="210"/>
      <c r="J42" s="210"/>
      <c r="K42" s="21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ht="31.5" x14ac:dyDescent="0.25">
      <c r="A43" s="349"/>
      <c r="B43" s="328"/>
      <c r="C43" s="224"/>
      <c r="D43" s="222" t="s">
        <v>18</v>
      </c>
      <c r="E43" s="226">
        <f>SUM(E44:E52)/9</f>
        <v>0</v>
      </c>
      <c r="F43" s="226" t="e">
        <f>SUM(F44:F48)</f>
        <v>#DIV/0!</v>
      </c>
      <c r="G43" s="226">
        <f>SUM(G44:G52)/3</f>
        <v>0</v>
      </c>
      <c r="H43" s="226" t="e">
        <f>SUM(H44:H52)</f>
        <v>#DIV/0!</v>
      </c>
      <c r="I43" s="210"/>
      <c r="J43" s="210"/>
      <c r="K43" s="210"/>
      <c r="L43" s="30" t="s">
        <v>101</v>
      </c>
      <c r="M43" s="30" t="s">
        <v>102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x14ac:dyDescent="0.25">
      <c r="A44" s="349"/>
      <c r="B44" s="328"/>
      <c r="C44" s="224" t="s">
        <v>45</v>
      </c>
      <c r="D44" s="222" t="s">
        <v>18</v>
      </c>
      <c r="E44" s="239">
        <f>[2]январь!$AR$8</f>
        <v>0</v>
      </c>
      <c r="F44" s="233" t="e">
        <f>L44/E44</f>
        <v>#DIV/0!</v>
      </c>
      <c r="G44" s="237"/>
      <c r="H44" s="234" t="e">
        <f>M44/G44</f>
        <v>#DIV/0!</v>
      </c>
      <c r="I44" s="210"/>
      <c r="J44" s="210"/>
      <c r="K44" s="210"/>
      <c r="L44" s="240">
        <f>[2]ч.часы!G9</f>
        <v>0</v>
      </c>
      <c r="M44" s="242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49"/>
      <c r="B45" s="328"/>
      <c r="C45" s="224" t="s">
        <v>46</v>
      </c>
      <c r="D45" s="222" t="s">
        <v>18</v>
      </c>
      <c r="E45" s="239">
        <f>[2]февраль!$AR$8</f>
        <v>0</v>
      </c>
      <c r="F45" s="233" t="e">
        <f t="shared" ref="F45:F52" si="0">L45/E45</f>
        <v>#DIV/0!</v>
      </c>
      <c r="G45" s="237"/>
      <c r="H45" s="234" t="e">
        <f t="shared" ref="H45:H49" si="1">M45/G45</f>
        <v>#DIV/0!</v>
      </c>
      <c r="I45" s="210"/>
      <c r="J45" s="210"/>
      <c r="K45" s="210"/>
      <c r="L45" s="240">
        <f>[2]ч.часы!G10</f>
        <v>0</v>
      </c>
      <c r="M45" s="242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49"/>
      <c r="B46" s="328"/>
      <c r="C46" s="224" t="s">
        <v>47</v>
      </c>
      <c r="D46" s="222" t="s">
        <v>18</v>
      </c>
      <c r="E46" s="239">
        <f>[2]март!$AR$8</f>
        <v>0</v>
      </c>
      <c r="F46" s="233" t="e">
        <f t="shared" si="0"/>
        <v>#DIV/0!</v>
      </c>
      <c r="G46" s="237"/>
      <c r="H46" s="234" t="e">
        <f t="shared" si="1"/>
        <v>#DIV/0!</v>
      </c>
      <c r="I46" s="210"/>
      <c r="J46" s="210"/>
      <c r="K46" s="210"/>
      <c r="L46" s="240">
        <f>[2]ч.часы!G11</f>
        <v>0</v>
      </c>
      <c r="M46" s="242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49"/>
      <c r="B47" s="328"/>
      <c r="C47" s="224" t="s">
        <v>29</v>
      </c>
      <c r="D47" s="222" t="s">
        <v>18</v>
      </c>
      <c r="E47" s="239">
        <f>[2]апрель!$AR$8</f>
        <v>0</v>
      </c>
      <c r="F47" s="233" t="e">
        <f t="shared" si="0"/>
        <v>#DIV/0!</v>
      </c>
      <c r="G47" s="223"/>
      <c r="H47" s="234" t="e">
        <f t="shared" si="1"/>
        <v>#DIV/0!</v>
      </c>
      <c r="I47" s="210"/>
      <c r="J47" s="210"/>
      <c r="K47" s="210"/>
      <c r="L47" s="240">
        <f>[2]ч.часы!G12</f>
        <v>0</v>
      </c>
      <c r="M47" s="9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49"/>
      <c r="B48" s="328"/>
      <c r="C48" s="224" t="s">
        <v>48</v>
      </c>
      <c r="D48" s="222" t="s">
        <v>18</v>
      </c>
      <c r="E48" s="239">
        <f>[2]май!$AR$8</f>
        <v>0</v>
      </c>
      <c r="F48" s="233" t="e">
        <f t="shared" si="0"/>
        <v>#DIV/0!</v>
      </c>
      <c r="G48" s="223"/>
      <c r="H48" s="234" t="e">
        <f t="shared" si="1"/>
        <v>#DIV/0!</v>
      </c>
      <c r="I48" s="210"/>
      <c r="J48" s="210"/>
      <c r="K48" s="210"/>
      <c r="L48" s="240">
        <f>[2]ч.часы!G13</f>
        <v>0</v>
      </c>
      <c r="M48" s="9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49"/>
      <c r="B49" s="328"/>
      <c r="C49" s="224" t="s">
        <v>49</v>
      </c>
      <c r="D49" s="222" t="s">
        <v>18</v>
      </c>
      <c r="E49" s="239">
        <f>[2]сентябрь!$AR$8</f>
        <v>0</v>
      </c>
      <c r="F49" s="233" t="e">
        <f t="shared" si="0"/>
        <v>#DIV/0!</v>
      </c>
      <c r="G49" s="223"/>
      <c r="H49" s="234" t="e">
        <f t="shared" si="1"/>
        <v>#DIV/0!</v>
      </c>
      <c r="I49" s="210"/>
      <c r="J49" s="210"/>
      <c r="K49" s="210"/>
      <c r="L49" s="240">
        <f>[2]ч.часы!G14</f>
        <v>0</v>
      </c>
      <c r="M49" s="9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49"/>
      <c r="B50" s="328"/>
      <c r="C50" s="224" t="s">
        <v>30</v>
      </c>
      <c r="D50" s="222" t="s">
        <v>18</v>
      </c>
      <c r="E50" s="239">
        <f>[2]октябрь!$AR$8</f>
        <v>0</v>
      </c>
      <c r="F50" s="233" t="e">
        <f t="shared" si="0"/>
        <v>#DIV/0!</v>
      </c>
      <c r="G50" s="227"/>
      <c r="H50" s="235"/>
      <c r="I50" s="210"/>
      <c r="J50" s="210"/>
      <c r="K50" s="210"/>
      <c r="L50" s="240">
        <f>[2]ч.часы!G15</f>
        <v>0</v>
      </c>
      <c r="M50" s="32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ht="15.75" customHeight="1" x14ac:dyDescent="0.25">
      <c r="A51" s="349"/>
      <c r="B51" s="328"/>
      <c r="C51" s="224" t="s">
        <v>50</v>
      </c>
      <c r="D51" s="222" t="s">
        <v>18</v>
      </c>
      <c r="E51" s="239">
        <f>[2]ноябрь!$AR$8</f>
        <v>0</v>
      </c>
      <c r="F51" s="233" t="e">
        <f t="shared" si="0"/>
        <v>#DIV/0!</v>
      </c>
      <c r="G51" s="227"/>
      <c r="H51" s="235"/>
      <c r="I51" s="210"/>
      <c r="J51" s="210"/>
      <c r="K51" s="210"/>
      <c r="L51" s="240">
        <f>[2]ч.часы!G16</f>
        <v>0</v>
      </c>
      <c r="M51" s="32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49"/>
      <c r="B52" s="328"/>
      <c r="C52" s="224" t="s">
        <v>51</v>
      </c>
      <c r="D52" s="222" t="s">
        <v>18</v>
      </c>
      <c r="E52" s="239">
        <f>[2]декабрь!$AR$8</f>
        <v>0</v>
      </c>
      <c r="F52" s="233" t="e">
        <f t="shared" si="0"/>
        <v>#DIV/0!</v>
      </c>
      <c r="G52" s="227"/>
      <c r="H52" s="235"/>
      <c r="I52" s="210"/>
      <c r="J52" s="210"/>
      <c r="K52" s="210"/>
      <c r="L52" s="240">
        <f>[2]ч.часы!G17</f>
        <v>0</v>
      </c>
      <c r="M52" s="32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  <row r="53" spans="1:77" x14ac:dyDescent="0.25">
      <c r="L53" s="92"/>
    </row>
    <row r="54" spans="1:77" x14ac:dyDescent="0.25">
      <c r="B54" s="324"/>
      <c r="C54" s="324"/>
      <c r="D54" s="324"/>
      <c r="E54" s="324"/>
      <c r="F54" s="324"/>
      <c r="G54" s="324"/>
    </row>
    <row r="56" spans="1:77" x14ac:dyDescent="0.25">
      <c r="L56" s="92">
        <f>[2]ч.часы!$G$23</f>
        <v>0</v>
      </c>
    </row>
    <row r="57" spans="1:77" x14ac:dyDescent="0.25">
      <c r="L57" s="241">
        <f>L56-L44-L45-L46-L47-L48-L49-L50-L51-L52</f>
        <v>0</v>
      </c>
    </row>
  </sheetData>
  <mergeCells count="32">
    <mergeCell ref="A1:K1"/>
    <mergeCell ref="A2:K2"/>
    <mergeCell ref="A3:K3"/>
    <mergeCell ref="A4:K4"/>
    <mergeCell ref="A5:K5"/>
    <mergeCell ref="K8:K11"/>
    <mergeCell ref="B9:B10"/>
    <mergeCell ref="C9:G10"/>
    <mergeCell ref="H9:J10"/>
    <mergeCell ref="A6:K6"/>
    <mergeCell ref="A17:G17"/>
    <mergeCell ref="G37:J38"/>
    <mergeCell ref="E41:F41"/>
    <mergeCell ref="G41:H41"/>
    <mergeCell ref="A8:A11"/>
    <mergeCell ref="B8:J8"/>
    <mergeCell ref="B54:G54"/>
    <mergeCell ref="J13:J14"/>
    <mergeCell ref="K13:K14"/>
    <mergeCell ref="A16:G16"/>
    <mergeCell ref="A18:A20"/>
    <mergeCell ref="B18:F18"/>
    <mergeCell ref="B19:B20"/>
    <mergeCell ref="C19:F19"/>
    <mergeCell ref="A13:A15"/>
    <mergeCell ref="B13:B14"/>
    <mergeCell ref="H13:H14"/>
    <mergeCell ref="I13:I14"/>
    <mergeCell ref="A22:A52"/>
    <mergeCell ref="B22:B52"/>
    <mergeCell ref="E24:F24"/>
    <mergeCell ref="G24:H24"/>
  </mergeCells>
  <pageMargins left="0.7" right="0.7" top="0.75" bottom="0.75" header="0.3" footer="0.3"/>
  <pageSetup paperSize="9" scale="3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G57"/>
  <sheetViews>
    <sheetView view="pageBreakPreview" topLeftCell="A31" zoomScale="70" zoomScaleNormal="70" zoomScaleSheetLayoutView="70" workbookViewId="0">
      <selection activeCell="E38" sqref="E38"/>
    </sheetView>
  </sheetViews>
  <sheetFormatPr defaultColWidth="9.140625" defaultRowHeight="15.75" x14ac:dyDescent="0.25"/>
  <cols>
    <col min="1" max="1" width="4.85546875" style="37" customWidth="1"/>
    <col min="2" max="2" width="12.28515625" style="206" customWidth="1"/>
    <col min="3" max="3" width="89.85546875" style="37" customWidth="1"/>
    <col min="4" max="4" width="13.42578125" style="38" customWidth="1"/>
    <col min="5" max="6" width="14.28515625" style="38" customWidth="1"/>
    <col min="7" max="7" width="16" style="39" customWidth="1"/>
    <col min="8" max="8" width="13.5703125" style="30" customWidth="1"/>
    <col min="9" max="9" width="10.5703125" style="30" customWidth="1"/>
    <col min="10" max="10" width="10.28515625" style="30" customWidth="1"/>
    <col min="11" max="11" width="10.7109375" style="30" customWidth="1"/>
    <col min="12" max="12" width="11.42578125" style="30" customWidth="1"/>
    <col min="13" max="13" width="10.140625" style="30" customWidth="1"/>
    <col min="14" max="16384" width="9.140625" style="30"/>
  </cols>
  <sheetData>
    <row r="1" spans="1:85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s="13" customFormat="1" x14ac:dyDescent="0.25">
      <c r="A3" s="341" t="s">
        <v>173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</row>
    <row r="4" spans="1:85" s="13" customFormat="1" x14ac:dyDescent="0.25">
      <c r="A4" s="361" t="s">
        <v>61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</row>
    <row r="6" spans="1:85" s="13" customFormat="1" x14ac:dyDescent="0.25">
      <c r="A6" s="342" t="s">
        <v>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s="13" customFormat="1" ht="16.5" thickBot="1" x14ac:dyDescent="0.3">
      <c r="A7" s="14" t="s">
        <v>174</v>
      </c>
      <c r="B7" s="15"/>
      <c r="C7" s="16"/>
      <c r="D7" s="17"/>
      <c r="E7" s="18"/>
      <c r="F7" s="19"/>
      <c r="G7" s="17"/>
      <c r="H7" s="20"/>
      <c r="I7" s="20"/>
      <c r="J7" s="21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s="23" customFormat="1" ht="15.75" customHeigh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</row>
    <row r="9" spans="1:85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</row>
    <row r="10" spans="1:85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</row>
    <row r="11" spans="1:85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211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</row>
    <row r="12" spans="1:85" s="13" customFormat="1" x14ac:dyDescent="0.25">
      <c r="A12" s="208">
        <v>1</v>
      </c>
      <c r="B12" s="213" t="s">
        <v>8</v>
      </c>
      <c r="C12" s="213" t="s">
        <v>9</v>
      </c>
      <c r="D12" s="64">
        <v>4</v>
      </c>
      <c r="E12" s="64">
        <v>5</v>
      </c>
      <c r="F12" s="65">
        <v>6</v>
      </c>
      <c r="G12" s="64">
        <v>7</v>
      </c>
      <c r="H12" s="207">
        <v>8</v>
      </c>
      <c r="I12" s="63">
        <v>9</v>
      </c>
      <c r="J12" s="66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1:85" s="13" customFormat="1" ht="48.75" customHeight="1" x14ac:dyDescent="0.25">
      <c r="A13" s="345"/>
      <c r="B13" s="358"/>
      <c r="C13" s="42" t="s">
        <v>56</v>
      </c>
      <c r="D13" s="158">
        <f>E23</f>
        <v>0</v>
      </c>
      <c r="E13" s="40">
        <f>F23</f>
        <v>0</v>
      </c>
      <c r="F13" s="67" t="str">
        <f>IF(AND(D13=0,E13=0),"-",IF(E13/D13*100&gt;100,100,E13/D13*100))</f>
        <v>-</v>
      </c>
      <c r="G13" s="68" t="s">
        <v>23</v>
      </c>
      <c r="H13" s="360"/>
      <c r="I13" s="360"/>
      <c r="J13" s="360"/>
      <c r="K13" s="35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</row>
    <row r="14" spans="1:85" s="13" customFormat="1" ht="48" thickBot="1" x14ac:dyDescent="0.3">
      <c r="A14" s="345"/>
      <c r="B14" s="359"/>
      <c r="C14" s="43" t="s">
        <v>22</v>
      </c>
      <c r="D14" s="159">
        <f>E36</f>
        <v>0</v>
      </c>
      <c r="E14" s="51">
        <f>F36</f>
        <v>0</v>
      </c>
      <c r="F14" s="101" t="e">
        <f>IF(E14/D14*100&gt;100,100,E14/D14*100)</f>
        <v>#DIV/0!</v>
      </c>
      <c r="G14" s="107" t="s">
        <v>23</v>
      </c>
      <c r="H14" s="360"/>
      <c r="I14" s="360"/>
      <c r="J14" s="360"/>
      <c r="K14" s="35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s="13" customFormat="1" ht="48.75" customHeight="1" thickBot="1" x14ac:dyDescent="0.3">
      <c r="A15" s="357"/>
      <c r="B15" s="25" t="s">
        <v>39</v>
      </c>
      <c r="C15" s="49" t="s">
        <v>40</v>
      </c>
      <c r="D15" s="44" t="s">
        <v>57</v>
      </c>
      <c r="E15" s="45" t="s">
        <v>57</v>
      </c>
      <c r="F15" s="46" t="s">
        <v>58</v>
      </c>
      <c r="G15" s="108" t="e">
        <f>IF(F13="-",F14,SUM(F13:F14)/2)</f>
        <v>#DIV/0!</v>
      </c>
      <c r="H15" s="78">
        <f>E40</f>
        <v>0</v>
      </c>
      <c r="I15" s="78">
        <f>F40</f>
        <v>0</v>
      </c>
      <c r="J15" s="105">
        <f>IF(H15=0,0,IF(I15/H15*100&gt;100,100,I15/H15*100))</f>
        <v>0</v>
      </c>
      <c r="K15" s="106" t="e">
        <f>(J15+G15)/2</f>
        <v>#DIV/0!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</row>
    <row r="16" spans="1:85" s="31" customFormat="1" x14ac:dyDescent="0.25">
      <c r="A16" s="307"/>
      <c r="B16" s="307"/>
      <c r="C16" s="307"/>
      <c r="D16" s="307"/>
      <c r="E16" s="307"/>
      <c r="F16" s="307"/>
      <c r="G16" s="30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1" customFormat="1" x14ac:dyDescent="0.25">
      <c r="A17" s="307" t="s">
        <v>11</v>
      </c>
      <c r="B17" s="307"/>
      <c r="C17" s="307"/>
      <c r="D17" s="307"/>
      <c r="E17" s="307"/>
      <c r="F17" s="307"/>
      <c r="G17" s="30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2" customFormat="1" ht="16.5" customHeight="1" x14ac:dyDescent="0.25">
      <c r="A18" s="352" t="s">
        <v>0</v>
      </c>
      <c r="B18" s="354" t="s">
        <v>33</v>
      </c>
      <c r="C18" s="354"/>
      <c r="D18" s="354"/>
      <c r="E18" s="354"/>
      <c r="F18" s="35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</row>
    <row r="19" spans="1:77" s="31" customFormat="1" ht="14.25" customHeight="1" x14ac:dyDescent="0.25">
      <c r="A19" s="352"/>
      <c r="B19" s="353" t="s">
        <v>21</v>
      </c>
      <c r="C19" s="355"/>
      <c r="D19" s="355"/>
      <c r="E19" s="355"/>
      <c r="F19" s="355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</row>
    <row r="20" spans="1:77" s="31" customFormat="1" ht="15.75" customHeight="1" x14ac:dyDescent="0.25">
      <c r="A20" s="352"/>
      <c r="B20" s="353"/>
      <c r="C20" s="212" t="s">
        <v>12</v>
      </c>
      <c r="D20" s="214" t="s">
        <v>13</v>
      </c>
      <c r="E20" s="214" t="s">
        <v>14</v>
      </c>
      <c r="F20" s="214" t="s">
        <v>15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</row>
    <row r="21" spans="1:77" s="31" customFormat="1" ht="16.5" thickBot="1" x14ac:dyDescent="0.3">
      <c r="A21" s="209">
        <v>1</v>
      </c>
      <c r="B21" s="209" t="s">
        <v>8</v>
      </c>
      <c r="C21" s="209" t="s">
        <v>9</v>
      </c>
      <c r="D21" s="215">
        <v>4</v>
      </c>
      <c r="E21" s="215">
        <v>5</v>
      </c>
      <c r="F21" s="215">
        <v>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</row>
    <row r="22" spans="1:77" s="31" customFormat="1" x14ac:dyDescent="0.25">
      <c r="A22" s="348" t="s">
        <v>60</v>
      </c>
      <c r="B22" s="327" t="s">
        <v>61</v>
      </c>
      <c r="C22" s="216" t="s">
        <v>24</v>
      </c>
      <c r="D22" s="217"/>
      <c r="E22" s="218" t="s">
        <v>16</v>
      </c>
      <c r="F22" s="218" t="s">
        <v>17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</row>
    <row r="23" spans="1:77" s="32" customFormat="1" ht="15.75" customHeight="1" x14ac:dyDescent="0.25">
      <c r="A23" s="349"/>
      <c r="B23" s="328"/>
      <c r="C23" s="219" t="s">
        <v>62</v>
      </c>
      <c r="D23" s="220" t="s">
        <v>25</v>
      </c>
      <c r="E23" s="225">
        <f>IF(E26&gt;0,ROUND(F26/E26*100,1),0)</f>
        <v>0</v>
      </c>
      <c r="F23" s="225">
        <f>IF(G26&gt;0,ROUND(H26/G26*100,1),0)</f>
        <v>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</row>
    <row r="24" spans="1:77" s="31" customFormat="1" ht="28.5" customHeight="1" x14ac:dyDescent="0.25">
      <c r="A24" s="349"/>
      <c r="B24" s="328"/>
      <c r="C24" s="221"/>
      <c r="D24" s="222" t="s">
        <v>18</v>
      </c>
      <c r="E24" s="350" t="s">
        <v>73</v>
      </c>
      <c r="F24" s="351"/>
      <c r="G24" s="350" t="s">
        <v>74</v>
      </c>
      <c r="H24" s="35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s="31" customFormat="1" ht="20.25" customHeight="1" x14ac:dyDescent="0.25">
      <c r="A25" s="349"/>
      <c r="B25" s="328"/>
      <c r="C25" s="221"/>
      <c r="D25" s="222" t="s">
        <v>18</v>
      </c>
      <c r="E25" s="223" t="s">
        <v>64</v>
      </c>
      <c r="F25" s="223" t="s">
        <v>63</v>
      </c>
      <c r="G25" s="223" t="s">
        <v>64</v>
      </c>
      <c r="H25" s="223" t="s">
        <v>63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7" s="31" customFormat="1" ht="84" customHeight="1" x14ac:dyDescent="0.25">
      <c r="A26" s="349"/>
      <c r="B26" s="328"/>
      <c r="C26" s="221"/>
      <c r="D26" s="222" t="s">
        <v>18</v>
      </c>
      <c r="E26" s="226">
        <f>SUM(E27:E35)</f>
        <v>0</v>
      </c>
      <c r="F26" s="226">
        <f>SUM(F27:F35)</f>
        <v>0</v>
      </c>
      <c r="G26" s="226">
        <f>SUM(G27:G35)</f>
        <v>0</v>
      </c>
      <c r="H26" s="226">
        <f>SUM(H27:H35)</f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77" s="31" customFormat="1" x14ac:dyDescent="0.25">
      <c r="A27" s="349"/>
      <c r="B27" s="328"/>
      <c r="C27" s="224" t="s">
        <v>45</v>
      </c>
      <c r="D27" s="222" t="s">
        <v>18</v>
      </c>
      <c r="E27" s="238">
        <f>'[2]ДО победители'!U26</f>
        <v>0</v>
      </c>
      <c r="F27" s="238">
        <f>'[2]ДО победители'!V26</f>
        <v>0</v>
      </c>
      <c r="G27" s="237"/>
      <c r="H27" s="237">
        <v>0</v>
      </c>
      <c r="I27" s="210"/>
      <c r="J27" s="210"/>
      <c r="K27" s="21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77" s="31" customFormat="1" x14ac:dyDescent="0.25">
      <c r="A28" s="349"/>
      <c r="B28" s="328"/>
      <c r="C28" s="224" t="s">
        <v>46</v>
      </c>
      <c r="D28" s="222" t="s">
        <v>18</v>
      </c>
      <c r="E28" s="238">
        <f>'[2]ДО победители'!U27</f>
        <v>0</v>
      </c>
      <c r="F28" s="238">
        <f>'[2]ДО победители'!V27</f>
        <v>0</v>
      </c>
      <c r="G28" s="237"/>
      <c r="H28" s="237">
        <v>0</v>
      </c>
      <c r="I28" s="210"/>
      <c r="J28" s="210"/>
      <c r="K28" s="21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77" s="31" customFormat="1" x14ac:dyDescent="0.25">
      <c r="A29" s="349"/>
      <c r="B29" s="328"/>
      <c r="C29" s="224" t="s">
        <v>47</v>
      </c>
      <c r="D29" s="222" t="s">
        <v>18</v>
      </c>
      <c r="E29" s="238">
        <f>'[2]ДО победители'!U28</f>
        <v>0</v>
      </c>
      <c r="F29" s="238">
        <f>'[2]ДО победители'!V28</f>
        <v>0</v>
      </c>
      <c r="G29" s="237"/>
      <c r="H29" s="237">
        <v>0</v>
      </c>
      <c r="I29" s="210"/>
      <c r="J29" s="210"/>
      <c r="K29" s="21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77" s="31" customFormat="1" x14ac:dyDescent="0.25">
      <c r="A30" s="349"/>
      <c r="B30" s="328"/>
      <c r="C30" s="224" t="s">
        <v>29</v>
      </c>
      <c r="D30" s="222" t="s">
        <v>18</v>
      </c>
      <c r="E30" s="238">
        <f>'[2]ДО победители'!U29</f>
        <v>0</v>
      </c>
      <c r="F30" s="238">
        <f>'[2]ДО победители'!V29</f>
        <v>0</v>
      </c>
      <c r="G30" s="223"/>
      <c r="H30" s="223">
        <v>0</v>
      </c>
      <c r="I30" s="210"/>
      <c r="J30" s="210"/>
      <c r="K30" s="21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77" s="31" customFormat="1" x14ac:dyDescent="0.25">
      <c r="A31" s="349"/>
      <c r="B31" s="328"/>
      <c r="C31" s="224" t="s">
        <v>48</v>
      </c>
      <c r="D31" s="222" t="s">
        <v>18</v>
      </c>
      <c r="E31" s="238">
        <f>'[2]ДО победители'!U30</f>
        <v>0</v>
      </c>
      <c r="F31" s="238">
        <f>'[2]ДО победители'!V30</f>
        <v>0</v>
      </c>
      <c r="G31" s="227"/>
      <c r="H31" s="227">
        <v>0</v>
      </c>
      <c r="I31" s="210"/>
      <c r="J31" s="210"/>
      <c r="K31" s="21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77" s="31" customFormat="1" x14ac:dyDescent="0.25">
      <c r="A32" s="349"/>
      <c r="B32" s="328"/>
      <c r="C32" s="224" t="s">
        <v>49</v>
      </c>
      <c r="D32" s="222" t="s">
        <v>18</v>
      </c>
      <c r="E32" s="238">
        <f>'[2]ДО победители'!U31</f>
        <v>0</v>
      </c>
      <c r="F32" s="238">
        <f>'[2]ДО победители'!V31</f>
        <v>0</v>
      </c>
      <c r="G32" s="223"/>
      <c r="H32" s="223">
        <v>0</v>
      </c>
      <c r="I32" s="210"/>
      <c r="J32" s="210"/>
      <c r="K32" s="21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x14ac:dyDescent="0.25">
      <c r="A33" s="349"/>
      <c r="B33" s="328"/>
      <c r="C33" s="224" t="s">
        <v>30</v>
      </c>
      <c r="D33" s="222" t="s">
        <v>18</v>
      </c>
      <c r="E33" s="238">
        <f>'[2]ДО победители'!U32</f>
        <v>0</v>
      </c>
      <c r="F33" s="238">
        <f>'[2]ДО победители'!V32</f>
        <v>0</v>
      </c>
      <c r="G33" s="227"/>
      <c r="H33" s="227">
        <v>0</v>
      </c>
      <c r="I33" s="210"/>
      <c r="J33" s="210"/>
      <c r="K33" s="21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x14ac:dyDescent="0.25">
      <c r="A34" s="349"/>
      <c r="B34" s="328"/>
      <c r="C34" s="224" t="s">
        <v>50</v>
      </c>
      <c r="D34" s="222" t="s">
        <v>18</v>
      </c>
      <c r="E34" s="238">
        <f>'[2]ДО победители'!U33</f>
        <v>0</v>
      </c>
      <c r="F34" s="238">
        <f>'[2]ДО победители'!V33</f>
        <v>0</v>
      </c>
      <c r="G34" s="227"/>
      <c r="H34" s="227">
        <v>0</v>
      </c>
      <c r="I34" s="210"/>
      <c r="J34" s="210"/>
      <c r="K34" s="21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x14ac:dyDescent="0.25">
      <c r="A35" s="349"/>
      <c r="B35" s="328"/>
      <c r="C35" s="224" t="s">
        <v>51</v>
      </c>
      <c r="D35" s="222" t="s">
        <v>18</v>
      </c>
      <c r="E35" s="238">
        <f>'[2]ДО победители'!U34</f>
        <v>0</v>
      </c>
      <c r="F35" s="238">
        <f>'[2]ДО победители'!V34</f>
        <v>0</v>
      </c>
      <c r="G35" s="227"/>
      <c r="H35" s="227">
        <v>0</v>
      </c>
      <c r="I35" s="210"/>
      <c r="J35" s="210"/>
      <c r="K35" s="21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47.25" x14ac:dyDescent="0.25">
      <c r="A36" s="349"/>
      <c r="B36" s="328"/>
      <c r="C36" s="219" t="s">
        <v>65</v>
      </c>
      <c r="D36" s="220" t="s">
        <v>25</v>
      </c>
      <c r="E36" s="225">
        <f>IF(E37=0,0,ROUND(E38/E37*100,1))</f>
        <v>0</v>
      </c>
      <c r="F36" s="225">
        <f>IF(F37=0,0,ROUND(F38/F37*100,1))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</row>
    <row r="37" spans="1:77" s="31" customFormat="1" x14ac:dyDescent="0.25">
      <c r="A37" s="349"/>
      <c r="B37" s="328"/>
      <c r="C37" s="221" t="s">
        <v>53</v>
      </c>
      <c r="D37" s="222" t="s">
        <v>18</v>
      </c>
      <c r="E37" s="239">
        <f>'[2]% кадров с высшим образованием'!AT79</f>
        <v>0</v>
      </c>
      <c r="F37" s="237"/>
      <c r="G37" s="306" t="s">
        <v>66</v>
      </c>
      <c r="H37" s="306"/>
      <c r="I37" s="306"/>
      <c r="J37" s="30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</row>
    <row r="38" spans="1:77" s="31" customFormat="1" x14ac:dyDescent="0.25">
      <c r="A38" s="349"/>
      <c r="B38" s="328"/>
      <c r="C38" s="221" t="s">
        <v>54</v>
      </c>
      <c r="D38" s="222" t="s">
        <v>18</v>
      </c>
      <c r="E38" s="239">
        <f>'[2]% кадров с высшим образованием'!AT80</f>
        <v>0</v>
      </c>
      <c r="F38" s="237"/>
      <c r="G38" s="306"/>
      <c r="H38" s="306"/>
      <c r="I38" s="306"/>
      <c r="J38" s="30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</row>
    <row r="39" spans="1:77" s="31" customFormat="1" x14ac:dyDescent="0.25">
      <c r="A39" s="349"/>
      <c r="B39" s="328"/>
      <c r="C39" s="228" t="s">
        <v>27</v>
      </c>
      <c r="D39" s="228"/>
      <c r="E39" s="229" t="s">
        <v>19</v>
      </c>
      <c r="F39" s="229" t="s">
        <v>20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</row>
    <row r="40" spans="1:77" s="31" customFormat="1" x14ac:dyDescent="0.25">
      <c r="A40" s="349"/>
      <c r="B40" s="328"/>
      <c r="C40" s="230" t="s">
        <v>77</v>
      </c>
      <c r="D40" s="231" t="s">
        <v>18</v>
      </c>
      <c r="E40" s="232">
        <f>IF(SUM(E44:E52)=0,0,E44*F44+E45*F45+E46*F46+E47*F47+E48*F48+E49*F49+E50*F50+E51*F51+E52*F52)</f>
        <v>0</v>
      </c>
      <c r="F40" s="232">
        <f>IF(SUM(G44:G52)=0,0,G44*H44+G45*H45+G46*H46+G47*H47+G48*H48+G49*H49+G50*H50+G51*H51+G52*H52)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</row>
    <row r="41" spans="1:77" s="31" customFormat="1" x14ac:dyDescent="0.25">
      <c r="A41" s="349"/>
      <c r="B41" s="328"/>
      <c r="C41" s="224"/>
      <c r="D41" s="222" t="s">
        <v>18</v>
      </c>
      <c r="E41" s="350" t="s">
        <v>73</v>
      </c>
      <c r="F41" s="351"/>
      <c r="G41" s="350" t="s">
        <v>74</v>
      </c>
      <c r="H41" s="351"/>
      <c r="I41" s="210"/>
      <c r="J41" s="210"/>
      <c r="K41" s="21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63" x14ac:dyDescent="0.25">
      <c r="A42" s="349"/>
      <c r="B42" s="328"/>
      <c r="C42" s="224"/>
      <c r="D42" s="222" t="s">
        <v>18</v>
      </c>
      <c r="E42" s="223" t="s">
        <v>75</v>
      </c>
      <c r="F42" s="223" t="s">
        <v>76</v>
      </c>
      <c r="G42" s="223" t="s">
        <v>75</v>
      </c>
      <c r="H42" s="223" t="s">
        <v>76</v>
      </c>
      <c r="I42" s="210"/>
      <c r="J42" s="210"/>
      <c r="K42" s="21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ht="31.5" x14ac:dyDescent="0.25">
      <c r="A43" s="349"/>
      <c r="B43" s="328"/>
      <c r="C43" s="224"/>
      <c r="D43" s="222" t="s">
        <v>18</v>
      </c>
      <c r="E43" s="226">
        <f>SUM(E44:E52)/9</f>
        <v>0</v>
      </c>
      <c r="F43" s="226" t="e">
        <f>SUM(F44:F48)</f>
        <v>#DIV/0!</v>
      </c>
      <c r="G43" s="226">
        <f>SUM(G44:G52)/3</f>
        <v>0</v>
      </c>
      <c r="H43" s="226" t="e">
        <f>SUM(H44:H52)</f>
        <v>#DIV/0!</v>
      </c>
      <c r="I43" s="210"/>
      <c r="J43" s="210"/>
      <c r="K43" s="210"/>
      <c r="L43" s="30" t="s">
        <v>101</v>
      </c>
      <c r="M43" s="30" t="s">
        <v>102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x14ac:dyDescent="0.25">
      <c r="A44" s="349"/>
      <c r="B44" s="328"/>
      <c r="C44" s="224" t="s">
        <v>45</v>
      </c>
      <c r="D44" s="222" t="s">
        <v>18</v>
      </c>
      <c r="E44" s="239">
        <f>[2]январь!$AT$8</f>
        <v>0</v>
      </c>
      <c r="F44" s="233" t="e">
        <f>L44/E44</f>
        <v>#DIV/0!</v>
      </c>
      <c r="G44" s="237"/>
      <c r="H44" s="234" t="e">
        <f>M44/G44</f>
        <v>#DIV/0!</v>
      </c>
      <c r="I44" s="210"/>
      <c r="J44" s="210"/>
      <c r="K44" s="210"/>
      <c r="L44" s="240">
        <f>[2]ч.часы!I9</f>
        <v>0</v>
      </c>
      <c r="M44" s="242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49"/>
      <c r="B45" s="328"/>
      <c r="C45" s="224" t="s">
        <v>46</v>
      </c>
      <c r="D45" s="222" t="s">
        <v>18</v>
      </c>
      <c r="E45" s="239">
        <f>[2]февраль!$AT$8</f>
        <v>0</v>
      </c>
      <c r="F45" s="233" t="e">
        <f t="shared" ref="F45:F52" si="0">L45/E45</f>
        <v>#DIV/0!</v>
      </c>
      <c r="G45" s="237"/>
      <c r="H45" s="234" t="e">
        <f t="shared" ref="H45:H49" si="1">M45/G45</f>
        <v>#DIV/0!</v>
      </c>
      <c r="I45" s="210"/>
      <c r="J45" s="210"/>
      <c r="K45" s="210"/>
      <c r="L45" s="240">
        <f>[2]ч.часы!I10</f>
        <v>0</v>
      </c>
      <c r="M45" s="242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49"/>
      <c r="B46" s="328"/>
      <c r="C46" s="224" t="s">
        <v>47</v>
      </c>
      <c r="D46" s="222" t="s">
        <v>18</v>
      </c>
      <c r="E46" s="239">
        <f>[2]март!$AT$8</f>
        <v>0</v>
      </c>
      <c r="F46" s="233" t="e">
        <f t="shared" si="0"/>
        <v>#DIV/0!</v>
      </c>
      <c r="G46" s="237"/>
      <c r="H46" s="234" t="e">
        <f t="shared" si="1"/>
        <v>#DIV/0!</v>
      </c>
      <c r="I46" s="210"/>
      <c r="J46" s="210"/>
      <c r="K46" s="210"/>
      <c r="L46" s="240">
        <f>[2]ч.часы!I11</f>
        <v>0</v>
      </c>
      <c r="M46" s="242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49"/>
      <c r="B47" s="328"/>
      <c r="C47" s="224" t="s">
        <v>29</v>
      </c>
      <c r="D47" s="222" t="s">
        <v>18</v>
      </c>
      <c r="E47" s="239">
        <f>[2]апрель!$AT$8</f>
        <v>0</v>
      </c>
      <c r="F47" s="233" t="e">
        <f t="shared" si="0"/>
        <v>#DIV/0!</v>
      </c>
      <c r="G47" s="223"/>
      <c r="H47" s="234" t="e">
        <f t="shared" si="1"/>
        <v>#DIV/0!</v>
      </c>
      <c r="I47" s="210"/>
      <c r="J47" s="210"/>
      <c r="K47" s="210"/>
      <c r="L47" s="240">
        <f>[2]ч.часы!I12</f>
        <v>0</v>
      </c>
      <c r="M47" s="9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49"/>
      <c r="B48" s="328"/>
      <c r="C48" s="224" t="s">
        <v>48</v>
      </c>
      <c r="D48" s="222" t="s">
        <v>18</v>
      </c>
      <c r="E48" s="239">
        <f>[2]май!$AT$8</f>
        <v>0</v>
      </c>
      <c r="F48" s="233" t="e">
        <f t="shared" si="0"/>
        <v>#DIV/0!</v>
      </c>
      <c r="G48" s="223"/>
      <c r="H48" s="234" t="e">
        <f t="shared" si="1"/>
        <v>#DIV/0!</v>
      </c>
      <c r="I48" s="210"/>
      <c r="J48" s="210"/>
      <c r="K48" s="210"/>
      <c r="L48" s="240">
        <f>[2]ч.часы!I13</f>
        <v>0</v>
      </c>
      <c r="M48" s="9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49"/>
      <c r="B49" s="328"/>
      <c r="C49" s="224" t="s">
        <v>49</v>
      </c>
      <c r="D49" s="222" t="s">
        <v>18</v>
      </c>
      <c r="E49" s="239">
        <f>[2]сентябрь!$AT$8</f>
        <v>0</v>
      </c>
      <c r="F49" s="233" t="e">
        <f t="shared" si="0"/>
        <v>#DIV/0!</v>
      </c>
      <c r="G49" s="223"/>
      <c r="H49" s="234" t="e">
        <f t="shared" si="1"/>
        <v>#DIV/0!</v>
      </c>
      <c r="I49" s="210"/>
      <c r="J49" s="210"/>
      <c r="K49" s="210"/>
      <c r="L49" s="240">
        <f>[2]ч.часы!I14</f>
        <v>0</v>
      </c>
      <c r="M49" s="9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49"/>
      <c r="B50" s="328"/>
      <c r="C50" s="224" t="s">
        <v>30</v>
      </c>
      <c r="D50" s="222" t="s">
        <v>18</v>
      </c>
      <c r="E50" s="239">
        <f>[2]октябрь!$AT$8</f>
        <v>0</v>
      </c>
      <c r="F50" s="233" t="e">
        <f t="shared" si="0"/>
        <v>#DIV/0!</v>
      </c>
      <c r="G50" s="227"/>
      <c r="H50" s="235"/>
      <c r="I50" s="210"/>
      <c r="J50" s="210"/>
      <c r="K50" s="210"/>
      <c r="L50" s="240">
        <f>[2]ч.часы!I15</f>
        <v>0</v>
      </c>
      <c r="M50" s="32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ht="15.75" customHeight="1" x14ac:dyDescent="0.25">
      <c r="A51" s="349"/>
      <c r="B51" s="328"/>
      <c r="C51" s="224" t="s">
        <v>50</v>
      </c>
      <c r="D51" s="222" t="s">
        <v>18</v>
      </c>
      <c r="E51" s="239">
        <f>[2]ноябрь!$AT$8</f>
        <v>0</v>
      </c>
      <c r="F51" s="233" t="e">
        <f t="shared" si="0"/>
        <v>#DIV/0!</v>
      </c>
      <c r="G51" s="227"/>
      <c r="H51" s="235"/>
      <c r="I51" s="210"/>
      <c r="J51" s="210"/>
      <c r="K51" s="210"/>
      <c r="L51" s="240">
        <f>[2]ч.часы!I16</f>
        <v>0</v>
      </c>
      <c r="M51" s="32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49"/>
      <c r="B52" s="328"/>
      <c r="C52" s="224" t="s">
        <v>51</v>
      </c>
      <c r="D52" s="222" t="s">
        <v>18</v>
      </c>
      <c r="E52" s="239">
        <f>[2]декабрь!$AT$8</f>
        <v>0</v>
      </c>
      <c r="F52" s="233" t="e">
        <f t="shared" si="0"/>
        <v>#DIV/0!</v>
      </c>
      <c r="G52" s="227"/>
      <c r="H52" s="235"/>
      <c r="I52" s="210"/>
      <c r="J52" s="210"/>
      <c r="K52" s="210"/>
      <c r="L52" s="240">
        <f>[2]ч.часы!I17</f>
        <v>0</v>
      </c>
      <c r="M52" s="32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  <row r="53" spans="1:77" x14ac:dyDescent="0.25">
      <c r="L53" s="92"/>
    </row>
    <row r="54" spans="1:77" x14ac:dyDescent="0.25">
      <c r="B54" s="324"/>
      <c r="C54" s="324"/>
      <c r="D54" s="324"/>
      <c r="E54" s="324"/>
      <c r="F54" s="324"/>
      <c r="G54" s="324"/>
    </row>
    <row r="56" spans="1:77" x14ac:dyDescent="0.25">
      <c r="L56" s="92">
        <f>[2]ч.часы!$I$23</f>
        <v>0</v>
      </c>
    </row>
    <row r="57" spans="1:77" x14ac:dyDescent="0.25">
      <c r="L57" s="241">
        <f>L56-L44-L45-L46-L47-L48-L49-L50-L51-L52</f>
        <v>0</v>
      </c>
    </row>
  </sheetData>
  <mergeCells count="32">
    <mergeCell ref="A22:A52"/>
    <mergeCell ref="B22:B52"/>
    <mergeCell ref="E24:F24"/>
    <mergeCell ref="A1:K1"/>
    <mergeCell ref="A2:K2"/>
    <mergeCell ref="A3:K3"/>
    <mergeCell ref="A4:K4"/>
    <mergeCell ref="A5:K5"/>
    <mergeCell ref="K8:K11"/>
    <mergeCell ref="B9:B10"/>
    <mergeCell ref="C9:G10"/>
    <mergeCell ref="A6:K6"/>
    <mergeCell ref="H9:J10"/>
    <mergeCell ref="A8:A11"/>
    <mergeCell ref="B8:J8"/>
    <mergeCell ref="J13:J14"/>
    <mergeCell ref="K13:K14"/>
    <mergeCell ref="A16:G16"/>
    <mergeCell ref="A18:A20"/>
    <mergeCell ref="B18:F18"/>
    <mergeCell ref="B19:B20"/>
    <mergeCell ref="C19:F19"/>
    <mergeCell ref="A17:G17"/>
    <mergeCell ref="A13:A15"/>
    <mergeCell ref="B13:B14"/>
    <mergeCell ref="H13:H14"/>
    <mergeCell ref="I13:I14"/>
    <mergeCell ref="G24:H24"/>
    <mergeCell ref="G37:J38"/>
    <mergeCell ref="E41:F41"/>
    <mergeCell ref="G41:H41"/>
    <mergeCell ref="B54:G54"/>
  </mergeCells>
  <pageMargins left="0.7" right="0.7" top="0.75" bottom="0.75" header="0.3" footer="0.3"/>
  <pageSetup paperSize="9" scale="3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G50"/>
  <sheetViews>
    <sheetView view="pageBreakPreview" topLeftCell="A10" zoomScale="70" zoomScaleNormal="70" zoomScaleSheetLayoutView="70" workbookViewId="0">
      <selection activeCell="E33" sqref="E33"/>
    </sheetView>
  </sheetViews>
  <sheetFormatPr defaultColWidth="9.140625" defaultRowHeight="15.75" x14ac:dyDescent="0.25"/>
  <cols>
    <col min="1" max="1" width="4.85546875" style="37" customWidth="1"/>
    <col min="2" max="2" width="12.28515625" style="113" customWidth="1"/>
    <col min="3" max="3" width="89.85546875" style="37" customWidth="1"/>
    <col min="4" max="4" width="10.42578125" style="38" customWidth="1"/>
    <col min="5" max="5" width="15.42578125" style="38" customWidth="1"/>
    <col min="6" max="6" width="14.7109375" style="38" customWidth="1"/>
    <col min="7" max="7" width="12.28515625" style="39" customWidth="1"/>
    <col min="8" max="8" width="12.140625" style="30" customWidth="1"/>
    <col min="9" max="9" width="14" style="30" customWidth="1"/>
    <col min="10" max="10" width="13" style="30" bestFit="1" customWidth="1"/>
    <col min="11" max="11" width="10.7109375" style="30" customWidth="1"/>
    <col min="12" max="12" width="20.140625" style="30" customWidth="1"/>
    <col min="13" max="13" width="10.140625" style="30" customWidth="1"/>
    <col min="14" max="16384" width="9.140625" style="30"/>
  </cols>
  <sheetData>
    <row r="1" spans="1:85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</row>
    <row r="4" spans="1:85" s="13" customFormat="1" x14ac:dyDescent="0.25">
      <c r="A4" s="361" t="s">
        <v>105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</row>
    <row r="6" spans="1:85" s="13" customFormat="1" x14ac:dyDescent="0.25">
      <c r="A6" s="342" t="s">
        <v>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s="13" customFormat="1" ht="16.5" thickBot="1" x14ac:dyDescent="0.3">
      <c r="A7" s="342" t="s">
        <v>171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s="23" customFormat="1" x14ac:dyDescent="0.25">
      <c r="A8" s="344" t="s">
        <v>0</v>
      </c>
      <c r="B8" s="123" t="s">
        <v>33</v>
      </c>
      <c r="C8" s="124"/>
      <c r="D8" s="124"/>
      <c r="E8" s="124"/>
      <c r="F8" s="125"/>
      <c r="G8" s="125"/>
      <c r="H8" s="125"/>
      <c r="I8" s="126"/>
      <c r="J8" s="336" t="s">
        <v>34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85" s="13" customFormat="1" ht="50.25" customHeight="1" x14ac:dyDescent="0.25">
      <c r="A9" s="345"/>
      <c r="B9" s="338" t="s">
        <v>1</v>
      </c>
      <c r="C9" s="119" t="s">
        <v>2</v>
      </c>
      <c r="D9" s="120"/>
      <c r="E9" s="120"/>
      <c r="F9" s="120"/>
      <c r="G9" s="343" t="s">
        <v>3</v>
      </c>
      <c r="H9" s="343"/>
      <c r="I9" s="343"/>
      <c r="J9" s="33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</row>
    <row r="10" spans="1:85" s="13" customFormat="1" ht="8.25" customHeight="1" x14ac:dyDescent="0.25">
      <c r="A10" s="345"/>
      <c r="B10" s="338"/>
      <c r="C10" s="121"/>
      <c r="D10" s="122"/>
      <c r="E10" s="122"/>
      <c r="F10" s="122"/>
      <c r="G10" s="343"/>
      <c r="H10" s="343"/>
      <c r="I10" s="343"/>
      <c r="J10" s="33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</row>
    <row r="11" spans="1:85" s="13" customFormat="1" ht="18.75" x14ac:dyDescent="0.3">
      <c r="A11" s="345"/>
      <c r="B11" s="60"/>
      <c r="C11" s="60"/>
      <c r="D11" s="61" t="s">
        <v>107</v>
      </c>
      <c r="E11" s="61" t="s">
        <v>108</v>
      </c>
      <c r="F11" s="62" t="s">
        <v>4</v>
      </c>
      <c r="G11" s="62" t="s">
        <v>5</v>
      </c>
      <c r="H11" s="63" t="s">
        <v>6</v>
      </c>
      <c r="I11" s="116" t="s">
        <v>7</v>
      </c>
      <c r="J11" s="33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5" s="13" customFormat="1" x14ac:dyDescent="0.25">
      <c r="A12" s="115">
        <v>1</v>
      </c>
      <c r="B12" s="95" t="s">
        <v>8</v>
      </c>
      <c r="C12" s="95" t="s">
        <v>9</v>
      </c>
      <c r="D12" s="64">
        <v>4</v>
      </c>
      <c r="E12" s="64">
        <v>5</v>
      </c>
      <c r="F12" s="65">
        <v>6</v>
      </c>
      <c r="G12" s="64">
        <v>7</v>
      </c>
      <c r="H12" s="64">
        <v>8</v>
      </c>
      <c r="I12" s="65">
        <v>9</v>
      </c>
      <c r="J12" s="64">
        <v>10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85" s="13" customFormat="1" ht="89.25" customHeight="1" thickBot="1" x14ac:dyDescent="0.3">
      <c r="A13" s="345" t="s">
        <v>10</v>
      </c>
      <c r="B13" s="118" t="s">
        <v>105</v>
      </c>
      <c r="C13" s="42" t="s">
        <v>106</v>
      </c>
      <c r="D13" s="80" t="e">
        <f>E22</f>
        <v>#DIV/0!</v>
      </c>
      <c r="E13" s="40">
        <f>F22</f>
        <v>100</v>
      </c>
      <c r="F13" s="40" t="e">
        <f>IF(E13/D13*100&gt;100,100,E13/D13*100)</f>
        <v>#DIV/0!</v>
      </c>
      <c r="G13" s="136"/>
      <c r="H13" s="136"/>
      <c r="I13" s="136"/>
      <c r="J13" s="137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5" s="13" customFormat="1" ht="16.5" thickBot="1" x14ac:dyDescent="0.3">
      <c r="A14" s="357"/>
      <c r="B14" s="25" t="s">
        <v>39</v>
      </c>
      <c r="C14" s="49" t="s">
        <v>40</v>
      </c>
      <c r="D14" s="44" t="s">
        <v>57</v>
      </c>
      <c r="E14" s="138" t="s">
        <v>57</v>
      </c>
      <c r="F14" s="139" t="e">
        <f>F13</f>
        <v>#DIV/0!</v>
      </c>
      <c r="G14" s="140">
        <f>E36</f>
        <v>40.901111111111113</v>
      </c>
      <c r="H14" s="140">
        <f>F36</f>
        <v>419.6</v>
      </c>
      <c r="I14" s="141">
        <f>IF(G14=0,0,IF(H14/G14*100&gt;100,100,H14/G14*100))</f>
        <v>100</v>
      </c>
      <c r="J14" s="142" t="e">
        <f>(F14+I14)/2</f>
        <v>#DIV/0!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5" s="31" customFormat="1" x14ac:dyDescent="0.25">
      <c r="A15" s="307"/>
      <c r="B15" s="307"/>
      <c r="C15" s="307"/>
      <c r="D15" s="307"/>
      <c r="E15" s="307"/>
      <c r="F15" s="307"/>
      <c r="G15" s="307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85" s="31" customFormat="1" ht="16.5" customHeight="1" x14ac:dyDescent="0.25">
      <c r="A16" s="307" t="s">
        <v>11</v>
      </c>
      <c r="B16" s="307"/>
      <c r="C16" s="307"/>
      <c r="D16" s="307"/>
      <c r="E16" s="307"/>
      <c r="F16" s="307"/>
      <c r="G16" s="30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6" s="32" customFormat="1" ht="14.25" customHeight="1" x14ac:dyDescent="0.25">
      <c r="A17" s="377" t="s">
        <v>0</v>
      </c>
      <c r="B17" s="378" t="s">
        <v>33</v>
      </c>
      <c r="C17" s="378"/>
      <c r="D17" s="378"/>
      <c r="E17" s="378"/>
      <c r="F17" s="37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</row>
    <row r="18" spans="1:76" s="31" customFormat="1" x14ac:dyDescent="0.25">
      <c r="A18" s="377"/>
      <c r="B18" s="379" t="s">
        <v>21</v>
      </c>
      <c r="C18" s="380"/>
      <c r="D18" s="380"/>
      <c r="E18" s="380"/>
      <c r="F18" s="38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</row>
    <row r="19" spans="1:76" s="31" customFormat="1" ht="24.75" x14ac:dyDescent="0.25">
      <c r="A19" s="377"/>
      <c r="B19" s="379"/>
      <c r="C19" s="114" t="s">
        <v>12</v>
      </c>
      <c r="D19" s="117" t="s">
        <v>13</v>
      </c>
      <c r="E19" s="117" t="s">
        <v>14</v>
      </c>
      <c r="F19" s="117" t="s">
        <v>15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</row>
    <row r="20" spans="1:76" s="31" customFormat="1" x14ac:dyDescent="0.25">
      <c r="A20" s="33">
        <v>1</v>
      </c>
      <c r="B20" s="87" t="s">
        <v>8</v>
      </c>
      <c r="C20" s="87" t="s">
        <v>9</v>
      </c>
      <c r="D20" s="88">
        <v>4</v>
      </c>
      <c r="E20" s="88">
        <v>5</v>
      </c>
      <c r="F20" s="88">
        <v>6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</row>
    <row r="21" spans="1:76" s="31" customFormat="1" x14ac:dyDescent="0.25">
      <c r="A21" s="348" t="s">
        <v>60</v>
      </c>
      <c r="B21" s="376" t="s">
        <v>105</v>
      </c>
      <c r="C21" s="47" t="s">
        <v>24</v>
      </c>
      <c r="D21" s="48"/>
      <c r="E21" s="50" t="s">
        <v>16</v>
      </c>
      <c r="F21" s="50" t="s">
        <v>17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</row>
    <row r="22" spans="1:76" s="32" customFormat="1" ht="28.5" customHeight="1" x14ac:dyDescent="0.25">
      <c r="A22" s="349"/>
      <c r="B22" s="376"/>
      <c r="C22" s="34" t="s">
        <v>110</v>
      </c>
      <c r="D22" s="4" t="s">
        <v>25</v>
      </c>
      <c r="E22" s="5" t="e">
        <f>ROUND(F25/E25*100,2)</f>
        <v>#DIV/0!</v>
      </c>
      <c r="F22" s="5">
        <f>ROUND(I25/G25*100,2)</f>
        <v>100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</row>
    <row r="23" spans="1:76" s="130" customFormat="1" ht="28.5" customHeight="1" x14ac:dyDescent="0.25">
      <c r="A23" s="349"/>
      <c r="B23" s="376"/>
      <c r="C23" s="370"/>
      <c r="D23" s="371"/>
      <c r="E23" s="368" t="s">
        <v>14</v>
      </c>
      <c r="F23" s="369"/>
      <c r="G23" s="374" t="s">
        <v>89</v>
      </c>
      <c r="H23" s="375"/>
      <c r="I23" s="375"/>
    </row>
    <row r="24" spans="1:76" s="130" customFormat="1" ht="63.75" customHeight="1" x14ac:dyDescent="0.25">
      <c r="A24" s="349"/>
      <c r="B24" s="376"/>
      <c r="C24" s="372"/>
      <c r="D24" s="373"/>
      <c r="E24" s="131" t="s">
        <v>112</v>
      </c>
      <c r="F24" s="131" t="s">
        <v>111</v>
      </c>
      <c r="G24" s="131" t="s">
        <v>112</v>
      </c>
      <c r="H24" s="131" t="s">
        <v>113</v>
      </c>
      <c r="I24" s="131" t="s">
        <v>111</v>
      </c>
    </row>
    <row r="25" spans="1:76" ht="21.75" customHeight="1" x14ac:dyDescent="0.25">
      <c r="A25" s="349"/>
      <c r="B25" s="376"/>
      <c r="C25" s="34"/>
      <c r="D25" s="4"/>
      <c r="E25" s="129">
        <f>ROUND(SUM(E26:E34)/9,2)</f>
        <v>0</v>
      </c>
      <c r="F25" s="129">
        <f>ROUND(SUM(F26:F34)/9,2)</f>
        <v>0</v>
      </c>
      <c r="G25" s="129">
        <f>ROUND(SUM(G26:G34)/5,2)</f>
        <v>419.6</v>
      </c>
      <c r="H25" s="129">
        <f>ROUND(SUM(H26:H34)/3,2)</f>
        <v>0</v>
      </c>
      <c r="I25" s="129">
        <f>ROUND(SUM(I26:I34)/5,2)</f>
        <v>419.6</v>
      </c>
      <c r="L25" s="89"/>
    </row>
    <row r="26" spans="1:76" s="31" customFormat="1" x14ac:dyDescent="0.25">
      <c r="A26" s="349"/>
      <c r="B26" s="376"/>
      <c r="C26" s="7" t="s">
        <v>45</v>
      </c>
      <c r="D26" s="6" t="s">
        <v>18</v>
      </c>
      <c r="E26" s="132"/>
      <c r="F26" s="133">
        <f>E26</f>
        <v>0</v>
      </c>
      <c r="G26" s="134">
        <f>F37</f>
        <v>349</v>
      </c>
      <c r="H26" s="134">
        <v>0</v>
      </c>
      <c r="I26" s="134">
        <f>G26-H26</f>
        <v>349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</row>
    <row r="27" spans="1:76" s="31" customFormat="1" x14ac:dyDescent="0.25">
      <c r="A27" s="349"/>
      <c r="B27" s="376"/>
      <c r="C27" s="7" t="s">
        <v>46</v>
      </c>
      <c r="D27" s="6" t="s">
        <v>18</v>
      </c>
      <c r="E27" s="132"/>
      <c r="F27" s="133">
        <f t="shared" ref="F27:F34" si="0">E27</f>
        <v>0</v>
      </c>
      <c r="G27" s="134">
        <f t="shared" ref="G27:G34" si="1">F38</f>
        <v>349</v>
      </c>
      <c r="H27" s="134">
        <v>0</v>
      </c>
      <c r="I27" s="134">
        <f t="shared" ref="I27:I34" si="2">G27-H27</f>
        <v>349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spans="1:76" s="31" customFormat="1" x14ac:dyDescent="0.25">
      <c r="A28" s="349"/>
      <c r="B28" s="376"/>
      <c r="C28" s="7" t="s">
        <v>47</v>
      </c>
      <c r="D28" s="6" t="s">
        <v>18</v>
      </c>
      <c r="E28" s="132"/>
      <c r="F28" s="133">
        <f t="shared" si="0"/>
        <v>0</v>
      </c>
      <c r="G28" s="134">
        <f t="shared" si="1"/>
        <v>349</v>
      </c>
      <c r="H28" s="134">
        <v>0</v>
      </c>
      <c r="I28" s="134">
        <f t="shared" si="2"/>
        <v>349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</row>
    <row r="29" spans="1:76" s="31" customFormat="1" x14ac:dyDescent="0.25">
      <c r="A29" s="349"/>
      <c r="B29" s="376"/>
      <c r="C29" s="7" t="s">
        <v>29</v>
      </c>
      <c r="D29" s="6" t="s">
        <v>18</v>
      </c>
      <c r="E29" s="132"/>
      <c r="F29" s="133">
        <f t="shared" si="0"/>
        <v>0</v>
      </c>
      <c r="G29" s="134">
        <f t="shared" si="1"/>
        <v>350</v>
      </c>
      <c r="H29" s="134">
        <v>0</v>
      </c>
      <c r="I29" s="134">
        <f t="shared" si="2"/>
        <v>350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spans="1:76" s="31" customFormat="1" x14ac:dyDescent="0.25">
      <c r="A30" s="349"/>
      <c r="B30" s="376"/>
      <c r="C30" s="7" t="s">
        <v>48</v>
      </c>
      <c r="D30" s="6" t="s">
        <v>18</v>
      </c>
      <c r="E30" s="132"/>
      <c r="F30" s="133">
        <f t="shared" si="0"/>
        <v>0</v>
      </c>
      <c r="G30" s="134">
        <f t="shared" si="1"/>
        <v>350</v>
      </c>
      <c r="H30" s="134">
        <v>0</v>
      </c>
      <c r="I30" s="134">
        <f t="shared" si="2"/>
        <v>350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</row>
    <row r="31" spans="1:76" s="31" customFormat="1" x14ac:dyDescent="0.25">
      <c r="A31" s="349"/>
      <c r="B31" s="376"/>
      <c r="C31" s="7" t="s">
        <v>49</v>
      </c>
      <c r="D31" s="6" t="s">
        <v>18</v>
      </c>
      <c r="E31" s="132"/>
      <c r="F31" s="133">
        <f t="shared" si="0"/>
        <v>0</v>
      </c>
      <c r="G31" s="134">
        <f t="shared" si="1"/>
        <v>351</v>
      </c>
      <c r="H31" s="134">
        <v>0</v>
      </c>
      <c r="I31" s="134">
        <f t="shared" si="2"/>
        <v>351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spans="1:76" s="31" customFormat="1" x14ac:dyDescent="0.25">
      <c r="A32" s="349"/>
      <c r="B32" s="376"/>
      <c r="C32" s="7" t="s">
        <v>30</v>
      </c>
      <c r="D32" s="6" t="s">
        <v>18</v>
      </c>
      <c r="E32" s="132"/>
      <c r="F32" s="133">
        <f t="shared" si="0"/>
        <v>0</v>
      </c>
      <c r="G32" s="134">
        <f t="shared" si="1"/>
        <v>0</v>
      </c>
      <c r="H32" s="134"/>
      <c r="I32" s="134">
        <f t="shared" si="2"/>
        <v>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</row>
    <row r="33" spans="1:70" s="31" customFormat="1" x14ac:dyDescent="0.25">
      <c r="A33" s="349"/>
      <c r="B33" s="376"/>
      <c r="C33" s="7" t="s">
        <v>50</v>
      </c>
      <c r="D33" s="6" t="s">
        <v>18</v>
      </c>
      <c r="E33" s="132"/>
      <c r="F33" s="133">
        <f t="shared" si="0"/>
        <v>0</v>
      </c>
      <c r="G33" s="134">
        <f t="shared" si="1"/>
        <v>0</v>
      </c>
      <c r="H33" s="134"/>
      <c r="I33" s="134">
        <f t="shared" si="2"/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</row>
    <row r="34" spans="1:70" s="31" customFormat="1" x14ac:dyDescent="0.25">
      <c r="A34" s="349"/>
      <c r="B34" s="376"/>
      <c r="C34" s="7" t="s">
        <v>51</v>
      </c>
      <c r="D34" s="6" t="s">
        <v>18</v>
      </c>
      <c r="E34" s="132"/>
      <c r="F34" s="133">
        <f t="shared" si="0"/>
        <v>0</v>
      </c>
      <c r="G34" s="134">
        <f t="shared" si="1"/>
        <v>0</v>
      </c>
      <c r="H34" s="134"/>
      <c r="I34" s="134">
        <f t="shared" si="2"/>
        <v>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</row>
    <row r="35" spans="1:70" s="31" customFormat="1" x14ac:dyDescent="0.25">
      <c r="A35" s="349"/>
      <c r="B35" s="376"/>
      <c r="C35" s="2" t="s">
        <v>27</v>
      </c>
      <c r="D35" s="2"/>
      <c r="E35" s="9" t="s">
        <v>19</v>
      </c>
      <c r="F35" s="9" t="s">
        <v>20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1:70" s="31" customFormat="1" x14ac:dyDescent="0.25">
      <c r="A36" s="349"/>
      <c r="B36" s="376"/>
      <c r="C36" s="34" t="s">
        <v>109</v>
      </c>
      <c r="D36" s="11" t="s">
        <v>18</v>
      </c>
      <c r="E36" s="135">
        <f>SUM(E37:E45)/9</f>
        <v>40.901111111111113</v>
      </c>
      <c r="F36" s="135">
        <f>SUM(F37:F45)/5</f>
        <v>419.6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</row>
    <row r="37" spans="1:70" s="31" customFormat="1" x14ac:dyDescent="0.25">
      <c r="A37" s="349"/>
      <c r="B37" s="376"/>
      <c r="C37" s="7" t="s">
        <v>45</v>
      </c>
      <c r="D37" s="6" t="s">
        <v>18</v>
      </c>
      <c r="E37" s="132">
        <f>SUM('1.КРО, нач, н-у, н-у, н-у:36.сред, н-у, н-у, мед'!E38)</f>
        <v>367</v>
      </c>
      <c r="F37" s="132">
        <v>349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</row>
    <row r="38" spans="1:70" s="31" customFormat="1" x14ac:dyDescent="0.25">
      <c r="A38" s="349"/>
      <c r="B38" s="376"/>
      <c r="C38" s="7" t="s">
        <v>46</v>
      </c>
      <c r="D38" s="6" t="s">
        <v>18</v>
      </c>
      <c r="E38" s="132">
        <f>SUM('1.КРО, нач, н-у, н-у, н-у:36.сред, н-у, н-у, мед'!E39)</f>
        <v>0</v>
      </c>
      <c r="F38" s="132">
        <v>349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</row>
    <row r="39" spans="1:70" s="31" customFormat="1" x14ac:dyDescent="0.25">
      <c r="A39" s="349"/>
      <c r="B39" s="376"/>
      <c r="C39" s="7" t="s">
        <v>47</v>
      </c>
      <c r="D39" s="6" t="s">
        <v>18</v>
      </c>
      <c r="E39" s="132">
        <f>SUM('1.КРО, нач, н-у, н-у, н-у:36.сред, н-у, н-у, мед'!E40)</f>
        <v>0</v>
      </c>
      <c r="F39" s="132">
        <v>349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</row>
    <row r="40" spans="1:70" s="31" customFormat="1" x14ac:dyDescent="0.25">
      <c r="A40" s="349"/>
      <c r="B40" s="376"/>
      <c r="C40" s="7" t="s">
        <v>29</v>
      </c>
      <c r="D40" s="6" t="s">
        <v>18</v>
      </c>
      <c r="E40" s="132">
        <f>SUM('1.КРО, нач, н-у, н-у, н-у:36.сред, н-у, н-у, мед'!E41)</f>
        <v>0</v>
      </c>
      <c r="F40" s="132">
        <v>350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</row>
    <row r="41" spans="1:70" s="31" customFormat="1" x14ac:dyDescent="0.25">
      <c r="A41" s="349"/>
      <c r="B41" s="376"/>
      <c r="C41" s="7" t="s">
        <v>48</v>
      </c>
      <c r="D41" s="6" t="s">
        <v>18</v>
      </c>
      <c r="E41" s="132">
        <f>SUM('1.КРО, нач, н-у, н-у, н-у:36.сред, н-у, н-у, мед'!E42)</f>
        <v>0</v>
      </c>
      <c r="F41" s="132">
        <v>350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</row>
    <row r="42" spans="1:70" s="31" customFormat="1" x14ac:dyDescent="0.25">
      <c r="A42" s="349"/>
      <c r="B42" s="376"/>
      <c r="C42" s="7" t="s">
        <v>49</v>
      </c>
      <c r="D42" s="6" t="s">
        <v>18</v>
      </c>
      <c r="E42" s="132">
        <f>SUM('1.КРО, нач, н-у, н-у, н-у:36.сред, н-у, н-у, мед'!E43)</f>
        <v>0.11</v>
      </c>
      <c r="F42" s="132">
        <v>351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</row>
    <row r="43" spans="1:70" s="31" customFormat="1" x14ac:dyDescent="0.25">
      <c r="A43" s="349"/>
      <c r="B43" s="376"/>
      <c r="C43" s="7" t="s">
        <v>30</v>
      </c>
      <c r="D43" s="6" t="s">
        <v>18</v>
      </c>
      <c r="E43" s="132">
        <f>SUM('1.КРО, нач, н-у, н-у, н-у:36.сред, н-у, н-у, мед'!E44)</f>
        <v>1</v>
      </c>
      <c r="F43" s="132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</row>
    <row r="44" spans="1:70" s="31" customFormat="1" x14ac:dyDescent="0.25">
      <c r="A44" s="349"/>
      <c r="B44" s="376"/>
      <c r="C44" s="7" t="s">
        <v>50</v>
      </c>
      <c r="D44" s="6" t="s">
        <v>18</v>
      </c>
      <c r="E44" s="132">
        <f>SUM('1.КРО, нач, н-у, н-у, н-у:36.сред, н-у, н-у, мед'!E45)</f>
        <v>0</v>
      </c>
      <c r="F44" s="132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</row>
    <row r="45" spans="1:70" s="31" customFormat="1" x14ac:dyDescent="0.25">
      <c r="A45" s="349"/>
      <c r="B45" s="376"/>
      <c r="C45" s="7" t="s">
        <v>51</v>
      </c>
      <c r="D45" s="6" t="s">
        <v>18</v>
      </c>
      <c r="E45" s="132">
        <f>SUM('1.КРО, нач, н-у, н-у, н-у:36.сред, н-у, н-у, мед'!E46)</f>
        <v>0</v>
      </c>
      <c r="F45" s="132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x14ac:dyDescent="0.25">
      <c r="L46" s="92"/>
    </row>
    <row r="47" spans="1:70" x14ac:dyDescent="0.25">
      <c r="B47" s="324"/>
      <c r="C47" s="324"/>
      <c r="D47" s="324"/>
      <c r="E47" s="324"/>
      <c r="F47" s="324"/>
      <c r="G47" s="324"/>
    </row>
    <row r="50" spans="12:12" x14ac:dyDescent="0.25">
      <c r="L50" s="109"/>
    </row>
  </sheetData>
  <mergeCells count="24">
    <mergeCell ref="A6:K6"/>
    <mergeCell ref="A1:K1"/>
    <mergeCell ref="A2:K2"/>
    <mergeCell ref="A3:K3"/>
    <mergeCell ref="A4:K4"/>
    <mergeCell ref="A5:K5"/>
    <mergeCell ref="A13:A14"/>
    <mergeCell ref="A7:K7"/>
    <mergeCell ref="A8:A11"/>
    <mergeCell ref="J8:J11"/>
    <mergeCell ref="B9:B10"/>
    <mergeCell ref="G9:I10"/>
    <mergeCell ref="A15:G15"/>
    <mergeCell ref="A16:G16"/>
    <mergeCell ref="A17:A19"/>
    <mergeCell ref="B17:F17"/>
    <mergeCell ref="B18:B19"/>
    <mergeCell ref="C18:F18"/>
    <mergeCell ref="B47:G47"/>
    <mergeCell ref="E23:F23"/>
    <mergeCell ref="C23:D24"/>
    <mergeCell ref="G23:I23"/>
    <mergeCell ref="A21:A45"/>
    <mergeCell ref="B21:B45"/>
  </mergeCells>
  <pageMargins left="0.7" right="0.7" top="0.75" bottom="0.75" header="0.3" footer="0.3"/>
  <pageSetup paperSize="9" scale="43" orientation="portrait" r:id="rId1"/>
  <colBreaks count="1" manualBreakCount="1">
    <brk id="11" max="69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G50"/>
  <sheetViews>
    <sheetView view="pageBreakPreview" topLeftCell="A13" zoomScale="70" zoomScaleNormal="70" zoomScaleSheetLayoutView="70" workbookViewId="0">
      <selection activeCell="E33" sqref="E33"/>
    </sheetView>
  </sheetViews>
  <sheetFormatPr defaultColWidth="9.140625" defaultRowHeight="15.75" x14ac:dyDescent="0.25"/>
  <cols>
    <col min="1" max="1" width="4.85546875" style="37" customWidth="1"/>
    <col min="2" max="2" width="12.28515625" style="198" customWidth="1"/>
    <col min="3" max="3" width="89.85546875" style="37" customWidth="1"/>
    <col min="4" max="4" width="10.42578125" style="38" customWidth="1"/>
    <col min="5" max="5" width="15.42578125" style="38" customWidth="1"/>
    <col min="6" max="6" width="14.7109375" style="38" customWidth="1"/>
    <col min="7" max="7" width="12.28515625" style="39" customWidth="1"/>
    <col min="8" max="8" width="12.140625" style="30" customWidth="1"/>
    <col min="9" max="9" width="14" style="30" customWidth="1"/>
    <col min="10" max="10" width="13" style="30" bestFit="1" customWidth="1"/>
    <col min="11" max="11" width="10.7109375" style="30" customWidth="1"/>
    <col min="12" max="12" width="20.140625" style="30" customWidth="1"/>
    <col min="13" max="13" width="10.140625" style="30" customWidth="1"/>
    <col min="14" max="16384" width="9.140625" style="30"/>
  </cols>
  <sheetData>
    <row r="1" spans="1:85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</row>
    <row r="4" spans="1:85" s="13" customFormat="1" x14ac:dyDescent="0.25">
      <c r="A4" s="361" t="s">
        <v>105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</row>
    <row r="6" spans="1:85" s="13" customFormat="1" x14ac:dyDescent="0.25">
      <c r="A6" s="342" t="s">
        <v>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s="13" customFormat="1" ht="16.5" thickBot="1" x14ac:dyDescent="0.3">
      <c r="A7" s="342" t="s">
        <v>172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s="23" customFormat="1" x14ac:dyDescent="0.25">
      <c r="A8" s="344" t="s">
        <v>0</v>
      </c>
      <c r="B8" s="123" t="s">
        <v>33</v>
      </c>
      <c r="C8" s="124"/>
      <c r="D8" s="124"/>
      <c r="E8" s="124"/>
      <c r="F8" s="125"/>
      <c r="G8" s="125"/>
      <c r="H8" s="125"/>
      <c r="I8" s="126"/>
      <c r="J8" s="336" t="s">
        <v>34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85" s="13" customFormat="1" ht="50.25" customHeight="1" x14ac:dyDescent="0.25">
      <c r="A9" s="345"/>
      <c r="B9" s="338" t="s">
        <v>1</v>
      </c>
      <c r="C9" s="119" t="s">
        <v>2</v>
      </c>
      <c r="D9" s="120"/>
      <c r="E9" s="120"/>
      <c r="F9" s="120"/>
      <c r="G9" s="343" t="s">
        <v>3</v>
      </c>
      <c r="H9" s="343"/>
      <c r="I9" s="343"/>
      <c r="J9" s="33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</row>
    <row r="10" spans="1:85" s="13" customFormat="1" ht="8.25" customHeight="1" x14ac:dyDescent="0.25">
      <c r="A10" s="345"/>
      <c r="B10" s="338"/>
      <c r="C10" s="121"/>
      <c r="D10" s="122"/>
      <c r="E10" s="122"/>
      <c r="F10" s="122"/>
      <c r="G10" s="343"/>
      <c r="H10" s="343"/>
      <c r="I10" s="343"/>
      <c r="J10" s="33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</row>
    <row r="11" spans="1:85" s="13" customFormat="1" ht="18.75" x14ac:dyDescent="0.3">
      <c r="A11" s="345"/>
      <c r="B11" s="60"/>
      <c r="C11" s="60"/>
      <c r="D11" s="61" t="s">
        <v>107</v>
      </c>
      <c r="E11" s="61" t="s">
        <v>108</v>
      </c>
      <c r="F11" s="62" t="s">
        <v>4</v>
      </c>
      <c r="G11" s="62" t="s">
        <v>5</v>
      </c>
      <c r="H11" s="63" t="s">
        <v>6</v>
      </c>
      <c r="I11" s="202" t="s">
        <v>7</v>
      </c>
      <c r="J11" s="33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5" s="13" customFormat="1" x14ac:dyDescent="0.25">
      <c r="A12" s="200">
        <v>1</v>
      </c>
      <c r="B12" s="204" t="s">
        <v>8</v>
      </c>
      <c r="C12" s="204" t="s">
        <v>9</v>
      </c>
      <c r="D12" s="64">
        <v>4</v>
      </c>
      <c r="E12" s="64">
        <v>5</v>
      </c>
      <c r="F12" s="65">
        <v>6</v>
      </c>
      <c r="G12" s="64">
        <v>7</v>
      </c>
      <c r="H12" s="64">
        <v>8</v>
      </c>
      <c r="I12" s="65">
        <v>9</v>
      </c>
      <c r="J12" s="64">
        <v>10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85" s="13" customFormat="1" ht="89.25" customHeight="1" thickBot="1" x14ac:dyDescent="0.3">
      <c r="A13" s="345" t="s">
        <v>10</v>
      </c>
      <c r="B13" s="205" t="s">
        <v>105</v>
      </c>
      <c r="C13" s="42" t="s">
        <v>106</v>
      </c>
      <c r="D13" s="80">
        <f>E22</f>
        <v>100</v>
      </c>
      <c r="E13" s="40">
        <f>F22</f>
        <v>100</v>
      </c>
      <c r="F13" s="40">
        <f>IF(E13/D13*100&gt;100,100,E13/D13*100)</f>
        <v>100</v>
      </c>
      <c r="G13" s="136"/>
      <c r="H13" s="136"/>
      <c r="I13" s="136"/>
      <c r="J13" s="137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5" s="13" customFormat="1" ht="16.5" thickBot="1" x14ac:dyDescent="0.3">
      <c r="A14" s="357"/>
      <c r="B14" s="25" t="s">
        <v>39</v>
      </c>
      <c r="C14" s="49" t="s">
        <v>40</v>
      </c>
      <c r="D14" s="44" t="s">
        <v>57</v>
      </c>
      <c r="E14" s="138" t="s">
        <v>57</v>
      </c>
      <c r="F14" s="139">
        <f>F13</f>
        <v>100</v>
      </c>
      <c r="G14" s="140">
        <f>E36</f>
        <v>40.901111111111113</v>
      </c>
      <c r="H14" s="140">
        <f>F36</f>
        <v>419.6</v>
      </c>
      <c r="I14" s="141">
        <f>IF(G14=0,0,IF(H14/G14*100&gt;100,100,H14/G14*100))</f>
        <v>100</v>
      </c>
      <c r="J14" s="142">
        <f>(F14+I14)/2</f>
        <v>100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5" s="31" customFormat="1" ht="31.5" x14ac:dyDescent="0.25">
      <c r="A15" s="307"/>
      <c r="B15" s="307"/>
      <c r="C15" s="307"/>
      <c r="D15" s="307"/>
      <c r="E15" s="307"/>
      <c r="F15" s="307"/>
      <c r="G15" s="307"/>
      <c r="H15" s="30"/>
      <c r="I15" s="30"/>
      <c r="J15" s="30"/>
      <c r="K15" s="30"/>
      <c r="L15" s="30" t="s">
        <v>125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85" s="31" customFormat="1" ht="16.5" customHeight="1" x14ac:dyDescent="0.25">
      <c r="A16" s="307" t="s">
        <v>11</v>
      </c>
      <c r="B16" s="307"/>
      <c r="C16" s="307"/>
      <c r="D16" s="307"/>
      <c r="E16" s="307"/>
      <c r="F16" s="307"/>
      <c r="G16" s="30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6" s="32" customFormat="1" ht="14.25" customHeight="1" x14ac:dyDescent="0.25">
      <c r="A17" s="377" t="s">
        <v>0</v>
      </c>
      <c r="B17" s="378" t="s">
        <v>33</v>
      </c>
      <c r="C17" s="378"/>
      <c r="D17" s="378"/>
      <c r="E17" s="378"/>
      <c r="F17" s="37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f>500000/8</f>
        <v>62500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</row>
    <row r="18" spans="1:76" s="31" customFormat="1" x14ac:dyDescent="0.25">
      <c r="A18" s="377"/>
      <c r="B18" s="379" t="s">
        <v>21</v>
      </c>
      <c r="C18" s="380"/>
      <c r="D18" s="380"/>
      <c r="E18" s="380"/>
      <c r="F18" s="38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</row>
    <row r="19" spans="1:76" s="31" customFormat="1" ht="24.75" x14ac:dyDescent="0.25">
      <c r="A19" s="377"/>
      <c r="B19" s="379"/>
      <c r="C19" s="201" t="s">
        <v>12</v>
      </c>
      <c r="D19" s="203" t="s">
        <v>13</v>
      </c>
      <c r="E19" s="203" t="s">
        <v>14</v>
      </c>
      <c r="F19" s="203" t="s">
        <v>15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</row>
    <row r="20" spans="1:76" s="31" customFormat="1" x14ac:dyDescent="0.25">
      <c r="A20" s="33">
        <v>1</v>
      </c>
      <c r="B20" s="196" t="s">
        <v>8</v>
      </c>
      <c r="C20" s="196" t="s">
        <v>9</v>
      </c>
      <c r="D20" s="88">
        <v>4</v>
      </c>
      <c r="E20" s="88">
        <v>5</v>
      </c>
      <c r="F20" s="88">
        <v>6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</row>
    <row r="21" spans="1:76" s="31" customFormat="1" x14ac:dyDescent="0.25">
      <c r="A21" s="348" t="s">
        <v>60</v>
      </c>
      <c r="B21" s="376" t="s">
        <v>105</v>
      </c>
      <c r="C21" s="47" t="s">
        <v>24</v>
      </c>
      <c r="D21" s="48"/>
      <c r="E21" s="50" t="s">
        <v>16</v>
      </c>
      <c r="F21" s="50" t="s">
        <v>17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</row>
    <row r="22" spans="1:76" s="32" customFormat="1" ht="28.5" customHeight="1" x14ac:dyDescent="0.25">
      <c r="A22" s="349"/>
      <c r="B22" s="376"/>
      <c r="C22" s="34" t="s">
        <v>110</v>
      </c>
      <c r="D22" s="4" t="s">
        <v>25</v>
      </c>
      <c r="E22" s="5">
        <f>ROUND(F25/E25*100,2)</f>
        <v>100</v>
      </c>
      <c r="F22" s="5">
        <f>ROUND(I25/G25*100,2)</f>
        <v>100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</row>
    <row r="23" spans="1:76" s="130" customFormat="1" ht="28.5" customHeight="1" x14ac:dyDescent="0.25">
      <c r="A23" s="349"/>
      <c r="B23" s="376"/>
      <c r="C23" s="370"/>
      <c r="D23" s="371"/>
      <c r="E23" s="368" t="s">
        <v>14</v>
      </c>
      <c r="F23" s="369"/>
      <c r="G23" s="374" t="s">
        <v>89</v>
      </c>
      <c r="H23" s="375"/>
      <c r="I23" s="375"/>
    </row>
    <row r="24" spans="1:76" s="130" customFormat="1" ht="63.75" customHeight="1" x14ac:dyDescent="0.25">
      <c r="A24" s="349"/>
      <c r="B24" s="376"/>
      <c r="C24" s="372"/>
      <c r="D24" s="373"/>
      <c r="E24" s="131" t="s">
        <v>112</v>
      </c>
      <c r="F24" s="131" t="s">
        <v>111</v>
      </c>
      <c r="G24" s="131" t="s">
        <v>112</v>
      </c>
      <c r="H24" s="131" t="s">
        <v>113</v>
      </c>
      <c r="I24" s="131" t="s">
        <v>111</v>
      </c>
    </row>
    <row r="25" spans="1:76" ht="21.75" customHeight="1" x14ac:dyDescent="0.25">
      <c r="A25" s="349"/>
      <c r="B25" s="376"/>
      <c r="C25" s="34"/>
      <c r="D25" s="4"/>
      <c r="E25" s="129">
        <f>ROUND(SUM(E26:E34)/9,2)</f>
        <v>40.9</v>
      </c>
      <c r="F25" s="129">
        <f>ROUND(SUM(F26:F34)/9,2)</f>
        <v>40.9</v>
      </c>
      <c r="G25" s="129">
        <f>ROUND(SUM(G26:G34)/5,2)</f>
        <v>419.6</v>
      </c>
      <c r="H25" s="129">
        <f>ROUND(SUM(H26:H34)/3,2)</f>
        <v>0</v>
      </c>
      <c r="I25" s="129">
        <f>ROUND(SUM(I26:I34)/5,2)</f>
        <v>419.6</v>
      </c>
      <c r="L25" s="89">
        <f>G25-H25</f>
        <v>419.6</v>
      </c>
    </row>
    <row r="26" spans="1:76" s="31" customFormat="1" x14ac:dyDescent="0.25">
      <c r="A26" s="349"/>
      <c r="B26" s="376"/>
      <c r="C26" s="7" t="s">
        <v>45</v>
      </c>
      <c r="D26" s="6" t="s">
        <v>18</v>
      </c>
      <c r="E26" s="132">
        <f>E37</f>
        <v>367</v>
      </c>
      <c r="F26" s="133">
        <f>E26</f>
        <v>367</v>
      </c>
      <c r="G26" s="134">
        <f>F37</f>
        <v>349</v>
      </c>
      <c r="H26" s="134">
        <v>0</v>
      </c>
      <c r="I26" s="134">
        <f>G26-H26</f>
        <v>349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</row>
    <row r="27" spans="1:76" s="31" customFormat="1" x14ac:dyDescent="0.25">
      <c r="A27" s="349"/>
      <c r="B27" s="376"/>
      <c r="C27" s="7" t="s">
        <v>46</v>
      </c>
      <c r="D27" s="6" t="s">
        <v>18</v>
      </c>
      <c r="E27" s="132">
        <f t="shared" ref="E27:E34" si="0">E38</f>
        <v>0</v>
      </c>
      <c r="F27" s="133">
        <f t="shared" ref="F27:F34" si="1">E27</f>
        <v>0</v>
      </c>
      <c r="G27" s="134">
        <f t="shared" ref="G27:G34" si="2">F38</f>
        <v>349</v>
      </c>
      <c r="H27" s="134">
        <v>0</v>
      </c>
      <c r="I27" s="134">
        <f t="shared" ref="I27:I34" si="3">G27-H27</f>
        <v>349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spans="1:76" s="31" customFormat="1" x14ac:dyDescent="0.25">
      <c r="A28" s="349"/>
      <c r="B28" s="376"/>
      <c r="C28" s="7" t="s">
        <v>47</v>
      </c>
      <c r="D28" s="6" t="s">
        <v>18</v>
      </c>
      <c r="E28" s="132">
        <f t="shared" si="0"/>
        <v>0</v>
      </c>
      <c r="F28" s="133">
        <f t="shared" si="1"/>
        <v>0</v>
      </c>
      <c r="G28" s="134">
        <f t="shared" si="2"/>
        <v>349</v>
      </c>
      <c r="H28" s="134">
        <v>0</v>
      </c>
      <c r="I28" s="134">
        <f t="shared" si="3"/>
        <v>349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</row>
    <row r="29" spans="1:76" s="31" customFormat="1" x14ac:dyDescent="0.25">
      <c r="A29" s="349"/>
      <c r="B29" s="376"/>
      <c r="C29" s="7" t="s">
        <v>29</v>
      </c>
      <c r="D29" s="6" t="s">
        <v>18</v>
      </c>
      <c r="E29" s="132">
        <f t="shared" si="0"/>
        <v>0</v>
      </c>
      <c r="F29" s="133">
        <f t="shared" si="1"/>
        <v>0</v>
      </c>
      <c r="G29" s="134">
        <f t="shared" si="2"/>
        <v>350</v>
      </c>
      <c r="H29" s="134">
        <v>0</v>
      </c>
      <c r="I29" s="134">
        <f t="shared" si="3"/>
        <v>350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spans="1:76" s="31" customFormat="1" x14ac:dyDescent="0.25">
      <c r="A30" s="349"/>
      <c r="B30" s="376"/>
      <c r="C30" s="7" t="s">
        <v>48</v>
      </c>
      <c r="D30" s="6" t="s">
        <v>18</v>
      </c>
      <c r="E30" s="132">
        <f t="shared" si="0"/>
        <v>0</v>
      </c>
      <c r="F30" s="133">
        <f t="shared" si="1"/>
        <v>0</v>
      </c>
      <c r="G30" s="134">
        <f t="shared" si="2"/>
        <v>350</v>
      </c>
      <c r="H30" s="134">
        <v>0</v>
      </c>
      <c r="I30" s="134">
        <f t="shared" si="3"/>
        <v>350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</row>
    <row r="31" spans="1:76" s="31" customFormat="1" x14ac:dyDescent="0.25">
      <c r="A31" s="349"/>
      <c r="B31" s="376"/>
      <c r="C31" s="7" t="s">
        <v>49</v>
      </c>
      <c r="D31" s="6" t="s">
        <v>18</v>
      </c>
      <c r="E31" s="132">
        <f t="shared" si="0"/>
        <v>0.11</v>
      </c>
      <c r="F31" s="133">
        <f t="shared" si="1"/>
        <v>0.11</v>
      </c>
      <c r="G31" s="134">
        <f t="shared" si="2"/>
        <v>351</v>
      </c>
      <c r="H31" s="134">
        <v>0</v>
      </c>
      <c r="I31" s="134">
        <f t="shared" si="3"/>
        <v>351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spans="1:76" s="31" customFormat="1" x14ac:dyDescent="0.25">
      <c r="A32" s="349"/>
      <c r="B32" s="376"/>
      <c r="C32" s="7" t="s">
        <v>30</v>
      </c>
      <c r="D32" s="6" t="s">
        <v>18</v>
      </c>
      <c r="E32" s="132">
        <f t="shared" si="0"/>
        <v>1</v>
      </c>
      <c r="F32" s="133">
        <f t="shared" si="1"/>
        <v>1</v>
      </c>
      <c r="G32" s="134">
        <f t="shared" si="2"/>
        <v>0</v>
      </c>
      <c r="H32" s="134"/>
      <c r="I32" s="134">
        <f t="shared" si="3"/>
        <v>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</row>
    <row r="33" spans="1:70" s="31" customFormat="1" x14ac:dyDescent="0.25">
      <c r="A33" s="349"/>
      <c r="B33" s="376"/>
      <c r="C33" s="7" t="s">
        <v>50</v>
      </c>
      <c r="D33" s="6" t="s">
        <v>18</v>
      </c>
      <c r="E33" s="132">
        <f t="shared" si="0"/>
        <v>0</v>
      </c>
      <c r="F33" s="133">
        <f t="shared" si="1"/>
        <v>0</v>
      </c>
      <c r="G33" s="134">
        <f t="shared" si="2"/>
        <v>0</v>
      </c>
      <c r="H33" s="134"/>
      <c r="I33" s="134">
        <f t="shared" si="3"/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</row>
    <row r="34" spans="1:70" s="31" customFormat="1" x14ac:dyDescent="0.25">
      <c r="A34" s="349"/>
      <c r="B34" s="376"/>
      <c r="C34" s="7" t="s">
        <v>51</v>
      </c>
      <c r="D34" s="6" t="s">
        <v>18</v>
      </c>
      <c r="E34" s="132">
        <f t="shared" si="0"/>
        <v>0</v>
      </c>
      <c r="F34" s="133">
        <f t="shared" si="1"/>
        <v>0</v>
      </c>
      <c r="G34" s="134">
        <f t="shared" si="2"/>
        <v>0</v>
      </c>
      <c r="H34" s="134"/>
      <c r="I34" s="134">
        <f t="shared" si="3"/>
        <v>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</row>
    <row r="35" spans="1:70" s="31" customFormat="1" x14ac:dyDescent="0.25">
      <c r="A35" s="349"/>
      <c r="B35" s="376"/>
      <c r="C35" s="2" t="s">
        <v>27</v>
      </c>
      <c r="D35" s="2"/>
      <c r="E35" s="9" t="s">
        <v>19</v>
      </c>
      <c r="F35" s="9" t="s">
        <v>20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1:70" s="31" customFormat="1" x14ac:dyDescent="0.25">
      <c r="A36" s="349"/>
      <c r="B36" s="376"/>
      <c r="C36" s="34" t="s">
        <v>109</v>
      </c>
      <c r="D36" s="11" t="s">
        <v>18</v>
      </c>
      <c r="E36" s="135">
        <f>SUM(E37:E45)/9</f>
        <v>40.901111111111113</v>
      </c>
      <c r="F36" s="135">
        <f>SUM(F37:F45)/5</f>
        <v>419.6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</row>
    <row r="37" spans="1:70" s="31" customFormat="1" x14ac:dyDescent="0.25">
      <c r="A37" s="349"/>
      <c r="B37" s="376"/>
      <c r="C37" s="7" t="s">
        <v>45</v>
      </c>
      <c r="D37" s="6" t="s">
        <v>18</v>
      </c>
      <c r="E37" s="132">
        <f>SUM('1.КРО, нач, н-у, н-у, н-у:36.сред, н-у, н-у, мед'!E38)</f>
        <v>367</v>
      </c>
      <c r="F37" s="132">
        <v>349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</row>
    <row r="38" spans="1:70" s="31" customFormat="1" x14ac:dyDescent="0.25">
      <c r="A38" s="349"/>
      <c r="B38" s="376"/>
      <c r="C38" s="7" t="s">
        <v>46</v>
      </c>
      <c r="D38" s="6" t="s">
        <v>18</v>
      </c>
      <c r="E38" s="132">
        <f>SUM('1.КРО, нач, н-у, н-у, н-у:36.сред, н-у, н-у, мед'!E39)</f>
        <v>0</v>
      </c>
      <c r="F38" s="132">
        <v>349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</row>
    <row r="39" spans="1:70" s="31" customFormat="1" x14ac:dyDescent="0.25">
      <c r="A39" s="349"/>
      <c r="B39" s="376"/>
      <c r="C39" s="7" t="s">
        <v>47</v>
      </c>
      <c r="D39" s="6" t="s">
        <v>18</v>
      </c>
      <c r="E39" s="132">
        <f>SUM('1.КРО, нач, н-у, н-у, н-у:36.сред, н-у, н-у, мед'!E40)</f>
        <v>0</v>
      </c>
      <c r="F39" s="132">
        <v>349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</row>
    <row r="40" spans="1:70" s="31" customFormat="1" x14ac:dyDescent="0.25">
      <c r="A40" s="349"/>
      <c r="B40" s="376"/>
      <c r="C40" s="7" t="s">
        <v>29</v>
      </c>
      <c r="D40" s="6" t="s">
        <v>18</v>
      </c>
      <c r="E40" s="132">
        <f>SUM('1.КРО, нач, н-у, н-у, н-у:36.сред, н-у, н-у, мед'!E41)</f>
        <v>0</v>
      </c>
      <c r="F40" s="132">
        <v>350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</row>
    <row r="41" spans="1:70" s="31" customFormat="1" x14ac:dyDescent="0.25">
      <c r="A41" s="349"/>
      <c r="B41" s="376"/>
      <c r="C41" s="7" t="s">
        <v>48</v>
      </c>
      <c r="D41" s="6" t="s">
        <v>18</v>
      </c>
      <c r="E41" s="132">
        <f>SUM('1.КРО, нач, н-у, н-у, н-у:36.сред, н-у, н-у, мед'!E42)</f>
        <v>0</v>
      </c>
      <c r="F41" s="132">
        <v>350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</row>
    <row r="42" spans="1:70" s="31" customFormat="1" x14ac:dyDescent="0.25">
      <c r="A42" s="349"/>
      <c r="B42" s="376"/>
      <c r="C42" s="7" t="s">
        <v>49</v>
      </c>
      <c r="D42" s="6" t="s">
        <v>18</v>
      </c>
      <c r="E42" s="132">
        <f>SUM('1.КРО, нач, н-у, н-у, н-у:36.сред, н-у, н-у, мед'!E43)</f>
        <v>0.11</v>
      </c>
      <c r="F42" s="132">
        <v>351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</row>
    <row r="43" spans="1:70" s="31" customFormat="1" x14ac:dyDescent="0.25">
      <c r="A43" s="349"/>
      <c r="B43" s="376"/>
      <c r="C43" s="7" t="s">
        <v>30</v>
      </c>
      <c r="D43" s="6" t="s">
        <v>18</v>
      </c>
      <c r="E43" s="132">
        <f>SUM('1.КРО, нач, н-у, н-у, н-у:36.сред, н-у, н-у, мед'!E44)</f>
        <v>1</v>
      </c>
      <c r="F43" s="132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</row>
    <row r="44" spans="1:70" s="31" customFormat="1" x14ac:dyDescent="0.25">
      <c r="A44" s="349"/>
      <c r="B44" s="376"/>
      <c r="C44" s="7" t="s">
        <v>50</v>
      </c>
      <c r="D44" s="6" t="s">
        <v>18</v>
      </c>
      <c r="E44" s="132">
        <f>SUM('1.КРО, нач, н-у, н-у, н-у:36.сред, н-у, н-у, мед'!E45)</f>
        <v>0</v>
      </c>
      <c r="F44" s="132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</row>
    <row r="45" spans="1:70" s="31" customFormat="1" x14ac:dyDescent="0.25">
      <c r="A45" s="349"/>
      <c r="B45" s="376"/>
      <c r="C45" s="7" t="s">
        <v>51</v>
      </c>
      <c r="D45" s="6" t="s">
        <v>18</v>
      </c>
      <c r="E45" s="132">
        <f>SUM('1.КРО, нач, н-у, н-у, н-у:36.сред, н-у, н-у, мед'!E46)</f>
        <v>0</v>
      </c>
      <c r="F45" s="132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x14ac:dyDescent="0.25">
      <c r="L46" s="92">
        <v>2312</v>
      </c>
      <c r="M46" s="30" t="s">
        <v>103</v>
      </c>
    </row>
    <row r="47" spans="1:70" x14ac:dyDescent="0.25">
      <c r="B47" s="324"/>
      <c r="C47" s="324"/>
      <c r="D47" s="324"/>
      <c r="E47" s="324"/>
      <c r="F47" s="324"/>
      <c r="G47" s="324"/>
    </row>
    <row r="50" spans="12:12" x14ac:dyDescent="0.25">
      <c r="L50" s="109" t="e">
        <f>#REF!+#REF!+#REF!+#REF!+#REF!+#REF!+#REF!+#REF!+#REF!-L46</f>
        <v>#REF!</v>
      </c>
    </row>
  </sheetData>
  <mergeCells count="24">
    <mergeCell ref="A13:A14"/>
    <mergeCell ref="A1:K1"/>
    <mergeCell ref="A2:K2"/>
    <mergeCell ref="A3:K3"/>
    <mergeCell ref="A4:K4"/>
    <mergeCell ref="A5:K5"/>
    <mergeCell ref="A6:K6"/>
    <mergeCell ref="A7:K7"/>
    <mergeCell ref="A8:A11"/>
    <mergeCell ref="J8:J11"/>
    <mergeCell ref="B9:B10"/>
    <mergeCell ref="G9:I10"/>
    <mergeCell ref="B47:G47"/>
    <mergeCell ref="A15:G15"/>
    <mergeCell ref="A16:G16"/>
    <mergeCell ref="A17:A19"/>
    <mergeCell ref="B17:F17"/>
    <mergeCell ref="B18:B19"/>
    <mergeCell ref="C18:F18"/>
    <mergeCell ref="A21:A45"/>
    <mergeCell ref="B21:B45"/>
    <mergeCell ref="C23:D24"/>
    <mergeCell ref="E23:F23"/>
    <mergeCell ref="G23:I23"/>
  </mergeCells>
  <pageMargins left="0.7" right="0.7" top="0.75" bottom="0.75" header="0.3" footer="0.3"/>
  <pageSetup paperSize="9" scale="43" orientation="portrait" r:id="rId1"/>
  <colBreaks count="1" manualBreakCount="1">
    <brk id="11" max="69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G50"/>
  <sheetViews>
    <sheetView view="pageBreakPreview" topLeftCell="A13" zoomScale="70" zoomScaleNormal="70" zoomScaleSheetLayoutView="70" workbookViewId="0">
      <selection activeCell="E33" sqref="E33"/>
    </sheetView>
  </sheetViews>
  <sheetFormatPr defaultColWidth="9.140625" defaultRowHeight="15.75" x14ac:dyDescent="0.25"/>
  <cols>
    <col min="1" max="1" width="4.85546875" style="37" customWidth="1"/>
    <col min="2" max="2" width="12.28515625" style="198" customWidth="1"/>
    <col min="3" max="3" width="89.85546875" style="37" customWidth="1"/>
    <col min="4" max="4" width="10.42578125" style="38" customWidth="1"/>
    <col min="5" max="5" width="15.42578125" style="38" customWidth="1"/>
    <col min="6" max="6" width="14.7109375" style="38" customWidth="1"/>
    <col min="7" max="7" width="12.28515625" style="39" customWidth="1"/>
    <col min="8" max="8" width="12.140625" style="30" customWidth="1"/>
    <col min="9" max="9" width="14" style="30" customWidth="1"/>
    <col min="10" max="10" width="13" style="30" bestFit="1" customWidth="1"/>
    <col min="11" max="11" width="10.7109375" style="30" customWidth="1"/>
    <col min="12" max="12" width="20.140625" style="30" customWidth="1"/>
    <col min="13" max="13" width="10.140625" style="30" customWidth="1"/>
    <col min="14" max="16384" width="9.140625" style="30"/>
  </cols>
  <sheetData>
    <row r="1" spans="1:85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</row>
    <row r="4" spans="1:85" s="13" customFormat="1" x14ac:dyDescent="0.25">
      <c r="A4" s="361" t="s">
        <v>105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</row>
    <row r="6" spans="1:85" s="13" customFormat="1" x14ac:dyDescent="0.25">
      <c r="A6" s="342" t="s">
        <v>70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s="13" customFormat="1" ht="16.5" thickBot="1" x14ac:dyDescent="0.3">
      <c r="A7" s="342" t="s">
        <v>172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s="23" customFormat="1" x14ac:dyDescent="0.25">
      <c r="A8" s="344" t="s">
        <v>0</v>
      </c>
      <c r="B8" s="123" t="s">
        <v>33</v>
      </c>
      <c r="C8" s="124"/>
      <c r="D8" s="124"/>
      <c r="E8" s="124"/>
      <c r="F8" s="125"/>
      <c r="G8" s="125"/>
      <c r="H8" s="125"/>
      <c r="I8" s="126"/>
      <c r="J8" s="336" t="s">
        <v>34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85" s="13" customFormat="1" ht="50.25" customHeight="1" x14ac:dyDescent="0.25">
      <c r="A9" s="345"/>
      <c r="B9" s="338" t="s">
        <v>1</v>
      </c>
      <c r="C9" s="119" t="s">
        <v>2</v>
      </c>
      <c r="D9" s="120"/>
      <c r="E9" s="120"/>
      <c r="F9" s="120"/>
      <c r="G9" s="343" t="s">
        <v>3</v>
      </c>
      <c r="H9" s="343"/>
      <c r="I9" s="343"/>
      <c r="J9" s="33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</row>
    <row r="10" spans="1:85" s="13" customFormat="1" ht="8.25" customHeight="1" x14ac:dyDescent="0.25">
      <c r="A10" s="345"/>
      <c r="B10" s="338"/>
      <c r="C10" s="121"/>
      <c r="D10" s="122"/>
      <c r="E10" s="122"/>
      <c r="F10" s="122"/>
      <c r="G10" s="343"/>
      <c r="H10" s="343"/>
      <c r="I10" s="343"/>
      <c r="J10" s="33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</row>
    <row r="11" spans="1:85" s="13" customFormat="1" ht="18.75" x14ac:dyDescent="0.3">
      <c r="A11" s="345"/>
      <c r="B11" s="60"/>
      <c r="C11" s="60"/>
      <c r="D11" s="61" t="s">
        <v>107</v>
      </c>
      <c r="E11" s="61" t="s">
        <v>108</v>
      </c>
      <c r="F11" s="62" t="s">
        <v>4</v>
      </c>
      <c r="G11" s="62" t="s">
        <v>5</v>
      </c>
      <c r="H11" s="63" t="s">
        <v>6</v>
      </c>
      <c r="I11" s="202" t="s">
        <v>7</v>
      </c>
      <c r="J11" s="33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5" s="13" customFormat="1" x14ac:dyDescent="0.25">
      <c r="A12" s="200">
        <v>1</v>
      </c>
      <c r="B12" s="204" t="s">
        <v>8</v>
      </c>
      <c r="C12" s="204" t="s">
        <v>9</v>
      </c>
      <c r="D12" s="64">
        <v>4</v>
      </c>
      <c r="E12" s="64">
        <v>5</v>
      </c>
      <c r="F12" s="65">
        <v>6</v>
      </c>
      <c r="G12" s="64">
        <v>7</v>
      </c>
      <c r="H12" s="64">
        <v>8</v>
      </c>
      <c r="I12" s="65">
        <v>9</v>
      </c>
      <c r="J12" s="64">
        <v>10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85" s="13" customFormat="1" ht="89.25" customHeight="1" thickBot="1" x14ac:dyDescent="0.3">
      <c r="A13" s="345" t="s">
        <v>10</v>
      </c>
      <c r="B13" s="205" t="s">
        <v>105</v>
      </c>
      <c r="C13" s="42" t="s">
        <v>106</v>
      </c>
      <c r="D13" s="80">
        <f>E22</f>
        <v>100</v>
      </c>
      <c r="E13" s="40">
        <f>F22</f>
        <v>100</v>
      </c>
      <c r="F13" s="40">
        <f>IF(E13/D13*100&gt;100,100,E13/D13*100)</f>
        <v>100</v>
      </c>
      <c r="G13" s="136"/>
      <c r="H13" s="136"/>
      <c r="I13" s="136"/>
      <c r="J13" s="137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5" s="13" customFormat="1" ht="16.5" thickBot="1" x14ac:dyDescent="0.3">
      <c r="A14" s="357"/>
      <c r="B14" s="25" t="s">
        <v>39</v>
      </c>
      <c r="C14" s="49" t="s">
        <v>40</v>
      </c>
      <c r="D14" s="44" t="s">
        <v>57</v>
      </c>
      <c r="E14" s="138" t="s">
        <v>57</v>
      </c>
      <c r="F14" s="139">
        <f>F13</f>
        <v>100</v>
      </c>
      <c r="G14" s="140">
        <f>E36</f>
        <v>40.901111111111113</v>
      </c>
      <c r="H14" s="140">
        <f>F36</f>
        <v>419.6</v>
      </c>
      <c r="I14" s="141">
        <f>IF(G14=0,0,IF(H14/G14*100&gt;100,100,H14/G14*100))</f>
        <v>100</v>
      </c>
      <c r="J14" s="142">
        <f>(F14+I14)/2</f>
        <v>100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5" s="31" customFormat="1" ht="31.5" x14ac:dyDescent="0.25">
      <c r="A15" s="307"/>
      <c r="B15" s="307"/>
      <c r="C15" s="307"/>
      <c r="D15" s="307"/>
      <c r="E15" s="307"/>
      <c r="F15" s="307"/>
      <c r="G15" s="307"/>
      <c r="H15" s="30"/>
      <c r="I15" s="30"/>
      <c r="J15" s="30"/>
      <c r="K15" s="30"/>
      <c r="L15" s="30" t="s">
        <v>125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85" s="31" customFormat="1" ht="16.5" customHeight="1" x14ac:dyDescent="0.25">
      <c r="A16" s="307" t="s">
        <v>11</v>
      </c>
      <c r="B16" s="307"/>
      <c r="C16" s="307"/>
      <c r="D16" s="307"/>
      <c r="E16" s="307"/>
      <c r="F16" s="307"/>
      <c r="G16" s="30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6" s="32" customFormat="1" ht="14.25" customHeight="1" x14ac:dyDescent="0.25">
      <c r="A17" s="377" t="s">
        <v>0</v>
      </c>
      <c r="B17" s="378" t="s">
        <v>33</v>
      </c>
      <c r="C17" s="378"/>
      <c r="D17" s="378"/>
      <c r="E17" s="378"/>
      <c r="F17" s="37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f>500000/8</f>
        <v>62500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</row>
    <row r="18" spans="1:76" s="31" customFormat="1" x14ac:dyDescent="0.25">
      <c r="A18" s="377"/>
      <c r="B18" s="379" t="s">
        <v>21</v>
      </c>
      <c r="C18" s="380"/>
      <c r="D18" s="380"/>
      <c r="E18" s="380"/>
      <c r="F18" s="38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</row>
    <row r="19" spans="1:76" s="31" customFormat="1" ht="24.75" x14ac:dyDescent="0.25">
      <c r="A19" s="377"/>
      <c r="B19" s="379"/>
      <c r="C19" s="201" t="s">
        <v>12</v>
      </c>
      <c r="D19" s="203" t="s">
        <v>13</v>
      </c>
      <c r="E19" s="203" t="s">
        <v>14</v>
      </c>
      <c r="F19" s="203" t="s">
        <v>15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</row>
    <row r="20" spans="1:76" s="31" customFormat="1" x14ac:dyDescent="0.25">
      <c r="A20" s="33">
        <v>1</v>
      </c>
      <c r="B20" s="196" t="s">
        <v>8</v>
      </c>
      <c r="C20" s="196" t="s">
        <v>9</v>
      </c>
      <c r="D20" s="88">
        <v>4</v>
      </c>
      <c r="E20" s="88">
        <v>5</v>
      </c>
      <c r="F20" s="88">
        <v>6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</row>
    <row r="21" spans="1:76" s="31" customFormat="1" x14ac:dyDescent="0.25">
      <c r="A21" s="348" t="s">
        <v>60</v>
      </c>
      <c r="B21" s="376" t="s">
        <v>105</v>
      </c>
      <c r="C21" s="47" t="s">
        <v>24</v>
      </c>
      <c r="D21" s="48"/>
      <c r="E21" s="50" t="s">
        <v>16</v>
      </c>
      <c r="F21" s="50" t="s">
        <v>17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</row>
    <row r="22" spans="1:76" s="32" customFormat="1" ht="28.5" customHeight="1" x14ac:dyDescent="0.25">
      <c r="A22" s="349"/>
      <c r="B22" s="376"/>
      <c r="C22" s="34" t="s">
        <v>110</v>
      </c>
      <c r="D22" s="4" t="s">
        <v>25</v>
      </c>
      <c r="E22" s="5">
        <f>ROUND(F25/E25*100,2)</f>
        <v>100</v>
      </c>
      <c r="F22" s="5">
        <f>ROUND(I25/G25*100,2)</f>
        <v>100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</row>
    <row r="23" spans="1:76" s="130" customFormat="1" ht="28.5" customHeight="1" x14ac:dyDescent="0.25">
      <c r="A23" s="349"/>
      <c r="B23" s="376"/>
      <c r="C23" s="370"/>
      <c r="D23" s="371"/>
      <c r="E23" s="368" t="s">
        <v>14</v>
      </c>
      <c r="F23" s="369"/>
      <c r="G23" s="374" t="s">
        <v>89</v>
      </c>
      <c r="H23" s="375"/>
      <c r="I23" s="375"/>
    </row>
    <row r="24" spans="1:76" s="130" customFormat="1" ht="63.75" customHeight="1" x14ac:dyDescent="0.25">
      <c r="A24" s="349"/>
      <c r="B24" s="376"/>
      <c r="C24" s="372"/>
      <c r="D24" s="373"/>
      <c r="E24" s="131" t="s">
        <v>112</v>
      </c>
      <c r="F24" s="131" t="s">
        <v>111</v>
      </c>
      <c r="G24" s="131" t="s">
        <v>112</v>
      </c>
      <c r="H24" s="131" t="s">
        <v>113</v>
      </c>
      <c r="I24" s="131" t="s">
        <v>111</v>
      </c>
    </row>
    <row r="25" spans="1:76" ht="21.75" customHeight="1" x14ac:dyDescent="0.25">
      <c r="A25" s="349"/>
      <c r="B25" s="376"/>
      <c r="C25" s="34"/>
      <c r="D25" s="4"/>
      <c r="E25" s="129">
        <f>ROUND(SUM(E26:E34)/9,2)</f>
        <v>40.9</v>
      </c>
      <c r="F25" s="129">
        <f>ROUND(SUM(F26:F34)/9,2)</f>
        <v>40.9</v>
      </c>
      <c r="G25" s="129">
        <f>ROUND(SUM(G26:G34)/5,2)</f>
        <v>419.6</v>
      </c>
      <c r="H25" s="129">
        <f>ROUND(SUM(H26:H34)/3,2)</f>
        <v>0</v>
      </c>
      <c r="I25" s="129">
        <f>ROUND(SUM(I26:I34)/5,2)</f>
        <v>419.6</v>
      </c>
      <c r="L25" s="89">
        <f>G25-H25</f>
        <v>419.6</v>
      </c>
    </row>
    <row r="26" spans="1:76" s="31" customFormat="1" x14ac:dyDescent="0.25">
      <c r="A26" s="349"/>
      <c r="B26" s="376"/>
      <c r="C26" s="7" t="s">
        <v>45</v>
      </c>
      <c r="D26" s="6" t="s">
        <v>18</v>
      </c>
      <c r="E26" s="132">
        <f>E37</f>
        <v>367</v>
      </c>
      <c r="F26" s="133">
        <f>E26</f>
        <v>367</v>
      </c>
      <c r="G26" s="134">
        <f>F37</f>
        <v>349</v>
      </c>
      <c r="H26" s="134">
        <v>0</v>
      </c>
      <c r="I26" s="134">
        <f>G26-H26</f>
        <v>349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</row>
    <row r="27" spans="1:76" s="31" customFormat="1" x14ac:dyDescent="0.25">
      <c r="A27" s="349"/>
      <c r="B27" s="376"/>
      <c r="C27" s="7" t="s">
        <v>46</v>
      </c>
      <c r="D27" s="6" t="s">
        <v>18</v>
      </c>
      <c r="E27" s="132">
        <f t="shared" ref="E27:E34" si="0">E38</f>
        <v>0</v>
      </c>
      <c r="F27" s="133">
        <f t="shared" ref="F27:F34" si="1">E27</f>
        <v>0</v>
      </c>
      <c r="G27" s="134">
        <f t="shared" ref="G27:G34" si="2">F38</f>
        <v>349</v>
      </c>
      <c r="H27" s="134">
        <v>0</v>
      </c>
      <c r="I27" s="134">
        <f t="shared" ref="I27:I34" si="3">G27-H27</f>
        <v>349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spans="1:76" s="31" customFormat="1" x14ac:dyDescent="0.25">
      <c r="A28" s="349"/>
      <c r="B28" s="376"/>
      <c r="C28" s="7" t="s">
        <v>47</v>
      </c>
      <c r="D28" s="6" t="s">
        <v>18</v>
      </c>
      <c r="E28" s="132">
        <f t="shared" si="0"/>
        <v>0</v>
      </c>
      <c r="F28" s="133">
        <f t="shared" si="1"/>
        <v>0</v>
      </c>
      <c r="G28" s="134">
        <f t="shared" si="2"/>
        <v>349</v>
      </c>
      <c r="H28" s="134">
        <v>0</v>
      </c>
      <c r="I28" s="134">
        <f t="shared" si="3"/>
        <v>349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</row>
    <row r="29" spans="1:76" s="31" customFormat="1" x14ac:dyDescent="0.25">
      <c r="A29" s="349"/>
      <c r="B29" s="376"/>
      <c r="C29" s="7" t="s">
        <v>29</v>
      </c>
      <c r="D29" s="6" t="s">
        <v>18</v>
      </c>
      <c r="E29" s="132">
        <f t="shared" si="0"/>
        <v>0</v>
      </c>
      <c r="F29" s="133">
        <f t="shared" si="1"/>
        <v>0</v>
      </c>
      <c r="G29" s="134">
        <f t="shared" si="2"/>
        <v>350</v>
      </c>
      <c r="H29" s="134">
        <v>0</v>
      </c>
      <c r="I29" s="134">
        <f t="shared" si="3"/>
        <v>350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spans="1:76" s="31" customFormat="1" x14ac:dyDescent="0.25">
      <c r="A30" s="349"/>
      <c r="B30" s="376"/>
      <c r="C30" s="7" t="s">
        <v>48</v>
      </c>
      <c r="D30" s="6" t="s">
        <v>18</v>
      </c>
      <c r="E30" s="132">
        <f t="shared" si="0"/>
        <v>0</v>
      </c>
      <c r="F30" s="133">
        <f t="shared" si="1"/>
        <v>0</v>
      </c>
      <c r="G30" s="134">
        <f t="shared" si="2"/>
        <v>350</v>
      </c>
      <c r="H30" s="134">
        <v>0</v>
      </c>
      <c r="I30" s="134">
        <f t="shared" si="3"/>
        <v>350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</row>
    <row r="31" spans="1:76" s="31" customFormat="1" x14ac:dyDescent="0.25">
      <c r="A31" s="349"/>
      <c r="B31" s="376"/>
      <c r="C31" s="7" t="s">
        <v>49</v>
      </c>
      <c r="D31" s="6" t="s">
        <v>18</v>
      </c>
      <c r="E31" s="132">
        <f t="shared" si="0"/>
        <v>0.11</v>
      </c>
      <c r="F31" s="133">
        <f t="shared" si="1"/>
        <v>0.11</v>
      </c>
      <c r="G31" s="134">
        <f t="shared" si="2"/>
        <v>351</v>
      </c>
      <c r="H31" s="134">
        <v>0</v>
      </c>
      <c r="I31" s="134">
        <f t="shared" si="3"/>
        <v>351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spans="1:76" s="31" customFormat="1" x14ac:dyDescent="0.25">
      <c r="A32" s="349"/>
      <c r="B32" s="376"/>
      <c r="C32" s="7" t="s">
        <v>30</v>
      </c>
      <c r="D32" s="6" t="s">
        <v>18</v>
      </c>
      <c r="E32" s="132">
        <f t="shared" si="0"/>
        <v>1</v>
      </c>
      <c r="F32" s="133">
        <f t="shared" si="1"/>
        <v>1</v>
      </c>
      <c r="G32" s="134">
        <f t="shared" si="2"/>
        <v>0</v>
      </c>
      <c r="H32" s="134"/>
      <c r="I32" s="134">
        <f t="shared" si="3"/>
        <v>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</row>
    <row r="33" spans="1:70" s="31" customFormat="1" x14ac:dyDescent="0.25">
      <c r="A33" s="349"/>
      <c r="B33" s="376"/>
      <c r="C33" s="7" t="s">
        <v>50</v>
      </c>
      <c r="D33" s="6" t="s">
        <v>18</v>
      </c>
      <c r="E33" s="132">
        <f t="shared" si="0"/>
        <v>0</v>
      </c>
      <c r="F33" s="133">
        <f t="shared" si="1"/>
        <v>0</v>
      </c>
      <c r="G33" s="134">
        <f t="shared" si="2"/>
        <v>0</v>
      </c>
      <c r="H33" s="134"/>
      <c r="I33" s="134">
        <f t="shared" si="3"/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</row>
    <row r="34" spans="1:70" s="31" customFormat="1" x14ac:dyDescent="0.25">
      <c r="A34" s="349"/>
      <c r="B34" s="376"/>
      <c r="C34" s="7" t="s">
        <v>51</v>
      </c>
      <c r="D34" s="6" t="s">
        <v>18</v>
      </c>
      <c r="E34" s="132">
        <f t="shared" si="0"/>
        <v>0</v>
      </c>
      <c r="F34" s="133">
        <f t="shared" si="1"/>
        <v>0</v>
      </c>
      <c r="G34" s="134">
        <f t="shared" si="2"/>
        <v>0</v>
      </c>
      <c r="H34" s="134"/>
      <c r="I34" s="134">
        <f t="shared" si="3"/>
        <v>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</row>
    <row r="35" spans="1:70" s="31" customFormat="1" x14ac:dyDescent="0.25">
      <c r="A35" s="349"/>
      <c r="B35" s="376"/>
      <c r="C35" s="2" t="s">
        <v>27</v>
      </c>
      <c r="D35" s="2"/>
      <c r="E35" s="9" t="s">
        <v>19</v>
      </c>
      <c r="F35" s="9" t="s">
        <v>20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1:70" s="31" customFormat="1" x14ac:dyDescent="0.25">
      <c r="A36" s="349"/>
      <c r="B36" s="376"/>
      <c r="C36" s="34" t="s">
        <v>109</v>
      </c>
      <c r="D36" s="11" t="s">
        <v>18</v>
      </c>
      <c r="E36" s="135">
        <f>SUM(E37:E45)/9</f>
        <v>40.901111111111113</v>
      </c>
      <c r="F36" s="135">
        <f>SUM(F37:F45)/5</f>
        <v>419.6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</row>
    <row r="37" spans="1:70" s="31" customFormat="1" x14ac:dyDescent="0.25">
      <c r="A37" s="349"/>
      <c r="B37" s="376"/>
      <c r="C37" s="7" t="s">
        <v>45</v>
      </c>
      <c r="D37" s="6" t="s">
        <v>18</v>
      </c>
      <c r="E37" s="132">
        <f>SUM('1.КРО, нач, н-у, н-у, н-у:36.сред, н-у, н-у, мед'!E38)</f>
        <v>367</v>
      </c>
      <c r="F37" s="132">
        <v>349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</row>
    <row r="38" spans="1:70" s="31" customFormat="1" x14ac:dyDescent="0.25">
      <c r="A38" s="349"/>
      <c r="B38" s="376"/>
      <c r="C38" s="7" t="s">
        <v>46</v>
      </c>
      <c r="D38" s="6" t="s">
        <v>18</v>
      </c>
      <c r="E38" s="132">
        <f>SUM('1.КРО, нач, н-у, н-у, н-у:36.сред, н-у, н-у, мед'!E39)</f>
        <v>0</v>
      </c>
      <c r="F38" s="132">
        <v>349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</row>
    <row r="39" spans="1:70" s="31" customFormat="1" x14ac:dyDescent="0.25">
      <c r="A39" s="349"/>
      <c r="B39" s="376"/>
      <c r="C39" s="7" t="s">
        <v>47</v>
      </c>
      <c r="D39" s="6" t="s">
        <v>18</v>
      </c>
      <c r="E39" s="132">
        <f>SUM('1.КРО, нач, н-у, н-у, н-у:36.сред, н-у, н-у, мед'!E40)</f>
        <v>0</v>
      </c>
      <c r="F39" s="132">
        <v>349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</row>
    <row r="40" spans="1:70" s="31" customFormat="1" x14ac:dyDescent="0.25">
      <c r="A40" s="349"/>
      <c r="B40" s="376"/>
      <c r="C40" s="7" t="s">
        <v>29</v>
      </c>
      <c r="D40" s="6" t="s">
        <v>18</v>
      </c>
      <c r="E40" s="132">
        <f>SUM('1.КРО, нач, н-у, н-у, н-у:36.сред, н-у, н-у, мед'!E41)</f>
        <v>0</v>
      </c>
      <c r="F40" s="132">
        <v>350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</row>
    <row r="41" spans="1:70" s="31" customFormat="1" x14ac:dyDescent="0.25">
      <c r="A41" s="349"/>
      <c r="B41" s="376"/>
      <c r="C41" s="7" t="s">
        <v>48</v>
      </c>
      <c r="D41" s="6" t="s">
        <v>18</v>
      </c>
      <c r="E41" s="132">
        <f>SUM('1.КРО, нач, н-у, н-у, н-у:36.сред, н-у, н-у, мед'!E42)</f>
        <v>0</v>
      </c>
      <c r="F41" s="132">
        <v>350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</row>
    <row r="42" spans="1:70" s="31" customFormat="1" x14ac:dyDescent="0.25">
      <c r="A42" s="349"/>
      <c r="B42" s="376"/>
      <c r="C42" s="7" t="s">
        <v>49</v>
      </c>
      <c r="D42" s="6" t="s">
        <v>18</v>
      </c>
      <c r="E42" s="132">
        <f>SUM('1.КРО, нач, н-у, н-у, н-у:36.сред, н-у, н-у, мед'!E43)</f>
        <v>0.11</v>
      </c>
      <c r="F42" s="132">
        <v>351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</row>
    <row r="43" spans="1:70" s="31" customFormat="1" x14ac:dyDescent="0.25">
      <c r="A43" s="349"/>
      <c r="B43" s="376"/>
      <c r="C43" s="7" t="s">
        <v>30</v>
      </c>
      <c r="D43" s="6" t="s">
        <v>18</v>
      </c>
      <c r="E43" s="132">
        <f>SUM('1.КРО, нач, н-у, н-у, н-у:36.сред, н-у, н-у, мед'!E44)</f>
        <v>1</v>
      </c>
      <c r="F43" s="132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</row>
    <row r="44" spans="1:70" s="31" customFormat="1" x14ac:dyDescent="0.25">
      <c r="A44" s="349"/>
      <c r="B44" s="376"/>
      <c r="C44" s="7" t="s">
        <v>50</v>
      </c>
      <c r="D44" s="6" t="s">
        <v>18</v>
      </c>
      <c r="E44" s="132">
        <f>SUM('1.КРО, нач, н-у, н-у, н-у:36.сред, н-у, н-у, мед'!E45)</f>
        <v>0</v>
      </c>
      <c r="F44" s="132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</row>
    <row r="45" spans="1:70" s="31" customFormat="1" x14ac:dyDescent="0.25">
      <c r="A45" s="349"/>
      <c r="B45" s="376"/>
      <c r="C45" s="7" t="s">
        <v>51</v>
      </c>
      <c r="D45" s="6" t="s">
        <v>18</v>
      </c>
      <c r="E45" s="132">
        <f>SUM('1.КРО, нач, н-у, н-у, н-у:36.сред, н-у, н-у, мед'!E46)</f>
        <v>0</v>
      </c>
      <c r="F45" s="132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x14ac:dyDescent="0.25">
      <c r="L46" s="92">
        <v>2312</v>
      </c>
      <c r="M46" s="30" t="s">
        <v>103</v>
      </c>
    </row>
    <row r="47" spans="1:70" x14ac:dyDescent="0.25">
      <c r="B47" s="324"/>
      <c r="C47" s="324"/>
      <c r="D47" s="324"/>
      <c r="E47" s="324"/>
      <c r="F47" s="324"/>
      <c r="G47" s="324"/>
    </row>
    <row r="50" spans="12:12" x14ac:dyDescent="0.25">
      <c r="L50" s="109" t="e">
        <f>#REF!+#REF!+#REF!+#REF!+#REF!+#REF!+#REF!+#REF!+#REF!-L46</f>
        <v>#REF!</v>
      </c>
    </row>
  </sheetData>
  <mergeCells count="24">
    <mergeCell ref="A13:A14"/>
    <mergeCell ref="A1:K1"/>
    <mergeCell ref="A2:K2"/>
    <mergeCell ref="A3:K3"/>
    <mergeCell ref="A4:K4"/>
    <mergeCell ref="A5:K5"/>
    <mergeCell ref="A6:K6"/>
    <mergeCell ref="A7:K7"/>
    <mergeCell ref="A8:A11"/>
    <mergeCell ref="J8:J11"/>
    <mergeCell ref="B9:B10"/>
    <mergeCell ref="G9:I10"/>
    <mergeCell ref="B47:G47"/>
    <mergeCell ref="A15:G15"/>
    <mergeCell ref="A16:G16"/>
    <mergeCell ref="A17:A19"/>
    <mergeCell ref="B17:F17"/>
    <mergeCell ref="B18:B19"/>
    <mergeCell ref="C18:F18"/>
    <mergeCell ref="A21:A45"/>
    <mergeCell ref="B21:B45"/>
    <mergeCell ref="C23:D24"/>
    <mergeCell ref="E23:F23"/>
    <mergeCell ref="G23:I23"/>
  </mergeCells>
  <pageMargins left="0.7" right="0.7" top="0.75" bottom="0.75" header="0.3" footer="0.3"/>
  <pageSetup paperSize="9" scale="43" orientation="portrait" r:id="rId1"/>
  <colBreaks count="1" manualBreakCount="1">
    <brk id="1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H52"/>
  <sheetViews>
    <sheetView view="pageBreakPreview" topLeftCell="A25" zoomScale="70" zoomScaleNormal="70" zoomScaleSheetLayoutView="70" workbookViewId="0">
      <selection activeCell="E36" sqref="E36"/>
    </sheetView>
  </sheetViews>
  <sheetFormatPr defaultRowHeight="15.75" x14ac:dyDescent="0.25"/>
  <cols>
    <col min="1" max="1" width="4.85546875" style="37" customWidth="1"/>
    <col min="2" max="2" width="12.28515625" style="93" customWidth="1"/>
    <col min="3" max="3" width="89.85546875" style="37" customWidth="1"/>
    <col min="4" max="4" width="10.42578125" style="38" customWidth="1"/>
    <col min="5" max="6" width="10" style="38" customWidth="1"/>
    <col min="7" max="7" width="9.5703125" style="39" customWidth="1"/>
    <col min="8" max="9" width="9.28515625" style="30" bestFit="1" customWidth="1"/>
    <col min="10" max="10" width="10.140625" style="30" bestFit="1" customWidth="1"/>
    <col min="11" max="11" width="10.7109375" style="30" customWidth="1"/>
    <col min="12" max="12" width="9.28515625" style="30" bestFit="1" customWidth="1"/>
    <col min="13" max="16384" width="9.140625" style="30"/>
  </cols>
  <sheetData>
    <row r="1" spans="1:86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x14ac:dyDescent="0.25">
      <c r="A4" s="342" t="s">
        <v>96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x14ac:dyDescent="0.25">
      <c r="A5" s="342" t="s">
        <v>70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x14ac:dyDescent="0.25">
      <c r="A6" s="52" t="s">
        <v>70</v>
      </c>
      <c r="B6" s="15"/>
      <c r="C6" s="53"/>
      <c r="D6" s="54"/>
      <c r="E6" s="55"/>
      <c r="F6" s="56"/>
      <c r="G6" s="54"/>
      <c r="H6" s="57"/>
      <c r="I6" s="57"/>
      <c r="J6" s="58"/>
      <c r="K6" s="5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6.5" thickBot="1" x14ac:dyDescent="0.3">
      <c r="A7" s="52" t="s">
        <v>104</v>
      </c>
      <c r="B7" s="15"/>
      <c r="C7" s="53"/>
      <c r="D7" s="54"/>
      <c r="E7" s="55"/>
      <c r="F7" s="56"/>
      <c r="G7" s="54"/>
      <c r="H7" s="57"/>
      <c r="I7" s="57"/>
      <c r="J7" s="58"/>
      <c r="K7" s="59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67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66">
        <v>1</v>
      </c>
      <c r="B12" s="170" t="s">
        <v>8</v>
      </c>
      <c r="C12" s="170" t="s">
        <v>9</v>
      </c>
      <c r="D12" s="64">
        <v>4</v>
      </c>
      <c r="E12" s="64">
        <v>5</v>
      </c>
      <c r="F12" s="65">
        <v>6</v>
      </c>
      <c r="G12" s="64">
        <v>7</v>
      </c>
      <c r="H12" s="168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3'!$FY$60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3'!$FY$61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3'!$FY$62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3'!$FY$63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3'!$FY$64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[2]январь!$E$8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[2]февраль!$E$8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[2]март!$E$8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[2]апрель!$E$8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[2]май!$E$8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[2]сентябрь!$E$8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[2]октябрь!$E$8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[2]ноябрь!$E$8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[2]декабрь!$E$8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H13:H17"/>
    <mergeCell ref="I13:I17"/>
    <mergeCell ref="J13:J17"/>
    <mergeCell ref="K13:K17"/>
    <mergeCell ref="K8:K11"/>
    <mergeCell ref="A19:G19"/>
    <mergeCell ref="A20:G20"/>
    <mergeCell ref="A21:A23"/>
    <mergeCell ref="B22:B23"/>
    <mergeCell ref="A13:A18"/>
    <mergeCell ref="B13:B17"/>
    <mergeCell ref="C22:F22"/>
    <mergeCell ref="B21:F21"/>
    <mergeCell ref="A25:A52"/>
    <mergeCell ref="B25:B52"/>
    <mergeCell ref="G36:N36"/>
    <mergeCell ref="G37:N37"/>
    <mergeCell ref="G39:N39"/>
    <mergeCell ref="G40:N40"/>
    <mergeCell ref="C41:F41"/>
    <mergeCell ref="G44:J52"/>
    <mergeCell ref="G27:J28"/>
    <mergeCell ref="G33:N33"/>
    <mergeCell ref="G34:N34"/>
  </mergeCells>
  <pageMargins left="0.7" right="0.7" top="0.75" bottom="0.75" header="0.3" footer="0.3"/>
  <pageSetup paperSize="9" scale="46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G48"/>
  <sheetViews>
    <sheetView view="pageBreakPreview" topLeftCell="A16" zoomScale="70" zoomScaleNormal="70" zoomScaleSheetLayoutView="70" workbookViewId="0">
      <selection activeCell="H54" sqref="H54"/>
    </sheetView>
  </sheetViews>
  <sheetFormatPr defaultColWidth="9.140625" defaultRowHeight="15.75" x14ac:dyDescent="0.25"/>
  <cols>
    <col min="1" max="1" width="4.85546875" style="37" customWidth="1"/>
    <col min="2" max="2" width="10.140625" style="113" customWidth="1"/>
    <col min="3" max="3" width="89.85546875" style="37" customWidth="1"/>
    <col min="4" max="4" width="10.42578125" style="38" customWidth="1"/>
    <col min="5" max="5" width="15.42578125" style="38" customWidth="1"/>
    <col min="6" max="6" width="14.7109375" style="38" customWidth="1"/>
    <col min="7" max="7" width="12.28515625" style="39" customWidth="1"/>
    <col min="8" max="8" width="12.140625" style="30" customWidth="1"/>
    <col min="9" max="9" width="14" style="30" customWidth="1"/>
    <col min="10" max="10" width="13" style="30" bestFit="1" customWidth="1"/>
    <col min="11" max="11" width="10.7109375" style="30" customWidth="1"/>
    <col min="12" max="12" width="18.42578125" style="30" customWidth="1"/>
    <col min="13" max="13" width="10.140625" style="30" customWidth="1"/>
    <col min="14" max="16384" width="9.140625" style="30"/>
  </cols>
  <sheetData>
    <row r="1" spans="1:85" s="13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13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s="13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</row>
    <row r="4" spans="1:85" s="13" customFormat="1" x14ac:dyDescent="0.25">
      <c r="A4" s="361" t="s">
        <v>114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s="13" customFormat="1" x14ac:dyDescent="0.25">
      <c r="A5" s="342" t="s">
        <v>95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</row>
    <row r="6" spans="1:85" s="13" customFormat="1" x14ac:dyDescent="0.25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s="13" customFormat="1" ht="16.5" thickBot="1" x14ac:dyDescent="0.3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s="23" customFormat="1" x14ac:dyDescent="0.25">
      <c r="A8" s="344" t="s">
        <v>0</v>
      </c>
      <c r="B8" s="123" t="s">
        <v>33</v>
      </c>
      <c r="C8" s="124"/>
      <c r="D8" s="124"/>
      <c r="E8" s="124"/>
      <c r="F8" s="125"/>
      <c r="G8" s="125"/>
      <c r="H8" s="125"/>
      <c r="I8" s="126"/>
      <c r="J8" s="336" t="s">
        <v>34</v>
      </c>
      <c r="K8" s="12" t="s">
        <v>124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85" s="13" customFormat="1" ht="50.25" customHeight="1" x14ac:dyDescent="0.25">
      <c r="A9" s="345"/>
      <c r="B9" s="338" t="s">
        <v>1</v>
      </c>
      <c r="C9" s="119" t="s">
        <v>2</v>
      </c>
      <c r="D9" s="120"/>
      <c r="E9" s="120"/>
      <c r="F9" s="120"/>
      <c r="G9" s="343" t="s">
        <v>3</v>
      </c>
      <c r="H9" s="343"/>
      <c r="I9" s="343"/>
      <c r="J9" s="33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</row>
    <row r="10" spans="1:85" s="13" customFormat="1" ht="8.25" customHeight="1" x14ac:dyDescent="0.25">
      <c r="A10" s="345"/>
      <c r="B10" s="338"/>
      <c r="C10" s="121"/>
      <c r="D10" s="122"/>
      <c r="E10" s="122"/>
      <c r="F10" s="122"/>
      <c r="G10" s="343"/>
      <c r="H10" s="343"/>
      <c r="I10" s="343"/>
      <c r="J10" s="33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</row>
    <row r="11" spans="1:85" s="13" customFormat="1" ht="18.75" x14ac:dyDescent="0.3">
      <c r="A11" s="345"/>
      <c r="B11" s="60"/>
      <c r="C11" s="60"/>
      <c r="D11" s="61" t="s">
        <v>107</v>
      </c>
      <c r="E11" s="61" t="s">
        <v>108</v>
      </c>
      <c r="F11" s="62" t="s">
        <v>4</v>
      </c>
      <c r="G11" s="62" t="s">
        <v>5</v>
      </c>
      <c r="H11" s="63" t="s">
        <v>6</v>
      </c>
      <c r="I11" s="116" t="s">
        <v>7</v>
      </c>
      <c r="J11" s="33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5" s="13" customFormat="1" x14ac:dyDescent="0.25">
      <c r="A12" s="115">
        <v>1</v>
      </c>
      <c r="B12" s="95" t="s">
        <v>8</v>
      </c>
      <c r="C12" s="95" t="s">
        <v>9</v>
      </c>
      <c r="D12" s="64">
        <v>4</v>
      </c>
      <c r="E12" s="64">
        <v>5</v>
      </c>
      <c r="F12" s="65">
        <v>6</v>
      </c>
      <c r="G12" s="64">
        <v>7</v>
      </c>
      <c r="H12" s="64">
        <v>8</v>
      </c>
      <c r="I12" s="65">
        <v>9</v>
      </c>
      <c r="J12" s="64">
        <v>10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85" s="13" customFormat="1" ht="46.5" customHeight="1" x14ac:dyDescent="0.25">
      <c r="A13" s="383"/>
      <c r="B13" s="387" t="s">
        <v>114</v>
      </c>
      <c r="C13" s="144" t="s">
        <v>31</v>
      </c>
      <c r="D13" s="80">
        <f>E23</f>
        <v>100</v>
      </c>
      <c r="E13" s="80">
        <f>F23</f>
        <v>100</v>
      </c>
      <c r="F13" s="67">
        <f>IF(E13/D13*100&gt;100,100,E13/D13*100)</f>
        <v>100</v>
      </c>
      <c r="G13" s="385"/>
      <c r="H13" s="385"/>
      <c r="I13" s="385"/>
      <c r="J13" s="38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5" s="13" customFormat="1" ht="44.25" customHeight="1" thickBot="1" x14ac:dyDescent="0.3">
      <c r="A14" s="384"/>
      <c r="B14" s="388"/>
      <c r="C14" s="145" t="s">
        <v>115</v>
      </c>
      <c r="D14" s="143">
        <f>E26</f>
        <v>100</v>
      </c>
      <c r="E14" s="143">
        <f>F26</f>
        <v>100</v>
      </c>
      <c r="F14" s="67">
        <f>IF(E14/D14*100&gt;100,100,E14/D14*100)</f>
        <v>100</v>
      </c>
      <c r="G14" s="386"/>
      <c r="H14" s="386"/>
      <c r="I14" s="386"/>
      <c r="J14" s="39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5" s="13" customFormat="1" ht="16.5" thickBot="1" x14ac:dyDescent="0.3">
      <c r="A15" s="152" t="s">
        <v>39</v>
      </c>
      <c r="B15" s="153"/>
      <c r="C15" s="155" t="s">
        <v>40</v>
      </c>
      <c r="D15" s="154" t="s">
        <v>57</v>
      </c>
      <c r="E15" s="45" t="s">
        <v>57</v>
      </c>
      <c r="F15" s="127">
        <f>ROUND((F14+F13)/2,2)</f>
        <v>100</v>
      </c>
      <c r="G15" s="78">
        <f>E34</f>
        <v>55</v>
      </c>
      <c r="H15" s="78">
        <f>F34</f>
        <v>55</v>
      </c>
      <c r="I15" s="105">
        <f>IF(G15=0,0,IF(H15/G15*100&gt;100,100,H15/G15*100))</f>
        <v>100</v>
      </c>
      <c r="J15" s="106">
        <f>(F15+I15)/2</f>
        <v>100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5" s="31" customFormat="1" x14ac:dyDescent="0.25">
      <c r="A16" s="307"/>
      <c r="B16" s="307"/>
      <c r="C16" s="307"/>
      <c r="D16" s="307"/>
      <c r="E16" s="307"/>
      <c r="F16" s="307"/>
      <c r="G16" s="30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1" customFormat="1" ht="16.5" customHeight="1" x14ac:dyDescent="0.25">
      <c r="A17" s="307" t="s">
        <v>11</v>
      </c>
      <c r="B17" s="307"/>
      <c r="C17" s="307"/>
      <c r="D17" s="307"/>
      <c r="E17" s="307"/>
      <c r="F17" s="307"/>
      <c r="G17" s="30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2" customFormat="1" ht="14.25" customHeight="1" x14ac:dyDescent="0.25">
      <c r="A18" s="377" t="s">
        <v>0</v>
      </c>
      <c r="B18" s="378" t="s">
        <v>33</v>
      </c>
      <c r="C18" s="378"/>
      <c r="D18" s="378"/>
      <c r="E18" s="378"/>
      <c r="F18" s="37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f>500000/8</f>
        <v>62500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</row>
    <row r="19" spans="1:77" s="31" customFormat="1" x14ac:dyDescent="0.25">
      <c r="A19" s="377"/>
      <c r="B19" s="379" t="s">
        <v>21</v>
      </c>
      <c r="C19" s="380"/>
      <c r="D19" s="380"/>
      <c r="E19" s="380"/>
      <c r="F19" s="38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</row>
    <row r="20" spans="1:77" s="31" customFormat="1" ht="24.75" x14ac:dyDescent="0.25">
      <c r="A20" s="377"/>
      <c r="B20" s="379"/>
      <c r="C20" s="114" t="s">
        <v>12</v>
      </c>
      <c r="D20" s="117" t="s">
        <v>13</v>
      </c>
      <c r="E20" s="117" t="s">
        <v>14</v>
      </c>
      <c r="F20" s="117" t="s">
        <v>15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</row>
    <row r="21" spans="1:77" s="31" customFormat="1" x14ac:dyDescent="0.25">
      <c r="A21" s="33">
        <v>1</v>
      </c>
      <c r="B21" s="87" t="s">
        <v>8</v>
      </c>
      <c r="C21" s="87" t="s">
        <v>9</v>
      </c>
      <c r="D21" s="88">
        <v>4</v>
      </c>
      <c r="E21" s="88">
        <v>5</v>
      </c>
      <c r="F21" s="88">
        <v>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</row>
    <row r="22" spans="1:77" s="31" customFormat="1" ht="15.75" customHeight="1" x14ac:dyDescent="0.25">
      <c r="A22" s="353" t="s">
        <v>60</v>
      </c>
      <c r="B22" s="382" t="s">
        <v>105</v>
      </c>
      <c r="C22" s="2" t="s">
        <v>24</v>
      </c>
      <c r="D22" s="2"/>
      <c r="E22" s="3" t="s">
        <v>16</v>
      </c>
      <c r="F22" s="3" t="s">
        <v>17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</row>
    <row r="23" spans="1:77" s="32" customFormat="1" ht="28.5" customHeight="1" x14ac:dyDescent="0.25">
      <c r="A23" s="353"/>
      <c r="B23" s="382"/>
      <c r="C23" s="157" t="s">
        <v>42</v>
      </c>
      <c r="D23" s="4" t="s">
        <v>25</v>
      </c>
      <c r="E23" s="5">
        <f>IF(E24=0,0,ROUND(E25/E24*100,1))</f>
        <v>100</v>
      </c>
      <c r="F23" s="5">
        <f>IF(F24&gt;0,ROUND(F25/F24*100,1),0)</f>
        <v>100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</row>
    <row r="24" spans="1:77" s="130" customFormat="1" ht="21" customHeight="1" x14ac:dyDescent="0.25">
      <c r="A24" s="353"/>
      <c r="B24" s="382"/>
      <c r="C24" s="35" t="s">
        <v>43</v>
      </c>
      <c r="D24" s="6" t="s">
        <v>44</v>
      </c>
      <c r="E24" s="36">
        <v>23.16</v>
      </c>
      <c r="F24" s="36">
        <v>23.16</v>
      </c>
    </row>
    <row r="25" spans="1:77" s="130" customFormat="1" ht="21.75" customHeight="1" x14ac:dyDescent="0.25">
      <c r="A25" s="353"/>
      <c r="B25" s="382"/>
      <c r="C25" s="35" t="s">
        <v>52</v>
      </c>
      <c r="D25" s="6" t="s">
        <v>44</v>
      </c>
      <c r="E25" s="36">
        <v>23.16</v>
      </c>
      <c r="F25" s="36">
        <v>23.16</v>
      </c>
    </row>
    <row r="26" spans="1:77" ht="33.75" customHeight="1" x14ac:dyDescent="0.25">
      <c r="A26" s="353"/>
      <c r="B26" s="382"/>
      <c r="C26" s="157" t="s">
        <v>116</v>
      </c>
      <c r="D26" s="4" t="s">
        <v>25</v>
      </c>
      <c r="E26" s="5">
        <f>IF(E27=0,0,E29/E27*100)</f>
        <v>100</v>
      </c>
      <c r="F26" s="5">
        <f>IF(F32&gt;0,IF(J42&gt;0,J42,100),0)</f>
        <v>100</v>
      </c>
      <c r="G26" s="146"/>
      <c r="H26" s="146"/>
      <c r="I26" s="146"/>
      <c r="J26" s="146"/>
      <c r="K26" s="146"/>
    </row>
    <row r="27" spans="1:77" s="31" customFormat="1" x14ac:dyDescent="0.25">
      <c r="A27" s="353"/>
      <c r="B27" s="382"/>
      <c r="C27" s="35" t="s">
        <v>117</v>
      </c>
      <c r="D27" s="6" t="s">
        <v>18</v>
      </c>
      <c r="E27" s="8">
        <f>E32</f>
        <v>55</v>
      </c>
      <c r="F27" s="150">
        <f>F32</f>
        <v>66</v>
      </c>
      <c r="G27" s="146"/>
      <c r="H27" s="146"/>
      <c r="I27" s="146"/>
      <c r="J27" s="146"/>
      <c r="K27" s="146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77" s="31" customFormat="1" x14ac:dyDescent="0.25">
      <c r="A28" s="353"/>
      <c r="B28" s="382"/>
      <c r="C28" s="35" t="s">
        <v>118</v>
      </c>
      <c r="D28" s="6" t="s">
        <v>18</v>
      </c>
      <c r="E28" s="8">
        <v>0</v>
      </c>
      <c r="F28" s="151">
        <f>I42</f>
        <v>0</v>
      </c>
      <c r="G28" s="146"/>
      <c r="H28" s="146"/>
      <c r="I28" s="146"/>
      <c r="J28" s="146"/>
      <c r="K28" s="146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77" s="31" customFormat="1" x14ac:dyDescent="0.25">
      <c r="A29" s="353"/>
      <c r="B29" s="382"/>
      <c r="C29" s="35" t="s">
        <v>119</v>
      </c>
      <c r="D29" s="6" t="s">
        <v>18</v>
      </c>
      <c r="E29" s="8">
        <f>E27-E28</f>
        <v>55</v>
      </c>
      <c r="F29" s="150">
        <f>F27-F28</f>
        <v>66</v>
      </c>
      <c r="G29" s="146"/>
      <c r="H29" s="146"/>
      <c r="I29" s="146"/>
      <c r="J29" s="146"/>
      <c r="K29" s="146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77" s="31" customFormat="1" x14ac:dyDescent="0.25">
      <c r="A30" s="353"/>
      <c r="B30" s="382"/>
      <c r="C30" s="381" t="s">
        <v>4</v>
      </c>
      <c r="D30" s="381"/>
      <c r="E30" s="381"/>
      <c r="F30" s="381"/>
      <c r="G30" s="146"/>
      <c r="H30" s="146"/>
      <c r="I30" s="146"/>
      <c r="J30" s="146"/>
      <c r="K30" s="146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77" s="31" customFormat="1" x14ac:dyDescent="0.25">
      <c r="A31" s="353"/>
      <c r="B31" s="382"/>
      <c r="C31" s="2" t="s">
        <v>27</v>
      </c>
      <c r="D31" s="2"/>
      <c r="E31" s="9" t="s">
        <v>19</v>
      </c>
      <c r="F31" s="9" t="s">
        <v>20</v>
      </c>
      <c r="G31" s="146"/>
      <c r="H31" s="146"/>
      <c r="I31" s="146"/>
      <c r="J31" s="146"/>
      <c r="K31" s="146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77" s="31" customFormat="1" ht="38.25" x14ac:dyDescent="0.25">
      <c r="A32" s="353"/>
      <c r="B32" s="382"/>
      <c r="C32" s="156" t="s">
        <v>126</v>
      </c>
      <c r="D32" s="147" t="s">
        <v>18</v>
      </c>
      <c r="E32" s="81">
        <f>ROUND(SUM(E33:E41)/9,2)</f>
        <v>55</v>
      </c>
      <c r="F32" s="81">
        <f>ROUND(SUM(F33:F41)/5,2)</f>
        <v>66</v>
      </c>
      <c r="G32" s="130"/>
      <c r="H32" s="146"/>
      <c r="I32" s="128" t="s">
        <v>120</v>
      </c>
      <c r="J32" s="128" t="s">
        <v>121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</row>
    <row r="33" spans="1:70" s="31" customFormat="1" x14ac:dyDescent="0.25">
      <c r="A33" s="353"/>
      <c r="B33" s="382"/>
      <c r="C33" s="7" t="s">
        <v>45</v>
      </c>
      <c r="D33" s="148" t="s">
        <v>18</v>
      </c>
      <c r="E33" s="8">
        <v>55</v>
      </c>
      <c r="F33" s="8">
        <v>55</v>
      </c>
      <c r="G33" s="162"/>
      <c r="H33" s="30"/>
      <c r="I33" s="8">
        <v>0</v>
      </c>
      <c r="J33" s="8">
        <f>IF(I33&gt;0,100,0)</f>
        <v>0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</row>
    <row r="34" spans="1:70" s="31" customFormat="1" x14ac:dyDescent="0.25">
      <c r="A34" s="353"/>
      <c r="B34" s="382"/>
      <c r="C34" s="7" t="s">
        <v>46</v>
      </c>
      <c r="D34" s="148" t="s">
        <v>18</v>
      </c>
      <c r="E34" s="8">
        <v>55</v>
      </c>
      <c r="F34" s="8">
        <v>55</v>
      </c>
      <c r="G34" s="162"/>
      <c r="H34" s="30"/>
      <c r="I34" s="8">
        <v>0</v>
      </c>
      <c r="J34" s="8">
        <f>IF(I34&gt;0,100,0)</f>
        <v>0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1:70" s="31" customFormat="1" x14ac:dyDescent="0.25">
      <c r="A35" s="353"/>
      <c r="B35" s="382"/>
      <c r="C35" s="7" t="s">
        <v>47</v>
      </c>
      <c r="D35" s="148" t="s">
        <v>18</v>
      </c>
      <c r="E35" s="8">
        <v>55</v>
      </c>
      <c r="F35" s="8">
        <v>55</v>
      </c>
      <c r="G35" s="162"/>
      <c r="H35" s="30"/>
      <c r="I35" s="8">
        <v>0</v>
      </c>
      <c r="J35" s="8">
        <f>IF(I35&gt;0,100,0)</f>
        <v>0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1:70" s="31" customFormat="1" x14ac:dyDescent="0.25">
      <c r="A36" s="353"/>
      <c r="B36" s="382"/>
      <c r="C36" s="7" t="s">
        <v>122</v>
      </c>
      <c r="D36" s="148" t="s">
        <v>18</v>
      </c>
      <c r="E36" s="8">
        <v>55</v>
      </c>
      <c r="F36" s="8">
        <v>55</v>
      </c>
      <c r="G36" s="162"/>
      <c r="H36" s="30"/>
      <c r="I36" s="8">
        <v>0</v>
      </c>
      <c r="J36" s="8">
        <f t="shared" ref="J36:J41" si="0">IF(I36&gt;0,100,0)</f>
        <v>0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1:70" s="31" customFormat="1" x14ac:dyDescent="0.25">
      <c r="A37" s="353"/>
      <c r="B37" s="382"/>
      <c r="C37" s="7" t="s">
        <v>48</v>
      </c>
      <c r="D37" s="148" t="s">
        <v>18</v>
      </c>
      <c r="E37" s="8">
        <v>55</v>
      </c>
      <c r="F37" s="8">
        <v>55</v>
      </c>
      <c r="G37" s="162"/>
      <c r="H37" s="30"/>
      <c r="I37" s="8">
        <v>0</v>
      </c>
      <c r="J37" s="8">
        <f t="shared" si="0"/>
        <v>0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</row>
    <row r="38" spans="1:70" s="31" customFormat="1" x14ac:dyDescent="0.25">
      <c r="A38" s="353"/>
      <c r="B38" s="382"/>
      <c r="C38" s="7" t="s">
        <v>49</v>
      </c>
      <c r="D38" s="148" t="s">
        <v>18</v>
      </c>
      <c r="E38" s="8">
        <v>55</v>
      </c>
      <c r="F38" s="8">
        <v>55</v>
      </c>
      <c r="G38" s="149"/>
      <c r="H38" s="146"/>
      <c r="I38" s="97"/>
      <c r="J38" s="8">
        <f t="shared" si="0"/>
        <v>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</row>
    <row r="39" spans="1:70" s="31" customFormat="1" x14ac:dyDescent="0.25">
      <c r="A39" s="353"/>
      <c r="B39" s="382"/>
      <c r="C39" s="7" t="s">
        <v>123</v>
      </c>
      <c r="D39" s="148" t="s">
        <v>18</v>
      </c>
      <c r="E39" s="8">
        <v>55</v>
      </c>
      <c r="F39" s="8"/>
      <c r="G39" s="149"/>
      <c r="H39" s="146"/>
      <c r="I39" s="97"/>
      <c r="J39" s="8">
        <f t="shared" si="0"/>
        <v>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</row>
    <row r="40" spans="1:70" s="31" customFormat="1" x14ac:dyDescent="0.25">
      <c r="A40" s="353"/>
      <c r="B40" s="382"/>
      <c r="C40" s="7" t="s">
        <v>50</v>
      </c>
      <c r="D40" s="148" t="s">
        <v>18</v>
      </c>
      <c r="E40" s="8">
        <v>55</v>
      </c>
      <c r="F40" s="8"/>
      <c r="G40" s="149"/>
      <c r="H40" s="146"/>
      <c r="I40" s="97"/>
      <c r="J40" s="8">
        <f t="shared" si="0"/>
        <v>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1:70" s="31" customFormat="1" x14ac:dyDescent="0.25">
      <c r="A41" s="353"/>
      <c r="B41" s="382"/>
      <c r="C41" s="7" t="s">
        <v>51</v>
      </c>
      <c r="D41" s="148" t="s">
        <v>18</v>
      </c>
      <c r="E41" s="8">
        <v>55</v>
      </c>
      <c r="F41" s="8"/>
      <c r="G41" s="149"/>
      <c r="H41" s="146"/>
      <c r="I41" s="97"/>
      <c r="J41" s="8">
        <f t="shared" si="0"/>
        <v>0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</row>
    <row r="42" spans="1:70" s="31" customFormat="1" x14ac:dyDescent="0.25">
      <c r="A42" s="37"/>
      <c r="B42" s="113"/>
      <c r="C42" s="37"/>
      <c r="D42" s="38"/>
      <c r="E42" s="38"/>
      <c r="F42" s="38"/>
      <c r="G42" s="112"/>
      <c r="H42" s="30"/>
      <c r="I42" s="128">
        <f>ROUND(SUM(I33:I41)/6,2)</f>
        <v>0</v>
      </c>
      <c r="J42" s="128">
        <f>ROUND(SUM(J33:J41)/3,2)</f>
        <v>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1:70" s="31" customFormat="1" x14ac:dyDescent="0.25">
      <c r="A43" s="37"/>
      <c r="B43" s="112"/>
      <c r="C43" s="37"/>
      <c r="D43" s="38"/>
      <c r="E43" s="38"/>
      <c r="F43" s="38"/>
      <c r="G43" s="3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</row>
    <row r="44" spans="1:70" x14ac:dyDescent="0.25">
      <c r="L44" s="92"/>
    </row>
    <row r="48" spans="1:70" x14ac:dyDescent="0.25">
      <c r="L48" s="109"/>
    </row>
  </sheetData>
  <mergeCells count="26">
    <mergeCell ref="H13:H14"/>
    <mergeCell ref="I13:I14"/>
    <mergeCell ref="J13:J14"/>
    <mergeCell ref="A1:K1"/>
    <mergeCell ref="A2:K2"/>
    <mergeCell ref="A3:K3"/>
    <mergeCell ref="A4:K4"/>
    <mergeCell ref="A5:K5"/>
    <mergeCell ref="A6:K6"/>
    <mergeCell ref="A7:K7"/>
    <mergeCell ref="A8:A11"/>
    <mergeCell ref="J8:J11"/>
    <mergeCell ref="B9:B10"/>
    <mergeCell ref="G9:I10"/>
    <mergeCell ref="C30:F30"/>
    <mergeCell ref="B22:B41"/>
    <mergeCell ref="A22:A41"/>
    <mergeCell ref="A13:A14"/>
    <mergeCell ref="G13:G14"/>
    <mergeCell ref="A16:G16"/>
    <mergeCell ref="A17:G17"/>
    <mergeCell ref="A18:A20"/>
    <mergeCell ref="B18:F18"/>
    <mergeCell ref="B19:B20"/>
    <mergeCell ref="C19:F19"/>
    <mergeCell ref="B13:B14"/>
  </mergeCells>
  <pageMargins left="0.7" right="0.7" top="0.75" bottom="0.75" header="0.3" footer="0.3"/>
  <pageSetup paperSize="9" scale="43" orientation="portrait" r:id="rId1"/>
  <colBreaks count="1" manualBreakCount="1">
    <brk id="11" max="69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BreakPreview" zoomScale="90" zoomScaleSheetLayoutView="90" workbookViewId="0">
      <selection activeCell="K5" sqref="K5"/>
    </sheetView>
  </sheetViews>
  <sheetFormatPr defaultRowHeight="15" x14ac:dyDescent="0.25"/>
  <cols>
    <col min="2" max="2" width="10.42578125" bestFit="1" customWidth="1"/>
    <col min="3" max="13" width="9.28515625" bestFit="1" customWidth="1"/>
    <col min="14" max="16" width="11.28515625" customWidth="1"/>
    <col min="17" max="17" width="9.28515625" bestFit="1" customWidth="1"/>
    <col min="18" max="19" width="13.5703125" customWidth="1"/>
  </cols>
  <sheetData>
    <row r="1" spans="1:19" ht="15" customHeight="1" x14ac:dyDescent="0.25">
      <c r="A1" s="395" t="s">
        <v>83</v>
      </c>
      <c r="B1" s="401" t="s">
        <v>84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391" t="s">
        <v>92</v>
      </c>
      <c r="O1" s="391"/>
      <c r="P1" s="391"/>
      <c r="Q1" s="392" t="s">
        <v>91</v>
      </c>
      <c r="R1" s="393"/>
      <c r="S1" s="394"/>
    </row>
    <row r="2" spans="1:19" x14ac:dyDescent="0.25">
      <c r="A2" s="396"/>
      <c r="B2" s="397" t="s">
        <v>85</v>
      </c>
      <c r="C2" s="397"/>
      <c r="D2" s="397"/>
      <c r="E2" s="398" t="s">
        <v>86</v>
      </c>
      <c r="F2" s="398"/>
      <c r="G2" s="398"/>
      <c r="H2" s="399" t="s">
        <v>87</v>
      </c>
      <c r="I2" s="399"/>
      <c r="J2" s="399"/>
      <c r="K2" s="400" t="s">
        <v>88</v>
      </c>
      <c r="L2" s="400"/>
      <c r="M2" s="400"/>
      <c r="N2" s="391" t="s">
        <v>14</v>
      </c>
      <c r="O2" s="391" t="s">
        <v>74</v>
      </c>
      <c r="P2" s="391" t="s">
        <v>93</v>
      </c>
      <c r="Q2" s="391" t="s">
        <v>14</v>
      </c>
      <c r="R2" s="391" t="s">
        <v>74</v>
      </c>
      <c r="S2" s="391" t="s">
        <v>93</v>
      </c>
    </row>
    <row r="3" spans="1:19" x14ac:dyDescent="0.25">
      <c r="A3" s="69"/>
      <c r="B3" s="74" t="s">
        <v>14</v>
      </c>
      <c r="C3" s="74" t="s">
        <v>89</v>
      </c>
      <c r="D3" s="74" t="s">
        <v>90</v>
      </c>
      <c r="E3" s="75" t="s">
        <v>14</v>
      </c>
      <c r="F3" s="75" t="s">
        <v>89</v>
      </c>
      <c r="G3" s="75" t="s">
        <v>90</v>
      </c>
      <c r="H3" s="76" t="s">
        <v>14</v>
      </c>
      <c r="I3" s="76" t="s">
        <v>89</v>
      </c>
      <c r="J3" s="76" t="s">
        <v>90</v>
      </c>
      <c r="K3" s="69" t="s">
        <v>14</v>
      </c>
      <c r="L3" s="69" t="s">
        <v>89</v>
      </c>
      <c r="M3" s="69" t="s">
        <v>90</v>
      </c>
      <c r="N3" s="391"/>
      <c r="O3" s="391"/>
      <c r="P3" s="391"/>
      <c r="Q3" s="391"/>
      <c r="R3" s="391"/>
      <c r="S3" s="391"/>
    </row>
    <row r="4" spans="1:19" x14ac:dyDescent="0.25">
      <c r="A4" s="69">
        <v>1</v>
      </c>
      <c r="B4" s="74">
        <f>SUM('1.КРО, нач, н-у, н-у, н-у:15.нач, н-у, н-у, н-д'!E38)</f>
        <v>237</v>
      </c>
      <c r="C4" s="74">
        <f>SUM('1.КРО, нач, н-у, н-у, н-у:15.нач, н-у, н-у, н-д'!F38)</f>
        <v>0</v>
      </c>
      <c r="D4" s="74">
        <f>C4-B4</f>
        <v>-237</v>
      </c>
      <c r="E4" s="75">
        <f>SUM('17.осн, адапт, ОВЗ, н-д:26.осн, н-у, н-у, н-д'!E38)</f>
        <v>30</v>
      </c>
      <c r="F4" s="75">
        <f>SUM('17.осн, адапт, ОВЗ, н-д:26.осн, н-у, н-у, н-д'!F38)</f>
        <v>0</v>
      </c>
      <c r="G4" s="75">
        <f>F4-E4</f>
        <v>-30</v>
      </c>
      <c r="H4" s="76">
        <f>SUM('28.сред, адап, ОВЗ, н-д:36.сред, н-у, н-у, мед'!E38)</f>
        <v>100</v>
      </c>
      <c r="I4" s="76">
        <f>SUM('28.сред, адап, ОВЗ, н-д:36.сред, н-у, н-у, мед'!F38)</f>
        <v>0</v>
      </c>
      <c r="J4" s="76">
        <f>I4-H4</f>
        <v>-100</v>
      </c>
      <c r="K4" s="69">
        <f>SUM('доп, тех :доп, н-у, н-у, н-у'!E58)</f>
        <v>0</v>
      </c>
      <c r="L4" s="69">
        <f>SUM('доп, тех :доп, н-у, н-у, н-у'!G58)</f>
        <v>0</v>
      </c>
      <c r="M4" s="69">
        <f>L4-K4</f>
        <v>0</v>
      </c>
      <c r="N4" s="71">
        <f>B4+E4+H4</f>
        <v>367</v>
      </c>
      <c r="O4" s="71">
        <f>C4+F4+I4</f>
        <v>0</v>
      </c>
      <c r="P4" s="69">
        <f>O4-N4</f>
        <v>-367</v>
      </c>
      <c r="Q4" s="70">
        <f>K4/N4*100</f>
        <v>0</v>
      </c>
      <c r="R4" s="70" t="e">
        <f>L4/O4*100</f>
        <v>#DIV/0!</v>
      </c>
      <c r="S4" s="72" t="e">
        <f>R4-Q4</f>
        <v>#DIV/0!</v>
      </c>
    </row>
    <row r="5" spans="1:19" x14ac:dyDescent="0.25">
      <c r="A5" s="69">
        <v>2</v>
      </c>
      <c r="B5" s="74">
        <f>SUM('1.КРО, нач, н-у, н-у, н-у:15.нач, н-у, н-у, н-д'!E39)</f>
        <v>0</v>
      </c>
      <c r="C5" s="74">
        <f>SUM('1.КРО, нач, н-у, н-у, н-у:15.нач, н-у, н-у, н-д'!F39)</f>
        <v>0</v>
      </c>
      <c r="D5" s="74">
        <f t="shared" ref="D5:D12" si="0">C5-B5</f>
        <v>0</v>
      </c>
      <c r="E5" s="75">
        <f>SUM('17.осн, адапт, ОВЗ, н-д:26.осн, н-у, н-у, н-д'!E39)</f>
        <v>0</v>
      </c>
      <c r="F5" s="75">
        <f>SUM('17.осн, адапт, ОВЗ, н-д:26.осн, н-у, н-у, н-д'!F39)</f>
        <v>0</v>
      </c>
      <c r="G5" s="75">
        <f t="shared" ref="G5:G12" si="1">F5-E5</f>
        <v>0</v>
      </c>
      <c r="H5" s="76">
        <f>SUM('28.сред, адап, ОВЗ, н-д:36.сред, н-у, н-у, мед'!E39)</f>
        <v>0</v>
      </c>
      <c r="I5" s="76">
        <f>SUM('28.сред, адап, ОВЗ, н-д:36.сред, н-у, н-у, мед'!F39)</f>
        <v>0</v>
      </c>
      <c r="J5" s="76">
        <f t="shared" ref="J5:J12" si="2">I5-H5</f>
        <v>0</v>
      </c>
      <c r="K5" s="69">
        <f>SUM('доп, тех :доп, н-у, н-у, н-у'!E59)</f>
        <v>0</v>
      </c>
      <c r="L5" s="69">
        <f>SUM('доп, тех :доп, н-у, н-у, н-у'!G59)</f>
        <v>0</v>
      </c>
      <c r="M5" s="69">
        <f t="shared" ref="M5:M12" si="3">L5-K5</f>
        <v>0</v>
      </c>
      <c r="N5" s="71">
        <f t="shared" ref="N5:O12" si="4">B5+E5+H5</f>
        <v>0</v>
      </c>
      <c r="O5" s="71">
        <f t="shared" si="4"/>
        <v>0</v>
      </c>
      <c r="P5" s="69">
        <f t="shared" ref="P5:P12" si="5">O5-N5</f>
        <v>0</v>
      </c>
      <c r="Q5" s="70" t="e">
        <f t="shared" ref="Q5:R13" si="6">K5/N5*100</f>
        <v>#DIV/0!</v>
      </c>
      <c r="R5" s="70" t="e">
        <f t="shared" si="6"/>
        <v>#DIV/0!</v>
      </c>
      <c r="S5" s="72" t="e">
        <f t="shared" ref="S5:S12" si="7">R5-Q5</f>
        <v>#DIV/0!</v>
      </c>
    </row>
    <row r="6" spans="1:19" x14ac:dyDescent="0.25">
      <c r="A6" s="69">
        <v>3</v>
      </c>
      <c r="B6" s="74">
        <f>SUM('1.КРО, нач, н-у, н-у, н-у:15.нач, н-у, н-у, н-д'!E40)</f>
        <v>0</v>
      </c>
      <c r="C6" s="74">
        <f>SUM('1.КРО, нач, н-у, н-у, н-у:15.нач, н-у, н-у, н-д'!F40)</f>
        <v>0</v>
      </c>
      <c r="D6" s="74">
        <f t="shared" si="0"/>
        <v>0</v>
      </c>
      <c r="E6" s="75">
        <f>SUM('17.осн, адапт, ОВЗ, н-д:26.осн, н-у, н-у, н-д'!E40)</f>
        <v>0</v>
      </c>
      <c r="F6" s="75">
        <f>SUM('17.осн, адапт, ОВЗ, н-д:26.осн, н-у, н-у, н-д'!F40)</f>
        <v>0</v>
      </c>
      <c r="G6" s="75">
        <f t="shared" si="1"/>
        <v>0</v>
      </c>
      <c r="H6" s="76">
        <f>SUM('28.сред, адап, ОВЗ, н-д:36.сред, н-у, н-у, мед'!E40)</f>
        <v>0</v>
      </c>
      <c r="I6" s="76">
        <f>SUM('28.сред, адап, ОВЗ, н-д:36.сред, н-у, н-у, мед'!F40)</f>
        <v>0</v>
      </c>
      <c r="J6" s="76">
        <f t="shared" si="2"/>
        <v>0</v>
      </c>
      <c r="K6" s="69">
        <f>SUM('доп, тех :доп, н-у, н-у, н-у'!E60)</f>
        <v>0</v>
      </c>
      <c r="L6" s="69">
        <f>SUM('доп, тех :доп, н-у, н-у, н-у'!G60)</f>
        <v>0</v>
      </c>
      <c r="M6" s="69">
        <f t="shared" si="3"/>
        <v>0</v>
      </c>
      <c r="N6" s="71">
        <f t="shared" si="4"/>
        <v>0</v>
      </c>
      <c r="O6" s="71">
        <f t="shared" si="4"/>
        <v>0</v>
      </c>
      <c r="P6" s="69">
        <f t="shared" si="5"/>
        <v>0</v>
      </c>
      <c r="Q6" s="70" t="e">
        <f t="shared" si="6"/>
        <v>#DIV/0!</v>
      </c>
      <c r="R6" s="70" t="e">
        <f t="shared" si="6"/>
        <v>#DIV/0!</v>
      </c>
      <c r="S6" s="72" t="e">
        <f t="shared" si="7"/>
        <v>#DIV/0!</v>
      </c>
    </row>
    <row r="7" spans="1:19" x14ac:dyDescent="0.25">
      <c r="A7" s="69">
        <v>4</v>
      </c>
      <c r="B7" s="74">
        <f>SUM('1.КРО, нач, н-у, н-у, н-у:15.нач, н-у, н-у, н-д'!E41)</f>
        <v>0</v>
      </c>
      <c r="C7" s="74">
        <f>SUM('1.КРО, нач, н-у, н-у, н-у:15.нач, н-у, н-у, н-д'!F41)</f>
        <v>0</v>
      </c>
      <c r="D7" s="74">
        <f t="shared" si="0"/>
        <v>0</v>
      </c>
      <c r="E7" s="75">
        <f>SUM('17.осн, адапт, ОВЗ, н-д:26.осн, н-у, н-у, н-д'!E41)</f>
        <v>0</v>
      </c>
      <c r="F7" s="75">
        <f>SUM('17.осн, адапт, ОВЗ, н-д:26.осн, н-у, н-у, н-д'!F41)</f>
        <v>0</v>
      </c>
      <c r="G7" s="75">
        <f t="shared" si="1"/>
        <v>0</v>
      </c>
      <c r="H7" s="76">
        <f>SUM('28.сред, адап, ОВЗ, н-д:36.сред, н-у, н-у, мед'!E41)</f>
        <v>0</v>
      </c>
      <c r="I7" s="76">
        <f>SUM('28.сред, адап, ОВЗ, н-д:36.сред, н-у, н-у, мед'!F41)</f>
        <v>0</v>
      </c>
      <c r="J7" s="76">
        <f t="shared" si="2"/>
        <v>0</v>
      </c>
      <c r="K7" s="69">
        <f>SUM('доп, тех :доп, н-у, н-у, н-у'!E61)</f>
        <v>0</v>
      </c>
      <c r="L7" s="69">
        <f>SUM('доп, тех :доп, н-у, н-у, н-у'!G61)</f>
        <v>0</v>
      </c>
      <c r="M7" s="69">
        <f t="shared" si="3"/>
        <v>0</v>
      </c>
      <c r="N7" s="71">
        <f t="shared" si="4"/>
        <v>0</v>
      </c>
      <c r="O7" s="71">
        <f t="shared" si="4"/>
        <v>0</v>
      </c>
      <c r="P7" s="69">
        <f t="shared" si="5"/>
        <v>0</v>
      </c>
      <c r="Q7" s="70" t="e">
        <f t="shared" si="6"/>
        <v>#DIV/0!</v>
      </c>
      <c r="R7" s="70" t="e">
        <f t="shared" si="6"/>
        <v>#DIV/0!</v>
      </c>
      <c r="S7" s="72" t="e">
        <f t="shared" si="7"/>
        <v>#DIV/0!</v>
      </c>
    </row>
    <row r="8" spans="1:19" x14ac:dyDescent="0.25">
      <c r="A8" s="69">
        <v>5</v>
      </c>
      <c r="B8" s="74">
        <f>SUM('1.КРО, нач, н-у, н-у, н-у:15.нач, н-у, н-у, н-д'!E42)</f>
        <v>0</v>
      </c>
      <c r="C8" s="74">
        <f>SUM('1.КРО, нач, н-у, н-у, н-у:15.нач, н-у, н-у, н-д'!F42)</f>
        <v>0</v>
      </c>
      <c r="D8" s="74">
        <f t="shared" si="0"/>
        <v>0</v>
      </c>
      <c r="E8" s="75">
        <f>SUM('17.осн, адапт, ОВЗ, н-д:26.осн, н-у, н-у, н-д'!E42)</f>
        <v>0</v>
      </c>
      <c r="F8" s="75">
        <f>SUM('17.осн, адапт, ОВЗ, н-д:26.осн, н-у, н-у, н-д'!F42)</f>
        <v>0</v>
      </c>
      <c r="G8" s="75">
        <f t="shared" si="1"/>
        <v>0</v>
      </c>
      <c r="H8" s="76">
        <f>SUM('28.сред, адап, ОВЗ, н-д:36.сред, н-у, н-у, мед'!E42)</f>
        <v>0</v>
      </c>
      <c r="I8" s="76">
        <f>SUM('28.сред, адап, ОВЗ, н-д:36.сред, н-у, н-у, мед'!F42)</f>
        <v>0</v>
      </c>
      <c r="J8" s="76">
        <f t="shared" si="2"/>
        <v>0</v>
      </c>
      <c r="K8" s="69">
        <f>SUM('доп, тех :доп, н-у, н-у, н-у'!E62)</f>
        <v>0</v>
      </c>
      <c r="L8" s="69">
        <f>SUM('доп, тех :доп, н-у, н-у, н-у'!G62)</f>
        <v>0</v>
      </c>
      <c r="M8" s="69">
        <f t="shared" si="3"/>
        <v>0</v>
      </c>
      <c r="N8" s="71">
        <f t="shared" si="4"/>
        <v>0</v>
      </c>
      <c r="O8" s="71">
        <f t="shared" si="4"/>
        <v>0</v>
      </c>
      <c r="P8" s="69">
        <f t="shared" si="5"/>
        <v>0</v>
      </c>
      <c r="Q8" s="70" t="e">
        <f t="shared" si="6"/>
        <v>#DIV/0!</v>
      </c>
      <c r="R8" s="70" t="e">
        <f t="shared" si="6"/>
        <v>#DIV/0!</v>
      </c>
      <c r="S8" s="72" t="e">
        <f t="shared" si="7"/>
        <v>#DIV/0!</v>
      </c>
    </row>
    <row r="9" spans="1:19" x14ac:dyDescent="0.25">
      <c r="A9" s="69">
        <v>9</v>
      </c>
      <c r="B9" s="74">
        <f>SUM('1.КРО, нач, н-у, н-у, н-у:15.нач, н-у, н-у, н-д'!E43)</f>
        <v>0.11</v>
      </c>
      <c r="C9" s="74">
        <f>SUM('1.КРО, нач, н-у, н-у, н-у:15.нач, н-у, н-у, н-д'!F43)</f>
        <v>0</v>
      </c>
      <c r="D9" s="74">
        <f t="shared" si="0"/>
        <v>-0.11</v>
      </c>
      <c r="E9" s="75">
        <f>SUM('17.осн, адапт, ОВЗ, н-д:26.осн, н-у, н-у, н-д'!E43)</f>
        <v>0</v>
      </c>
      <c r="F9" s="75">
        <f>SUM('17.осн, адапт, ОВЗ, н-д:26.осн, н-у, н-у, н-д'!F43)</f>
        <v>0</v>
      </c>
      <c r="G9" s="75">
        <f t="shared" si="1"/>
        <v>0</v>
      </c>
      <c r="H9" s="76">
        <f>SUM('28.сред, адап, ОВЗ, н-д:36.сред, н-у, н-у, мед'!E43)</f>
        <v>0</v>
      </c>
      <c r="I9" s="76">
        <f>SUM('28.сред, адап, ОВЗ, н-д:36.сред, н-у, н-у, мед'!F43)</f>
        <v>0</v>
      </c>
      <c r="J9" s="76">
        <f t="shared" si="2"/>
        <v>0</v>
      </c>
      <c r="K9" s="69">
        <f>SUM('доп, тех :доп, н-у, н-у, н-у'!E63)</f>
        <v>0</v>
      </c>
      <c r="L9" s="69">
        <f>SUM('доп, тех :доп, н-у, н-у, н-у'!G63)</f>
        <v>0</v>
      </c>
      <c r="M9" s="69">
        <f t="shared" si="3"/>
        <v>0</v>
      </c>
      <c r="N9" s="71">
        <f t="shared" si="4"/>
        <v>0.11</v>
      </c>
      <c r="O9" s="71">
        <f t="shared" si="4"/>
        <v>0</v>
      </c>
      <c r="P9" s="69">
        <f t="shared" si="5"/>
        <v>-0.11</v>
      </c>
      <c r="Q9" s="70">
        <f t="shared" si="6"/>
        <v>0</v>
      </c>
      <c r="R9" s="70" t="e">
        <f t="shared" si="6"/>
        <v>#DIV/0!</v>
      </c>
      <c r="S9" s="72" t="e">
        <f t="shared" si="7"/>
        <v>#DIV/0!</v>
      </c>
    </row>
    <row r="10" spans="1:19" x14ac:dyDescent="0.25">
      <c r="A10" s="69">
        <v>10</v>
      </c>
      <c r="B10" s="74">
        <f>SUM('1.КРО, нач, н-у, н-у, н-у:15.нач, н-у, н-у, н-д'!E44)</f>
        <v>1</v>
      </c>
      <c r="C10" s="74">
        <f>SUM('1.КРО, нач, н-у, н-у, н-у:15.нач, н-у, н-у, н-д'!F44)</f>
        <v>0</v>
      </c>
      <c r="D10" s="74">
        <f t="shared" si="0"/>
        <v>-1</v>
      </c>
      <c r="E10" s="75">
        <f>SUM('17.осн, адапт, ОВЗ, н-д:26.осн, н-у, н-у, н-д'!E44)</f>
        <v>0</v>
      </c>
      <c r="F10" s="75">
        <f>SUM('17.осн, адапт, ОВЗ, н-д:26.осн, н-у, н-у, н-д'!F44)</f>
        <v>0</v>
      </c>
      <c r="G10" s="75">
        <f t="shared" si="1"/>
        <v>0</v>
      </c>
      <c r="H10" s="76">
        <f>SUM('28.сред, адап, ОВЗ, н-д:36.сред, н-у, н-у, мед'!E44)</f>
        <v>0</v>
      </c>
      <c r="I10" s="76">
        <f>SUM('28.сред, адап, ОВЗ, н-д:36.сред, н-у, н-у, мед'!F44)</f>
        <v>0</v>
      </c>
      <c r="J10" s="76">
        <f t="shared" si="2"/>
        <v>0</v>
      </c>
      <c r="K10" s="69">
        <f>SUM('доп, тех :доп, н-у, н-у, н-у'!E64)</f>
        <v>0</v>
      </c>
      <c r="L10" s="69">
        <f>SUM('доп, тех :доп, н-у, н-у, н-у'!G65)</f>
        <v>0</v>
      </c>
      <c r="M10" s="69">
        <f t="shared" si="3"/>
        <v>0</v>
      </c>
      <c r="N10" s="71">
        <f t="shared" si="4"/>
        <v>1</v>
      </c>
      <c r="O10" s="71">
        <f t="shared" si="4"/>
        <v>0</v>
      </c>
      <c r="P10" s="69">
        <f t="shared" si="5"/>
        <v>-1</v>
      </c>
      <c r="Q10" s="70">
        <f t="shared" si="6"/>
        <v>0</v>
      </c>
      <c r="R10" s="70" t="e">
        <f t="shared" si="6"/>
        <v>#DIV/0!</v>
      </c>
      <c r="S10" s="72" t="e">
        <f t="shared" si="7"/>
        <v>#DIV/0!</v>
      </c>
    </row>
    <row r="11" spans="1:19" x14ac:dyDescent="0.25">
      <c r="A11" s="69">
        <v>11</v>
      </c>
      <c r="B11" s="74">
        <f>SUM('1.КРО, нач, н-у, н-у, н-у:15.нач, н-у, н-у, н-д'!E45)</f>
        <v>0</v>
      </c>
      <c r="C11" s="74">
        <f>SUM('1.КРО, нач, н-у, н-у, н-у:15.нач, н-у, н-у, н-д'!F45)</f>
        <v>0</v>
      </c>
      <c r="D11" s="74">
        <f t="shared" si="0"/>
        <v>0</v>
      </c>
      <c r="E11" s="75">
        <f>SUM('17.осн, адапт, ОВЗ, н-д:26.осн, н-у, н-у, н-д'!E45)</f>
        <v>0</v>
      </c>
      <c r="F11" s="75">
        <f>SUM('17.осн, адапт, ОВЗ, н-д:26.осн, н-у, н-у, н-д'!F45)</f>
        <v>0</v>
      </c>
      <c r="G11" s="75">
        <f t="shared" si="1"/>
        <v>0</v>
      </c>
      <c r="H11" s="76">
        <f>SUM('28.сред, адап, ОВЗ, н-д:36.сред, н-у, н-у, мед'!E45)</f>
        <v>0</v>
      </c>
      <c r="I11" s="76">
        <f>SUM('28.сред, адап, ОВЗ, н-д:36.сред, н-у, н-у, мед'!F45)</f>
        <v>0</v>
      </c>
      <c r="J11" s="76">
        <f t="shared" si="2"/>
        <v>0</v>
      </c>
      <c r="K11" s="69">
        <f>SUM('доп, тех :доп, н-у, н-у, н-у'!E65)</f>
        <v>0</v>
      </c>
      <c r="L11" s="69">
        <f>SUM('доп, тех :доп, н-у, н-у, н-у'!G66)</f>
        <v>0</v>
      </c>
      <c r="M11" s="69">
        <f t="shared" si="3"/>
        <v>0</v>
      </c>
      <c r="N11" s="71">
        <f t="shared" si="4"/>
        <v>0</v>
      </c>
      <c r="O11" s="71">
        <f t="shared" si="4"/>
        <v>0</v>
      </c>
      <c r="P11" s="69">
        <f t="shared" si="5"/>
        <v>0</v>
      </c>
      <c r="Q11" s="70" t="e">
        <f t="shared" si="6"/>
        <v>#DIV/0!</v>
      </c>
      <c r="R11" s="70" t="e">
        <f t="shared" si="6"/>
        <v>#DIV/0!</v>
      </c>
      <c r="S11" s="72" t="e">
        <f t="shared" si="7"/>
        <v>#DIV/0!</v>
      </c>
    </row>
    <row r="12" spans="1:19" x14ac:dyDescent="0.25">
      <c r="A12" s="69">
        <v>12</v>
      </c>
      <c r="B12" s="74">
        <f>SUM('1.КРО, нач, н-у, н-у, н-у:15.нач, н-у, н-у, н-д'!E46)</f>
        <v>0</v>
      </c>
      <c r="C12" s="74">
        <f>SUM('1.КРО, нач, н-у, н-у, н-у:15.нач, н-у, н-у, н-д'!F46)</f>
        <v>0</v>
      </c>
      <c r="D12" s="74">
        <f t="shared" si="0"/>
        <v>0</v>
      </c>
      <c r="E12" s="75">
        <f>SUM('17.осн, адапт, ОВЗ, н-д:26.осн, н-у, н-у, н-д'!E46)</f>
        <v>0</v>
      </c>
      <c r="F12" s="75">
        <f>SUM('17.осн, адапт, ОВЗ, н-д:26.осн, н-у, н-у, н-д'!F46)</f>
        <v>0</v>
      </c>
      <c r="G12" s="75">
        <f t="shared" si="1"/>
        <v>0</v>
      </c>
      <c r="H12" s="76">
        <f>SUM('28.сред, адап, ОВЗ, н-д:36.сред, н-у, н-у, мед'!E46)</f>
        <v>0</v>
      </c>
      <c r="I12" s="76">
        <f>SUM('28.сред, адап, ОВЗ, н-д:36.сред, н-у, н-у, мед'!F46)</f>
        <v>0</v>
      </c>
      <c r="J12" s="76">
        <f t="shared" si="2"/>
        <v>0</v>
      </c>
      <c r="K12" s="69">
        <f>SUM('доп, тех :доп, н-у, н-у, н-у'!E66)</f>
        <v>0</v>
      </c>
      <c r="L12" s="69">
        <f>SUM('доп, тех :доп, н-у, н-у, н-у'!G67)</f>
        <v>0</v>
      </c>
      <c r="M12" s="69">
        <f t="shared" si="3"/>
        <v>0</v>
      </c>
      <c r="N12" s="71">
        <f t="shared" si="4"/>
        <v>0</v>
      </c>
      <c r="O12" s="71">
        <f>C12+F12+I12</f>
        <v>0</v>
      </c>
      <c r="P12" s="69">
        <f t="shared" si="5"/>
        <v>0</v>
      </c>
      <c r="Q12" s="70" t="e">
        <f t="shared" si="6"/>
        <v>#DIV/0!</v>
      </c>
      <c r="R12" s="70" t="e">
        <f t="shared" si="6"/>
        <v>#DIV/0!</v>
      </c>
      <c r="S12" s="72" t="e">
        <f t="shared" si="7"/>
        <v>#DIV/0!</v>
      </c>
    </row>
    <row r="13" spans="1:19" x14ac:dyDescent="0.25">
      <c r="A13" s="69" t="s">
        <v>82</v>
      </c>
      <c r="B13" s="73">
        <f>ROUND(SUM(B4:B12)/9,0)</f>
        <v>26</v>
      </c>
      <c r="C13" s="73">
        <f>ROUND(SUM(C4:C12)/5,0)</f>
        <v>0</v>
      </c>
      <c r="D13" s="73">
        <f t="shared" ref="D13:J13" si="8">ROUND(SUM(D4:D12)/9,0)</f>
        <v>-26</v>
      </c>
      <c r="E13" s="73">
        <f t="shared" si="8"/>
        <v>3</v>
      </c>
      <c r="F13" s="73">
        <f>ROUND(SUM(F4:F12)/5,0)</f>
        <v>0</v>
      </c>
      <c r="G13" s="73">
        <f t="shared" si="8"/>
        <v>-3</v>
      </c>
      <c r="H13" s="73">
        <f t="shared" si="8"/>
        <v>11</v>
      </c>
      <c r="I13" s="73">
        <f>ROUND(SUM(I4:I12)/5,0)</f>
        <v>0</v>
      </c>
      <c r="J13" s="73">
        <f t="shared" si="8"/>
        <v>-11</v>
      </c>
      <c r="K13" s="73">
        <f t="shared" ref="K13:P13" si="9">ROUND(SUM(K4:K12)/9,0)</f>
        <v>0</v>
      </c>
      <c r="L13" s="73">
        <f>ROUND(SUM(L4:L12)/5,0)</f>
        <v>0</v>
      </c>
      <c r="M13" s="73">
        <f t="shared" si="9"/>
        <v>0</v>
      </c>
      <c r="N13" s="73">
        <f t="shared" si="9"/>
        <v>41</v>
      </c>
      <c r="O13" s="73">
        <f>ROUND(SUM(O4:O12)/5,0)</f>
        <v>0</v>
      </c>
      <c r="P13" s="73">
        <f t="shared" si="9"/>
        <v>-41</v>
      </c>
      <c r="Q13" s="70">
        <f>K13/N13*100</f>
        <v>0</v>
      </c>
      <c r="R13" s="70" t="e">
        <f t="shared" si="6"/>
        <v>#DIV/0!</v>
      </c>
      <c r="S13" s="73" t="e">
        <f>ROUND(SUM(S4:S12)/9,0)</f>
        <v>#DIV/0!</v>
      </c>
    </row>
    <row r="20" spans="2:11" x14ac:dyDescent="0.25">
      <c r="B20" s="110">
        <v>377</v>
      </c>
      <c r="E20" s="110">
        <v>407</v>
      </c>
      <c r="H20" s="110">
        <v>91</v>
      </c>
      <c r="K20" s="110">
        <v>431</v>
      </c>
    </row>
    <row r="23" spans="2:11" x14ac:dyDescent="0.25">
      <c r="B23" s="111">
        <f>B13-B20</f>
        <v>-351</v>
      </c>
      <c r="E23" s="111">
        <f>E13-E20</f>
        <v>-404</v>
      </c>
      <c r="H23" s="111">
        <f>H13-H20</f>
        <v>-80</v>
      </c>
      <c r="K23" s="111">
        <f>K13-K20</f>
        <v>-431</v>
      </c>
    </row>
    <row r="29" spans="2:11" x14ac:dyDescent="0.25">
      <c r="B29" t="e">
        <f>'2.КРО, нач, н-у, н-у, ОДА'!E27+#REF!+#REF!+#REF!</f>
        <v>#REF!</v>
      </c>
      <c r="C29" t="e">
        <f>ROUND(B29/(#REF!+#REF!+#REF!+'2.КРО, нач, н-у, н-у, ОДА'!F37)*'2.КРО, нач, н-у, н-у, ОДА'!F37,2)</f>
        <v>#REF!</v>
      </c>
      <c r="D29" t="e">
        <f>ROUND(B29/(#REF!+#REF!+#REF!+'2.КРО, нач, н-у, н-у, ОДА'!F37)*#REF!,2)</f>
        <v>#REF!</v>
      </c>
      <c r="E29" t="e">
        <f>ROUND(B29/(#REF!+#REF!+#REF!+'2.КРО, нач, н-у, н-у, ОДА'!F37)*#REF!,2)</f>
        <v>#REF!</v>
      </c>
      <c r="F29" t="e">
        <f>B29-C29-D29-E29</f>
        <v>#REF!</v>
      </c>
    </row>
    <row r="30" spans="2:11" x14ac:dyDescent="0.25">
      <c r="B30" s="110">
        <f>[3]интернат!$D$67-[3]интернат!$D$38-[3]интернат!$D$46</f>
        <v>64.5</v>
      </c>
      <c r="F30" t="e">
        <f>B29-C29-D29-E29</f>
        <v>#REF!</v>
      </c>
    </row>
  </sheetData>
  <mergeCells count="14">
    <mergeCell ref="S2:S3"/>
    <mergeCell ref="Q1:S1"/>
    <mergeCell ref="Q2:Q3"/>
    <mergeCell ref="R2:R3"/>
    <mergeCell ref="A1:A2"/>
    <mergeCell ref="P2:P3"/>
    <mergeCell ref="N1:P1"/>
    <mergeCell ref="N2:N3"/>
    <mergeCell ref="O2:O3"/>
    <mergeCell ref="B2:D2"/>
    <mergeCell ref="E2:G2"/>
    <mergeCell ref="H2:J2"/>
    <mergeCell ref="K2:M2"/>
    <mergeCell ref="B1:M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"/>
  <sheetViews>
    <sheetView view="pageBreakPreview" zoomScale="90" zoomScaleNormal="80" zoomScaleSheetLayoutView="90" workbookViewId="0">
      <selection activeCell="B24" sqref="B24"/>
    </sheetView>
  </sheetViews>
  <sheetFormatPr defaultRowHeight="15.75" x14ac:dyDescent="0.25"/>
  <cols>
    <col min="1" max="1" width="4.85546875" style="37" customWidth="1"/>
    <col min="2" max="2" width="39.140625" style="252" customWidth="1"/>
    <col min="3" max="3" width="83.85546875" style="37" customWidth="1"/>
    <col min="4" max="4" width="10.42578125" style="38" customWidth="1"/>
    <col min="5" max="7" width="10" style="38" customWidth="1"/>
    <col min="8" max="8" width="20.42578125" style="39" customWidth="1"/>
    <col min="9" max="9" width="12.85546875" style="39" customWidth="1"/>
    <col min="10" max="10" width="11.7109375" style="30" customWidth="1"/>
    <col min="11" max="11" width="13" style="30" bestFit="1" customWidth="1"/>
    <col min="12" max="12" width="9.28515625" style="30" bestFit="1" customWidth="1"/>
    <col min="13" max="13" width="10.7109375" style="30" customWidth="1"/>
    <col min="14" max="16384" width="9.140625" style="30"/>
  </cols>
  <sheetData>
    <row r="1" spans="1:80" s="31" customFormat="1" x14ac:dyDescent="0.25">
      <c r="A1" s="307"/>
      <c r="B1" s="307"/>
      <c r="C1" s="307"/>
      <c r="D1" s="307"/>
      <c r="E1" s="307"/>
      <c r="F1" s="307"/>
      <c r="G1" s="307"/>
      <c r="H1" s="307"/>
      <c r="I1" s="25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</row>
    <row r="2" spans="1:80" s="31" customFormat="1" ht="16.5" customHeight="1" x14ac:dyDescent="0.25">
      <c r="A2" s="307" t="s">
        <v>195</v>
      </c>
      <c r="B2" s="307"/>
      <c r="C2" s="307"/>
      <c r="D2" s="307"/>
      <c r="E2" s="307"/>
      <c r="F2" s="307"/>
      <c r="G2" s="307"/>
      <c r="H2" s="307"/>
      <c r="I2" s="253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</row>
    <row r="3" spans="1:80" s="32" customFormat="1" ht="21.75" customHeight="1" x14ac:dyDescent="0.25">
      <c r="A3" s="308" t="s">
        <v>0</v>
      </c>
      <c r="B3" s="310" t="s">
        <v>33</v>
      </c>
      <c r="C3" s="310"/>
      <c r="D3" s="310"/>
      <c r="E3" s="310"/>
      <c r="F3" s="310"/>
      <c r="G3" s="255"/>
      <c r="H3" s="354" t="s">
        <v>182</v>
      </c>
      <c r="I3" s="265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</row>
    <row r="4" spans="1:80" s="31" customFormat="1" ht="15.75" customHeight="1" x14ac:dyDescent="0.25">
      <c r="A4" s="308"/>
      <c r="B4" s="309" t="s">
        <v>21</v>
      </c>
      <c r="C4" s="311"/>
      <c r="D4" s="311"/>
      <c r="E4" s="311"/>
      <c r="F4" s="311"/>
      <c r="G4" s="256"/>
      <c r="H4" s="354"/>
      <c r="I4" s="265" t="s">
        <v>190</v>
      </c>
      <c r="J4" s="264">
        <v>0.72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</row>
    <row r="5" spans="1:80" s="31" customFormat="1" ht="60" x14ac:dyDescent="0.25">
      <c r="A5" s="308"/>
      <c r="B5" s="309"/>
      <c r="C5" s="254" t="s">
        <v>12</v>
      </c>
      <c r="D5" s="255" t="s">
        <v>13</v>
      </c>
      <c r="E5" s="255" t="s">
        <v>14</v>
      </c>
      <c r="F5" s="255" t="s">
        <v>15</v>
      </c>
      <c r="G5" s="266" t="s">
        <v>194</v>
      </c>
      <c r="H5" s="30"/>
      <c r="I5" s="30">
        <v>856</v>
      </c>
      <c r="J5" s="30">
        <f>ROUND(I5*J4,0)</f>
        <v>616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</row>
    <row r="6" spans="1:80" s="31" customFormat="1" x14ac:dyDescent="0.25">
      <c r="A6" s="257">
        <v>1</v>
      </c>
      <c r="B6" s="257" t="s">
        <v>8</v>
      </c>
      <c r="C6" s="257" t="s">
        <v>60</v>
      </c>
      <c r="D6" s="1">
        <v>5</v>
      </c>
      <c r="E6" s="1">
        <v>6</v>
      </c>
      <c r="F6" s="1">
        <v>7</v>
      </c>
      <c r="G6" s="88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80" s="31" customFormat="1" ht="23.25" customHeight="1" x14ac:dyDescent="0.25">
      <c r="A7" s="248"/>
      <c r="B7" s="364" t="s">
        <v>187</v>
      </c>
      <c r="C7" s="180" t="s">
        <v>24</v>
      </c>
      <c r="D7" s="2"/>
      <c r="E7" s="3" t="s">
        <v>16</v>
      </c>
      <c r="F7" s="3" t="s">
        <v>17</v>
      </c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</row>
    <row r="8" spans="1:80" s="32" customFormat="1" ht="28.5" customHeight="1" x14ac:dyDescent="0.25">
      <c r="A8" s="353" t="s">
        <v>10</v>
      </c>
      <c r="B8" s="364"/>
      <c r="C8" s="175" t="s">
        <v>186</v>
      </c>
      <c r="D8" s="4" t="s">
        <v>25</v>
      </c>
      <c r="E8" s="5">
        <f>IF(E10=0,0,ROUND(E9/E10*100,1))</f>
        <v>72</v>
      </c>
      <c r="F8" s="5">
        <f>IF(F10=0,0,ROUND(F9/F10*100,1))</f>
        <v>58.4</v>
      </c>
      <c r="G8" s="5">
        <f>IF(F8/E8*100&gt;100,100,F8/E8*100)</f>
        <v>81.111111111111114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</row>
    <row r="9" spans="1:80" s="31" customFormat="1" ht="33.75" customHeight="1" x14ac:dyDescent="0.25">
      <c r="A9" s="353"/>
      <c r="B9" s="364"/>
      <c r="C9" s="261" t="s">
        <v>188</v>
      </c>
      <c r="D9" s="6" t="s">
        <v>18</v>
      </c>
      <c r="E9" s="8">
        <v>616</v>
      </c>
      <c r="F9" s="8">
        <v>500</v>
      </c>
      <c r="G9" s="8"/>
      <c r="H9" s="262"/>
      <c r="I9" s="263"/>
      <c r="J9" s="263"/>
      <c r="K9" s="263"/>
      <c r="L9" s="263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</row>
    <row r="10" spans="1:80" s="31" customFormat="1" ht="35.25" customHeight="1" x14ac:dyDescent="0.25">
      <c r="A10" s="353"/>
      <c r="B10" s="364"/>
      <c r="C10" s="261" t="s">
        <v>189</v>
      </c>
      <c r="D10" s="6" t="s">
        <v>18</v>
      </c>
      <c r="E10" s="8">
        <v>856</v>
      </c>
      <c r="F10" s="8">
        <v>856</v>
      </c>
      <c r="G10" s="8"/>
      <c r="H10" s="262"/>
      <c r="I10" s="263"/>
      <c r="J10" s="263"/>
      <c r="K10" s="263"/>
      <c r="L10" s="263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</row>
    <row r="13" spans="1:80" x14ac:dyDescent="0.25">
      <c r="C13" s="30"/>
    </row>
  </sheetData>
  <mergeCells count="9">
    <mergeCell ref="B7:B10"/>
    <mergeCell ref="A8:A10"/>
    <mergeCell ref="A1:H1"/>
    <mergeCell ref="A2:H2"/>
    <mergeCell ref="A3:A5"/>
    <mergeCell ref="B3:F3"/>
    <mergeCell ref="H3:H4"/>
    <mergeCell ref="B4:B5"/>
    <mergeCell ref="C4:F4"/>
  </mergeCells>
  <pageMargins left="0.7" right="0.7" top="0.75" bottom="0.75" header="0.3" footer="0.3"/>
  <pageSetup paperSize="9" scale="44" orientation="portrait" r:id="rId1"/>
  <colBreaks count="1" manualBreakCount="1">
    <brk id="9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zoomScale="80" zoomScaleNormal="80" workbookViewId="0">
      <selection activeCell="Q6" sqref="Q6"/>
    </sheetView>
  </sheetViews>
  <sheetFormatPr defaultRowHeight="15" x14ac:dyDescent="0.25"/>
  <cols>
    <col min="1" max="1" width="38.7109375" style="268" customWidth="1"/>
    <col min="2" max="2" width="12.42578125" style="267" customWidth="1"/>
    <col min="3" max="3" width="17.140625" style="267" customWidth="1"/>
    <col min="4" max="4" width="18.7109375" style="267" customWidth="1"/>
    <col min="5" max="5" width="14.28515625" style="267" customWidth="1"/>
    <col min="6" max="6" width="12.42578125" style="267" customWidth="1"/>
    <col min="7" max="7" width="16.5703125" style="267" customWidth="1"/>
    <col min="8" max="8" width="18.140625" style="267" customWidth="1"/>
    <col min="9" max="9" width="28.7109375" style="267" customWidth="1"/>
    <col min="10" max="10" width="12.7109375" style="267" customWidth="1"/>
    <col min="11" max="11" width="17.28515625" style="267" customWidth="1"/>
    <col min="12" max="12" width="17.42578125" style="267" customWidth="1"/>
    <col min="13" max="13" width="35.85546875" style="267" customWidth="1"/>
    <col min="14" max="15" width="15.28515625" style="267" customWidth="1"/>
    <col min="16" max="16" width="18.140625" style="267" customWidth="1"/>
    <col min="17" max="17" width="36.5703125" style="267" customWidth="1"/>
    <col min="18" max="18" width="12.7109375" style="267" customWidth="1"/>
    <col min="19" max="19" width="17.7109375" style="267" customWidth="1"/>
    <col min="20" max="20" width="17.85546875" style="267" customWidth="1"/>
    <col min="21" max="21" width="30.28515625" style="267" customWidth="1"/>
    <col min="22" max="16384" width="9.140625" style="267"/>
  </cols>
  <sheetData>
    <row r="1" spans="1:21" ht="83.25" customHeight="1" x14ac:dyDescent="0.25">
      <c r="A1" s="402" t="s">
        <v>218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21" ht="15.75" thickBot="1" x14ac:dyDescent="0.3"/>
    <row r="3" spans="1:21" x14ac:dyDescent="0.25">
      <c r="A3" s="406" t="s">
        <v>197</v>
      </c>
      <c r="B3" s="403" t="s">
        <v>201</v>
      </c>
      <c r="C3" s="404"/>
      <c r="D3" s="404"/>
      <c r="E3" s="408"/>
      <c r="F3" s="403" t="s">
        <v>213</v>
      </c>
      <c r="G3" s="404"/>
      <c r="H3" s="404"/>
      <c r="I3" s="405"/>
      <c r="J3" s="403" t="s">
        <v>214</v>
      </c>
      <c r="K3" s="404"/>
      <c r="L3" s="404"/>
      <c r="M3" s="405"/>
      <c r="N3" s="409" t="s">
        <v>217</v>
      </c>
      <c r="O3" s="410"/>
      <c r="P3" s="410"/>
      <c r="Q3" s="410"/>
      <c r="R3" s="403" t="s">
        <v>215</v>
      </c>
      <c r="S3" s="404"/>
      <c r="T3" s="404"/>
      <c r="U3" s="405"/>
    </row>
    <row r="4" spans="1:21" s="273" customFormat="1" ht="45" x14ac:dyDescent="0.25">
      <c r="A4" s="407"/>
      <c r="B4" s="269" t="s">
        <v>206</v>
      </c>
      <c r="C4" s="270" t="s">
        <v>202</v>
      </c>
      <c r="D4" s="270" t="s">
        <v>204</v>
      </c>
      <c r="E4" s="272" t="s">
        <v>203</v>
      </c>
      <c r="F4" s="269" t="s">
        <v>206</v>
      </c>
      <c r="G4" s="270" t="s">
        <v>202</v>
      </c>
      <c r="H4" s="270" t="s">
        <v>204</v>
      </c>
      <c r="I4" s="271" t="s">
        <v>203</v>
      </c>
      <c r="J4" s="269" t="s">
        <v>206</v>
      </c>
      <c r="K4" s="270" t="s">
        <v>202</v>
      </c>
      <c r="L4" s="270" t="s">
        <v>204</v>
      </c>
      <c r="M4" s="271" t="s">
        <v>203</v>
      </c>
      <c r="N4" s="269" t="s">
        <v>206</v>
      </c>
      <c r="O4" s="270" t="s">
        <v>202</v>
      </c>
      <c r="P4" s="270" t="s">
        <v>204</v>
      </c>
      <c r="Q4" s="272" t="s">
        <v>203</v>
      </c>
      <c r="R4" s="269" t="s">
        <v>206</v>
      </c>
      <c r="S4" s="270" t="s">
        <v>202</v>
      </c>
      <c r="T4" s="270" t="s">
        <v>204</v>
      </c>
      <c r="U4" s="271" t="s">
        <v>203</v>
      </c>
    </row>
    <row r="5" spans="1:21" x14ac:dyDescent="0.25">
      <c r="A5" s="274"/>
      <c r="B5" s="275"/>
      <c r="C5" s="276"/>
      <c r="D5" s="277"/>
      <c r="E5" s="279"/>
      <c r="F5" s="275"/>
      <c r="G5" s="276"/>
      <c r="H5" s="277"/>
      <c r="I5" s="278"/>
      <c r="J5" s="275"/>
      <c r="K5" s="276"/>
      <c r="L5" s="277"/>
      <c r="M5" s="278"/>
      <c r="N5" s="275"/>
      <c r="O5" s="276"/>
      <c r="P5" s="277"/>
      <c r="Q5" s="279"/>
      <c r="R5" s="275"/>
      <c r="S5" s="276"/>
      <c r="T5" s="277"/>
      <c r="U5" s="278"/>
    </row>
    <row r="6" spans="1:21" ht="202.5" customHeight="1" x14ac:dyDescent="0.25">
      <c r="A6" s="280" t="s">
        <v>209</v>
      </c>
      <c r="B6" s="275"/>
      <c r="C6" s="276"/>
      <c r="D6" s="277"/>
      <c r="E6" s="279"/>
      <c r="F6" s="275"/>
      <c r="G6" s="276"/>
      <c r="H6" s="277"/>
      <c r="I6" s="286"/>
      <c r="J6" s="275" t="s">
        <v>205</v>
      </c>
      <c r="K6" s="282">
        <v>44839</v>
      </c>
      <c r="L6" s="277" t="s">
        <v>207</v>
      </c>
      <c r="M6" s="298" t="s">
        <v>220</v>
      </c>
      <c r="N6" s="275" t="s">
        <v>205</v>
      </c>
      <c r="O6" s="282">
        <v>44839</v>
      </c>
      <c r="P6" s="277" t="s">
        <v>207</v>
      </c>
      <c r="Q6" s="298" t="s">
        <v>220</v>
      </c>
      <c r="R6" s="285" t="s">
        <v>216</v>
      </c>
      <c r="S6" s="282">
        <v>44936</v>
      </c>
      <c r="T6" s="277" t="s">
        <v>207</v>
      </c>
      <c r="U6" s="293" t="s">
        <v>220</v>
      </c>
    </row>
    <row r="7" spans="1:21" ht="120" customHeight="1" x14ac:dyDescent="0.25">
      <c r="A7" s="280" t="s">
        <v>210</v>
      </c>
      <c r="B7" s="275" t="s">
        <v>205</v>
      </c>
      <c r="C7" s="282">
        <v>44658</v>
      </c>
      <c r="D7" s="277" t="s">
        <v>207</v>
      </c>
      <c r="E7" s="281" t="s">
        <v>221</v>
      </c>
      <c r="F7" s="275" t="s">
        <v>205</v>
      </c>
      <c r="G7" s="282">
        <v>44747</v>
      </c>
      <c r="H7" s="277" t="s">
        <v>207</v>
      </c>
      <c r="I7" s="281" t="s">
        <v>223</v>
      </c>
      <c r="J7" s="275" t="s">
        <v>205</v>
      </c>
      <c r="K7" s="282">
        <v>44839</v>
      </c>
      <c r="L7" s="277" t="s">
        <v>207</v>
      </c>
      <c r="M7" s="281" t="s">
        <v>223</v>
      </c>
      <c r="N7" s="275" t="s">
        <v>205</v>
      </c>
      <c r="O7" s="282">
        <v>44839</v>
      </c>
      <c r="P7" s="277" t="s">
        <v>207</v>
      </c>
      <c r="Q7" s="281" t="s">
        <v>223</v>
      </c>
      <c r="R7" s="275" t="s">
        <v>205</v>
      </c>
      <c r="S7" s="282">
        <v>44936</v>
      </c>
      <c r="T7" s="277" t="s">
        <v>207</v>
      </c>
      <c r="U7" s="281" t="s">
        <v>223</v>
      </c>
    </row>
    <row r="8" spans="1:21" ht="132" customHeight="1" x14ac:dyDescent="0.25">
      <c r="A8" s="280" t="s">
        <v>212</v>
      </c>
      <c r="B8" s="275"/>
      <c r="C8" s="276"/>
      <c r="D8" s="277"/>
      <c r="E8" s="279"/>
      <c r="F8" s="275" t="s">
        <v>205</v>
      </c>
      <c r="G8" s="282">
        <v>44747</v>
      </c>
      <c r="H8" s="277" t="s">
        <v>207</v>
      </c>
      <c r="I8" s="281" t="s">
        <v>224</v>
      </c>
      <c r="J8" s="275" t="s">
        <v>205</v>
      </c>
      <c r="K8" s="282">
        <v>44839</v>
      </c>
      <c r="L8" s="277" t="s">
        <v>207</v>
      </c>
      <c r="M8" s="281" t="s">
        <v>224</v>
      </c>
      <c r="N8" s="275" t="s">
        <v>205</v>
      </c>
      <c r="O8" s="282">
        <v>44839</v>
      </c>
      <c r="P8" s="277" t="s">
        <v>207</v>
      </c>
      <c r="Q8" s="281" t="s">
        <v>224</v>
      </c>
      <c r="R8" s="275" t="s">
        <v>205</v>
      </c>
      <c r="S8" s="282">
        <v>44936</v>
      </c>
      <c r="T8" s="277" t="s">
        <v>207</v>
      </c>
      <c r="U8" s="281" t="s">
        <v>224</v>
      </c>
    </row>
    <row r="9" spans="1:21" ht="75" x14ac:dyDescent="0.25">
      <c r="A9" s="280" t="s">
        <v>208</v>
      </c>
      <c r="B9" s="275" t="s">
        <v>205</v>
      </c>
      <c r="C9" s="282">
        <v>44658</v>
      </c>
      <c r="D9" s="277" t="s">
        <v>207</v>
      </c>
      <c r="E9" s="281" t="s">
        <v>222</v>
      </c>
      <c r="F9" s="275" t="s">
        <v>205</v>
      </c>
      <c r="G9" s="282">
        <v>44747</v>
      </c>
      <c r="H9" s="277" t="s">
        <v>207</v>
      </c>
      <c r="I9" s="286" t="s">
        <v>222</v>
      </c>
      <c r="J9" s="275" t="s">
        <v>205</v>
      </c>
      <c r="K9" s="282">
        <v>44839</v>
      </c>
      <c r="L9" s="277" t="s">
        <v>207</v>
      </c>
      <c r="M9" s="281" t="s">
        <v>222</v>
      </c>
      <c r="N9" s="275" t="s">
        <v>205</v>
      </c>
      <c r="O9" s="282">
        <v>44839</v>
      </c>
      <c r="P9" s="277" t="s">
        <v>207</v>
      </c>
      <c r="Q9" s="281" t="s">
        <v>222</v>
      </c>
      <c r="R9" s="275" t="s">
        <v>205</v>
      </c>
      <c r="S9" s="282">
        <v>44936</v>
      </c>
      <c r="T9" s="277" t="s">
        <v>207</v>
      </c>
      <c r="U9" s="286" t="s">
        <v>222</v>
      </c>
    </row>
    <row r="10" spans="1:21" ht="75.75" thickBot="1" x14ac:dyDescent="0.3">
      <c r="A10" s="287" t="s">
        <v>211</v>
      </c>
      <c r="B10" s="288" t="s">
        <v>205</v>
      </c>
      <c r="C10" s="292">
        <v>44658</v>
      </c>
      <c r="D10" s="289" t="s">
        <v>207</v>
      </c>
      <c r="E10" s="291" t="s">
        <v>222</v>
      </c>
      <c r="F10" s="288" t="s">
        <v>205</v>
      </c>
      <c r="G10" s="292">
        <v>44747</v>
      </c>
      <c r="H10" s="289" t="s">
        <v>207</v>
      </c>
      <c r="I10" s="290" t="s">
        <v>222</v>
      </c>
      <c r="J10" s="288" t="s">
        <v>205</v>
      </c>
      <c r="K10" s="292">
        <v>44839</v>
      </c>
      <c r="L10" s="289" t="s">
        <v>207</v>
      </c>
      <c r="M10" s="291" t="s">
        <v>222</v>
      </c>
      <c r="N10" s="288" t="s">
        <v>205</v>
      </c>
      <c r="O10" s="292">
        <v>44839</v>
      </c>
      <c r="P10" s="289" t="s">
        <v>207</v>
      </c>
      <c r="Q10" s="291" t="s">
        <v>222</v>
      </c>
      <c r="R10" s="288" t="s">
        <v>205</v>
      </c>
      <c r="S10" s="292">
        <v>44936</v>
      </c>
      <c r="T10" s="289" t="s">
        <v>207</v>
      </c>
      <c r="U10" s="290" t="s">
        <v>222</v>
      </c>
    </row>
    <row r="12" spans="1:21" ht="31.5" x14ac:dyDescent="0.25">
      <c r="A12" s="284" t="s">
        <v>219</v>
      </c>
    </row>
    <row r="13" spans="1:21" ht="15.75" x14ac:dyDescent="0.25">
      <c r="A13" s="284"/>
    </row>
    <row r="14" spans="1:21" ht="15.75" x14ac:dyDescent="0.25">
      <c r="A14" s="284"/>
    </row>
    <row r="15" spans="1:21" ht="15.75" x14ac:dyDescent="0.25">
      <c r="A15" s="284"/>
    </row>
    <row r="16" spans="1:21" ht="15.75" x14ac:dyDescent="0.25">
      <c r="A16" s="284"/>
    </row>
    <row r="17" spans="1:1" ht="15.75" x14ac:dyDescent="0.25">
      <c r="A17" s="284"/>
    </row>
    <row r="18" spans="1:1" ht="15.75" x14ac:dyDescent="0.25">
      <c r="A18" s="284"/>
    </row>
    <row r="19" spans="1:1" ht="15.75" x14ac:dyDescent="0.25">
      <c r="A19" s="283"/>
    </row>
    <row r="20" spans="1:1" ht="15.75" x14ac:dyDescent="0.25">
      <c r="A20" s="283"/>
    </row>
    <row r="21" spans="1:1" ht="15.75" x14ac:dyDescent="0.25">
      <c r="A21" s="283"/>
    </row>
    <row r="22" spans="1:1" ht="15.75" x14ac:dyDescent="0.25">
      <c r="A22" s="283"/>
    </row>
    <row r="23" spans="1:1" ht="15.75" x14ac:dyDescent="0.25">
      <c r="A23" s="283"/>
    </row>
    <row r="24" spans="1:1" ht="15.75" x14ac:dyDescent="0.25">
      <c r="A24" s="283"/>
    </row>
    <row r="25" spans="1:1" ht="15.75" x14ac:dyDescent="0.25">
      <c r="A25" s="283"/>
    </row>
    <row r="26" spans="1:1" ht="15.75" x14ac:dyDescent="0.25">
      <c r="A26" s="283"/>
    </row>
  </sheetData>
  <mergeCells count="7">
    <mergeCell ref="A1:M1"/>
    <mergeCell ref="R3:U3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H52"/>
  <sheetViews>
    <sheetView view="pageBreakPreview" topLeftCell="A22" zoomScale="70" zoomScaleNormal="80" zoomScaleSheetLayoutView="70" workbookViewId="0">
      <selection activeCell="C32" sqref="C32"/>
    </sheetView>
  </sheetViews>
  <sheetFormatPr defaultRowHeight="15.75" x14ac:dyDescent="0.25"/>
  <cols>
    <col min="1" max="1" width="4.85546875" style="37" customWidth="1"/>
    <col min="2" max="2" width="12.28515625" style="165" customWidth="1"/>
    <col min="3" max="3" width="89.85546875" style="37" customWidth="1"/>
    <col min="4" max="4" width="10.42578125" style="38" customWidth="1"/>
    <col min="5" max="6" width="10" style="38" customWidth="1"/>
    <col min="7" max="7" width="8.7109375" style="39" customWidth="1"/>
    <col min="8" max="8" width="9.140625" style="30"/>
    <col min="9" max="9" width="13" style="30" bestFit="1" customWidth="1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2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86" s="12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</row>
    <row r="3" spans="1:86" s="12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</row>
    <row r="4" spans="1:86" s="12" customFormat="1" x14ac:dyDescent="0.25">
      <c r="A4" s="342" t="s">
        <v>38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86" s="12" customFormat="1" x14ac:dyDescent="0.25">
      <c r="A5" s="342" t="s">
        <v>68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86" s="12" customFormat="1" x14ac:dyDescent="0.25">
      <c r="A6" s="52" t="s">
        <v>69</v>
      </c>
      <c r="B6" s="15"/>
      <c r="C6" s="52"/>
      <c r="D6" s="84"/>
      <c r="E6" s="169"/>
      <c r="F6" s="58"/>
      <c r="G6" s="84"/>
      <c r="H6" s="57"/>
      <c r="I6" s="57"/>
      <c r="J6" s="58"/>
      <c r="K6" s="85"/>
    </row>
    <row r="7" spans="1:86" s="12" customFormat="1" ht="16.5" thickBot="1" x14ac:dyDescent="0.3">
      <c r="A7" s="52" t="s">
        <v>149</v>
      </c>
      <c r="B7" s="15"/>
      <c r="C7" s="52"/>
      <c r="D7" s="84"/>
      <c r="E7" s="169"/>
      <c r="F7" s="58"/>
      <c r="G7" s="84"/>
      <c r="H7" s="57"/>
      <c r="I7" s="57"/>
      <c r="J7" s="58"/>
      <c r="K7" s="85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67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66">
        <v>1</v>
      </c>
      <c r="B12" s="170" t="s">
        <v>8</v>
      </c>
      <c r="C12" s="170" t="s">
        <v>9</v>
      </c>
      <c r="D12" s="64">
        <v>4</v>
      </c>
      <c r="E12" s="64">
        <v>5</v>
      </c>
      <c r="F12" s="65">
        <v>6</v>
      </c>
      <c r="G12" s="64">
        <v>7</v>
      </c>
      <c r="H12" s="168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20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0</v>
      </c>
      <c r="E15" s="160">
        <f>F32</f>
        <v>0</v>
      </c>
      <c r="F15" s="163" t="str">
        <f>IF(AND(D15=0,E15=0),"-",IF(E15/D15*100&gt;100,100,E15/D15*100))</f>
        <v>-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0</v>
      </c>
      <c r="E17" s="164">
        <f>F38</f>
        <v>0</v>
      </c>
      <c r="F17" s="163" t="str">
        <f>IF(AND(D17=0,E17=0),"-",IF(E17/D17*100&gt;100,100,E17/D17*100))</f>
        <v>-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0.11</v>
      </c>
      <c r="I18" s="78">
        <f>F43</f>
        <v>0</v>
      </c>
      <c r="J18" s="105">
        <f>IF(I18/H18*100&gt;100,100,I18/H18*100)</f>
        <v>0</v>
      </c>
      <c r="K18" s="106">
        <f>(J18+G18)/2</f>
        <v>0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3'!$FY$126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3'!$FY$127</f>
        <v>20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3'!$FY$128</f>
        <v>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3'!$FY$129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3'!$FY$130</f>
        <v>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0.11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[2]январь!$G$8</f>
        <v>1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[2]февраль!$G$8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[2]март!$G$8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[2]апрель!$G$8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[2]май!$G$8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[2]сентябрь!$G$8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[2]октябрь!$G$8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[2]ноябрь!$G$8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[2]декабрь!$G$8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H52"/>
  <sheetViews>
    <sheetView view="pageBreakPreview" topLeftCell="A28" zoomScale="70" zoomScaleNormal="80" zoomScaleSheetLayoutView="70" workbookViewId="0">
      <selection activeCell="O23" sqref="O23"/>
    </sheetView>
  </sheetViews>
  <sheetFormatPr defaultRowHeight="15.75" x14ac:dyDescent="0.25"/>
  <cols>
    <col min="1" max="1" width="4.85546875" style="37" customWidth="1"/>
    <col min="2" max="2" width="12.28515625" style="165" customWidth="1"/>
    <col min="3" max="3" width="89.85546875" style="37" customWidth="1"/>
    <col min="4" max="4" width="10.42578125" style="38" customWidth="1"/>
    <col min="5" max="6" width="10" style="38" customWidth="1"/>
    <col min="7" max="7" width="8.7109375" style="39" customWidth="1"/>
    <col min="8" max="8" width="9.140625" style="30"/>
    <col min="9" max="9" width="13" style="30" bestFit="1" customWidth="1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2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86" s="12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</row>
    <row r="3" spans="1:86" s="12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</row>
    <row r="4" spans="1:86" s="12" customFormat="1" x14ac:dyDescent="0.25">
      <c r="A4" s="342" t="s">
        <v>38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86" s="12" customFormat="1" x14ac:dyDescent="0.25">
      <c r="A5" s="342" t="s">
        <v>68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86" s="12" customFormat="1" x14ac:dyDescent="0.25">
      <c r="A6" s="52" t="s">
        <v>71</v>
      </c>
      <c r="B6" s="15"/>
      <c r="C6" s="52"/>
      <c r="D6" s="84"/>
      <c r="E6" s="169"/>
      <c r="F6" s="58"/>
      <c r="G6" s="84"/>
      <c r="H6" s="57"/>
      <c r="I6" s="57"/>
      <c r="J6" s="58"/>
      <c r="K6" s="85"/>
    </row>
    <row r="7" spans="1:86" s="12" customFormat="1" ht="16.5" thickBot="1" x14ac:dyDescent="0.3">
      <c r="A7" s="52" t="s">
        <v>70</v>
      </c>
      <c r="B7" s="15"/>
      <c r="C7" s="52"/>
      <c r="D7" s="84"/>
      <c r="E7" s="169"/>
      <c r="F7" s="58"/>
      <c r="G7" s="84"/>
      <c r="H7" s="57"/>
      <c r="I7" s="57"/>
      <c r="J7" s="58"/>
      <c r="K7" s="85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67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66">
        <v>1</v>
      </c>
      <c r="B12" s="170" t="s">
        <v>8</v>
      </c>
      <c r="C12" s="170" t="s">
        <v>9</v>
      </c>
      <c r="D12" s="64">
        <v>4</v>
      </c>
      <c r="E12" s="64">
        <v>5</v>
      </c>
      <c r="F12" s="65">
        <v>6</v>
      </c>
      <c r="G12" s="64">
        <v>7</v>
      </c>
      <c r="H12" s="168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20</v>
      </c>
      <c r="E13" s="182">
        <f>F26</f>
        <v>0</v>
      </c>
      <c r="F13" s="163">
        <f>IF(AND(D13=0,E13=0),"-",IF(E13/D13*100&gt;100,100,E13/D13*100))</f>
        <v>0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0</v>
      </c>
      <c r="E14" s="182">
        <f>F29</f>
        <v>0</v>
      </c>
      <c r="F14" s="163" t="str">
        <f>IF(AND(D14=0,E14=0),"-",IF(E14/D14*100&gt;100,100,E14/D14*100))</f>
        <v>-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75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2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20</v>
      </c>
      <c r="E17" s="164">
        <f>F38</f>
        <v>0</v>
      </c>
      <c r="F17" s="163">
        <f>IF(AND(D17=0,E17=0),"-",IF(E17/D17*100&gt;100,100,E17/D17*100))</f>
        <v>0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3'!$FY$131</f>
        <v>20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3'!$FY$132</f>
        <v>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3'!$FY$133</f>
        <v>75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3'!$FY$134</f>
        <v>2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3'!$FY$135</f>
        <v>20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[2]январь!$H$8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[2]февраль!$H$8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[2]март!$H$8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[2]апрель!$H$8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[2]май!$H$8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[2]сентябрь!$H$8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[2]октябрь!$H$8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[2]ноябрь!$H$8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[2]декабрь!$H$8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H52"/>
  <sheetViews>
    <sheetView view="pageBreakPreview" topLeftCell="A19" zoomScale="70" zoomScaleNormal="80" zoomScaleSheetLayoutView="70" workbookViewId="0">
      <selection activeCell="T34" sqref="T34"/>
    </sheetView>
  </sheetViews>
  <sheetFormatPr defaultRowHeight="15.75" x14ac:dyDescent="0.25"/>
  <cols>
    <col min="1" max="1" width="4.85546875" style="37" customWidth="1"/>
    <col min="2" max="2" width="12.28515625" style="165" customWidth="1"/>
    <col min="3" max="3" width="89.85546875" style="37" customWidth="1"/>
    <col min="4" max="4" width="10.42578125" style="38" customWidth="1"/>
    <col min="5" max="6" width="10" style="38" customWidth="1"/>
    <col min="7" max="7" width="8.7109375" style="39" customWidth="1"/>
    <col min="8" max="8" width="9.140625" style="30"/>
    <col min="9" max="9" width="13" style="30" bestFit="1" customWidth="1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2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86" s="12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</row>
    <row r="3" spans="1:86" s="12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</row>
    <row r="4" spans="1:86" s="12" customFormat="1" x14ac:dyDescent="0.25">
      <c r="A4" s="342" t="s">
        <v>38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86" s="12" customFormat="1" x14ac:dyDescent="0.25">
      <c r="A5" s="342" t="s">
        <v>68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86" s="12" customFormat="1" x14ac:dyDescent="0.25">
      <c r="A6" s="52" t="s">
        <v>71</v>
      </c>
      <c r="B6" s="15"/>
      <c r="C6" s="52"/>
      <c r="D6" s="84"/>
      <c r="E6" s="169"/>
      <c r="F6" s="58"/>
      <c r="G6" s="84"/>
      <c r="H6" s="57"/>
      <c r="I6" s="57"/>
      <c r="J6" s="58"/>
      <c r="K6" s="85"/>
    </row>
    <row r="7" spans="1:86" s="12" customFormat="1" ht="16.5" thickBot="1" x14ac:dyDescent="0.3">
      <c r="A7" s="52" t="s">
        <v>149</v>
      </c>
      <c r="B7" s="15"/>
      <c r="C7" s="52"/>
      <c r="D7" s="84"/>
      <c r="E7" s="169"/>
      <c r="F7" s="58"/>
      <c r="G7" s="84"/>
      <c r="H7" s="57"/>
      <c r="I7" s="57"/>
      <c r="J7" s="58"/>
      <c r="K7" s="85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67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66">
        <v>1</v>
      </c>
      <c r="B12" s="170" t="s">
        <v>8</v>
      </c>
      <c r="C12" s="170" t="s">
        <v>9</v>
      </c>
      <c r="D12" s="64">
        <v>4</v>
      </c>
      <c r="E12" s="64">
        <v>5</v>
      </c>
      <c r="F12" s="65">
        <v>6</v>
      </c>
      <c r="G12" s="64">
        <v>7</v>
      </c>
      <c r="H12" s="168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100</v>
      </c>
      <c r="E13" s="182">
        <f>F26</f>
        <v>0</v>
      </c>
      <c r="F13" s="163">
        <f>IF(AND(D13=0,E13=0),"-",IF(E13/D13*100&gt;100,100,E13/D13*100))</f>
        <v>0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75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2</v>
      </c>
      <c r="E15" s="160">
        <f>F32</f>
        <v>0</v>
      </c>
      <c r="F15" s="163">
        <f>IF(AND(D15=0,E15=0),"-",IF(E15/D15*100&gt;100,100,E15/D15*100))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20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100</v>
      </c>
      <c r="E17" s="164">
        <f>F38</f>
        <v>0</v>
      </c>
      <c r="F17" s="163">
        <f>IF(AND(D17=0,E17=0),"-",IF(E17/D17*100&gt;100,100,E17/D17*100))</f>
        <v>0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IF(AND(F13="-",F14="-",F15="-"),F16/1,SUM(F13:F17)/5)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3'!$FY$136</f>
        <v>100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/>
      <c r="F27" s="8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/>
      <c r="F28" s="8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3'!$FY$137</f>
        <v>75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9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9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3'!$FY$138</f>
        <v>2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9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9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3'!$FY$139</f>
        <v>20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3'!$FY$140</f>
        <v>100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[2]январь!$I$8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[2]февраль!$I$8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[2]март!$I$8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[2]апрель!$I$8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[2]май!$I$8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[2]сентябрь!$I$8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[2]октябрь!$I$8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[2]ноябрь!$I$8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[2]декабрь!$I$8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H52"/>
  <sheetViews>
    <sheetView view="pageBreakPreview" topLeftCell="A19" zoomScale="70" zoomScaleNormal="80" zoomScaleSheetLayoutView="70" workbookViewId="0">
      <selection activeCell="D15" sqref="D15"/>
    </sheetView>
  </sheetViews>
  <sheetFormatPr defaultRowHeight="15.75" x14ac:dyDescent="0.25"/>
  <cols>
    <col min="1" max="1" width="4.85546875" style="37" customWidth="1"/>
    <col min="2" max="2" width="12.28515625" style="165" customWidth="1"/>
    <col min="3" max="3" width="89.85546875" style="37" customWidth="1"/>
    <col min="4" max="4" width="10.42578125" style="38" customWidth="1"/>
    <col min="5" max="6" width="10" style="38" customWidth="1"/>
    <col min="7" max="7" width="8.7109375" style="39" customWidth="1"/>
    <col min="8" max="8" width="9.140625" style="30"/>
    <col min="9" max="9" width="13" style="30" bestFit="1" customWidth="1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2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86" s="12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</row>
    <row r="3" spans="1:86" s="12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</row>
    <row r="4" spans="1:86" s="12" customFormat="1" x14ac:dyDescent="0.25">
      <c r="A4" s="342" t="s">
        <v>38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86" s="12" customFormat="1" x14ac:dyDescent="0.25">
      <c r="A5" s="342" t="s">
        <v>150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86" s="12" customFormat="1" x14ac:dyDescent="0.25">
      <c r="A6" s="52" t="s">
        <v>70</v>
      </c>
      <c r="B6" s="15"/>
      <c r="C6" s="52"/>
      <c r="D6" s="84"/>
      <c r="E6" s="169"/>
      <c r="F6" s="58"/>
      <c r="G6" s="84"/>
      <c r="H6" s="57"/>
      <c r="I6" s="57"/>
      <c r="J6" s="58"/>
      <c r="K6" s="85"/>
    </row>
    <row r="7" spans="1:86" s="12" customFormat="1" ht="16.5" thickBot="1" x14ac:dyDescent="0.3">
      <c r="A7" s="52" t="s">
        <v>70</v>
      </c>
      <c r="B7" s="15"/>
      <c r="C7" s="52"/>
      <c r="D7" s="84"/>
      <c r="E7" s="169"/>
      <c r="F7" s="58"/>
      <c r="G7" s="84"/>
      <c r="H7" s="57"/>
      <c r="I7" s="57"/>
      <c r="J7" s="58"/>
      <c r="K7" s="85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67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66">
        <v>1</v>
      </c>
      <c r="B12" s="170" t="s">
        <v>8</v>
      </c>
      <c r="C12" s="170" t="s">
        <v>9</v>
      </c>
      <c r="D12" s="64">
        <v>4</v>
      </c>
      <c r="E12" s="64">
        <v>5</v>
      </c>
      <c r="F12" s="65">
        <v>6</v>
      </c>
      <c r="G12" s="64">
        <v>7</v>
      </c>
      <c r="H12" s="168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0</v>
      </c>
      <c r="E13" s="182">
        <f>F26</f>
        <v>0</v>
      </c>
      <c r="F13" s="163" t="str">
        <f>IF(AND(D13=0,E13=0),"-",IF(E13/D13*100&gt;100,100,E13/D13*100))</f>
        <v>-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2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20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0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75</v>
      </c>
      <c r="E17" s="164">
        <f>F38</f>
        <v>0</v>
      </c>
      <c r="F17" s="163">
        <f>IF(AND(D17=0,E17=0),"-",IF(E17/D17*100&gt;100,100,E17/D17*100))</f>
        <v>0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3'!$FY$141</f>
        <v>0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/>
      <c r="F27" s="17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/>
      <c r="F28" s="17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3'!$FY$142</f>
        <v>2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17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17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3'!$FY$143</f>
        <v>20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3'!$FY$144</f>
        <v>0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3'!$FY$145</f>
        <v>75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174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174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[2]январь!$J$8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[2]февраль!$J$8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[2]март!$J$8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[2]апрель!$J$8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[2]май!$J$8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[2]сентябрь!$J$8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[2]октябрь!$J$8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[2]ноябрь!$J$8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[2]декабрь!$J$8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H52"/>
  <sheetViews>
    <sheetView view="pageBreakPreview" topLeftCell="A25" zoomScale="70" zoomScaleNormal="80" zoomScaleSheetLayoutView="70" workbookViewId="0">
      <selection activeCell="T34" sqref="T34"/>
    </sheetView>
  </sheetViews>
  <sheetFormatPr defaultRowHeight="15.75" x14ac:dyDescent="0.25"/>
  <cols>
    <col min="1" max="1" width="4.85546875" style="37" customWidth="1"/>
    <col min="2" max="2" width="12.28515625" style="165" customWidth="1"/>
    <col min="3" max="3" width="89.85546875" style="37" customWidth="1"/>
    <col min="4" max="4" width="10.42578125" style="38" customWidth="1"/>
    <col min="5" max="6" width="10" style="38" customWidth="1"/>
    <col min="7" max="7" width="8.7109375" style="39" customWidth="1"/>
    <col min="8" max="8" width="9.140625" style="30"/>
    <col min="9" max="9" width="13" style="30" bestFit="1" customWidth="1"/>
    <col min="10" max="10" width="9.28515625" style="30" bestFit="1" customWidth="1"/>
    <col min="11" max="11" width="10.7109375" style="30" customWidth="1"/>
    <col min="12" max="16384" width="9.140625" style="30"/>
  </cols>
  <sheetData>
    <row r="1" spans="1:86" s="12" customFormat="1" x14ac:dyDescent="0.25">
      <c r="A1" s="340" t="s">
        <v>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86" s="12" customFormat="1" x14ac:dyDescent="0.25">
      <c r="A2" s="341" t="s">
        <v>128</v>
      </c>
      <c r="B2" s="341"/>
      <c r="C2" s="341"/>
      <c r="D2" s="341"/>
      <c r="E2" s="341"/>
      <c r="F2" s="340"/>
      <c r="G2" s="341"/>
      <c r="H2" s="340"/>
      <c r="I2" s="340"/>
      <c r="J2" s="340"/>
      <c r="K2" s="341"/>
    </row>
    <row r="3" spans="1:86" s="12" customFormat="1" x14ac:dyDescent="0.25">
      <c r="A3" s="341" t="s">
        <v>127</v>
      </c>
      <c r="B3" s="341"/>
      <c r="C3" s="341"/>
      <c r="D3" s="341"/>
      <c r="E3" s="341"/>
      <c r="F3" s="340"/>
      <c r="G3" s="341"/>
      <c r="H3" s="340"/>
      <c r="I3" s="340"/>
      <c r="J3" s="340"/>
      <c r="K3" s="341"/>
    </row>
    <row r="4" spans="1:86" s="12" customFormat="1" x14ac:dyDescent="0.25">
      <c r="A4" s="342" t="s">
        <v>38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86" s="12" customFormat="1" x14ac:dyDescent="0.25">
      <c r="A5" s="342" t="s">
        <v>150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86" s="12" customFormat="1" x14ac:dyDescent="0.25">
      <c r="A6" s="52" t="s">
        <v>71</v>
      </c>
      <c r="B6" s="15"/>
      <c r="C6" s="52"/>
      <c r="D6" s="84"/>
      <c r="E6" s="169"/>
      <c r="F6" s="58"/>
      <c r="G6" s="84"/>
      <c r="H6" s="57"/>
      <c r="I6" s="57"/>
      <c r="J6" s="58"/>
      <c r="K6" s="85"/>
    </row>
    <row r="7" spans="1:86" s="12" customFormat="1" ht="16.5" thickBot="1" x14ac:dyDescent="0.3">
      <c r="A7" s="52" t="s">
        <v>70</v>
      </c>
      <c r="B7" s="15"/>
      <c r="C7" s="52"/>
      <c r="D7" s="84"/>
      <c r="E7" s="169"/>
      <c r="F7" s="58"/>
      <c r="G7" s="84"/>
      <c r="H7" s="57"/>
      <c r="I7" s="57"/>
      <c r="J7" s="58"/>
      <c r="K7" s="85"/>
    </row>
    <row r="8" spans="1:86" s="23" customFormat="1" x14ac:dyDescent="0.25">
      <c r="A8" s="344" t="s">
        <v>0</v>
      </c>
      <c r="B8" s="346" t="s">
        <v>33</v>
      </c>
      <c r="C8" s="346"/>
      <c r="D8" s="346"/>
      <c r="E8" s="346"/>
      <c r="F8" s="347"/>
      <c r="G8" s="346"/>
      <c r="H8" s="347"/>
      <c r="I8" s="347"/>
      <c r="J8" s="347"/>
      <c r="K8" s="336" t="s">
        <v>34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50.25" customHeight="1" x14ac:dyDescent="0.25">
      <c r="A9" s="345"/>
      <c r="B9" s="338" t="s">
        <v>1</v>
      </c>
      <c r="C9" s="339" t="s">
        <v>2</v>
      </c>
      <c r="D9" s="339"/>
      <c r="E9" s="339"/>
      <c r="F9" s="339"/>
      <c r="G9" s="339"/>
      <c r="H9" s="343" t="s">
        <v>3</v>
      </c>
      <c r="I9" s="343"/>
      <c r="J9" s="343"/>
      <c r="K9" s="33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x14ac:dyDescent="0.25">
      <c r="A10" s="345"/>
      <c r="B10" s="338"/>
      <c r="C10" s="339"/>
      <c r="D10" s="339"/>
      <c r="E10" s="339"/>
      <c r="F10" s="339"/>
      <c r="G10" s="339"/>
      <c r="H10" s="343"/>
      <c r="I10" s="343"/>
      <c r="J10" s="343"/>
      <c r="K10" s="33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3" customFormat="1" ht="18.75" x14ac:dyDescent="0.3">
      <c r="A11" s="345"/>
      <c r="B11" s="60"/>
      <c r="C11" s="60"/>
      <c r="D11" s="61" t="s">
        <v>35</v>
      </c>
      <c r="E11" s="61" t="s">
        <v>36</v>
      </c>
      <c r="F11" s="62" t="s">
        <v>37</v>
      </c>
      <c r="G11" s="61" t="s">
        <v>4</v>
      </c>
      <c r="H11" s="62" t="s">
        <v>5</v>
      </c>
      <c r="I11" s="63" t="s">
        <v>6</v>
      </c>
      <c r="J11" s="167" t="s">
        <v>7</v>
      </c>
      <c r="K11" s="33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x14ac:dyDescent="0.25">
      <c r="A12" s="166">
        <v>1</v>
      </c>
      <c r="B12" s="170" t="s">
        <v>8</v>
      </c>
      <c r="C12" s="170" t="s">
        <v>9</v>
      </c>
      <c r="D12" s="64">
        <v>4</v>
      </c>
      <c r="E12" s="64">
        <v>5</v>
      </c>
      <c r="F12" s="65">
        <v>6</v>
      </c>
      <c r="G12" s="64">
        <v>7</v>
      </c>
      <c r="H12" s="168">
        <v>8</v>
      </c>
      <c r="I12" s="63">
        <v>9</v>
      </c>
      <c r="J12" s="171">
        <v>10</v>
      </c>
      <c r="K12" s="99">
        <v>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45.75" customHeight="1" x14ac:dyDescent="0.25">
      <c r="A13" s="312"/>
      <c r="B13" s="315" t="s">
        <v>38</v>
      </c>
      <c r="C13" s="172" t="s">
        <v>129</v>
      </c>
      <c r="D13" s="182">
        <f>E26</f>
        <v>2</v>
      </c>
      <c r="E13" s="182">
        <f>F26</f>
        <v>0</v>
      </c>
      <c r="F13" s="163">
        <f>IF(AND(D13=0,E13=0),"-",IF(E13/D13*100&gt;100,100,E13/D13*100))</f>
        <v>0</v>
      </c>
      <c r="G13" s="68" t="s">
        <v>23</v>
      </c>
      <c r="H13" s="318"/>
      <c r="I13" s="321"/>
      <c r="J13" s="299"/>
      <c r="K13" s="30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45.75" customHeight="1" x14ac:dyDescent="0.25">
      <c r="A14" s="313"/>
      <c r="B14" s="316"/>
      <c r="C14" s="172" t="s">
        <v>135</v>
      </c>
      <c r="D14" s="182">
        <f>E29</f>
        <v>20</v>
      </c>
      <c r="E14" s="182">
        <f>F29</f>
        <v>0</v>
      </c>
      <c r="F14" s="163">
        <f>IF(AND(D14=0,E14=0),"-",IF(E14/D14*100&gt;100,100,E14/D14*100))</f>
        <v>0</v>
      </c>
      <c r="G14" s="68" t="s">
        <v>23</v>
      </c>
      <c r="H14" s="319"/>
      <c r="I14" s="322"/>
      <c r="J14" s="300"/>
      <c r="K14" s="30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3" customFormat="1" ht="34.5" customHeight="1" x14ac:dyDescent="0.25">
      <c r="A15" s="313"/>
      <c r="B15" s="316"/>
      <c r="C15" s="173" t="s">
        <v>130</v>
      </c>
      <c r="D15" s="160">
        <f>E32</f>
        <v>100</v>
      </c>
      <c r="E15" s="160">
        <f>F32</f>
        <v>0</v>
      </c>
      <c r="F15" s="160">
        <f>IF(D15&gt;0,IF(E15/D15*100&gt;100,100,E15/D15*100),0)</f>
        <v>0</v>
      </c>
      <c r="G15" s="68" t="s">
        <v>23</v>
      </c>
      <c r="H15" s="319"/>
      <c r="I15" s="322"/>
      <c r="J15" s="300"/>
      <c r="K15" s="30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3" customFormat="1" ht="51" customHeight="1" x14ac:dyDescent="0.25">
      <c r="A16" s="313"/>
      <c r="B16" s="316"/>
      <c r="C16" s="86" t="s">
        <v>131</v>
      </c>
      <c r="D16" s="161">
        <f>E35</f>
        <v>75</v>
      </c>
      <c r="E16" s="161">
        <f>F35</f>
        <v>0</v>
      </c>
      <c r="F16" s="160">
        <f>IF(D16&gt;0,IF(E16/D16*100&gt;100,100,E16/D16*100),0)</f>
        <v>0</v>
      </c>
      <c r="G16" s="68" t="s">
        <v>23</v>
      </c>
      <c r="H16" s="319"/>
      <c r="I16" s="322"/>
      <c r="J16" s="300"/>
      <c r="K16" s="30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3" customFormat="1" ht="48.75" customHeight="1" thickBot="1" x14ac:dyDescent="0.3">
      <c r="A17" s="313"/>
      <c r="B17" s="317"/>
      <c r="C17" s="100" t="s">
        <v>132</v>
      </c>
      <c r="D17" s="164">
        <f>E38</f>
        <v>2</v>
      </c>
      <c r="E17" s="164">
        <f>F38</f>
        <v>0</v>
      </c>
      <c r="F17" s="163">
        <f>IF(AND(D17=0,E17=0),"-",IF(E17/D17*100&gt;100,100,E17/D17*100))</f>
        <v>0</v>
      </c>
      <c r="G17" s="24" t="s">
        <v>23</v>
      </c>
      <c r="H17" s="320"/>
      <c r="I17" s="323"/>
      <c r="J17" s="301"/>
      <c r="K17" s="30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29" customFormat="1" ht="15.75" customHeight="1" thickBot="1" x14ac:dyDescent="0.3">
      <c r="A18" s="314"/>
      <c r="B18" s="25" t="s">
        <v>39</v>
      </c>
      <c r="C18" s="26" t="s">
        <v>40</v>
      </c>
      <c r="D18" s="27" t="s">
        <v>41</v>
      </c>
      <c r="E18" s="102" t="s">
        <v>23</v>
      </c>
      <c r="F18" s="103" t="s">
        <v>23</v>
      </c>
      <c r="G18" s="104">
        <f>IF(AND(F13="-",F14="-"),SUM(F15:F16)/2,SUM(F13:F17)/5)</f>
        <v>0</v>
      </c>
      <c r="H18" s="78">
        <f>E43</f>
        <v>0</v>
      </c>
      <c r="I18" s="78">
        <f>F43</f>
        <v>0</v>
      </c>
      <c r="J18" s="105" t="e">
        <f>IF(I18/H18*100&gt;100,100,I18/H18*100)</f>
        <v>#DIV/0!</v>
      </c>
      <c r="K18" s="106" t="e">
        <f>(J18+G18)/2</f>
        <v>#DIV/0!</v>
      </c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31" customFormat="1" x14ac:dyDescent="0.25">
      <c r="A19" s="307"/>
      <c r="B19" s="307"/>
      <c r="C19" s="307"/>
      <c r="D19" s="307"/>
      <c r="E19" s="307"/>
      <c r="F19" s="307"/>
      <c r="G19" s="30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86" s="31" customFormat="1" ht="16.5" customHeight="1" x14ac:dyDescent="0.25">
      <c r="A20" s="307" t="s">
        <v>11</v>
      </c>
      <c r="B20" s="307"/>
      <c r="C20" s="307"/>
      <c r="D20" s="307"/>
      <c r="E20" s="307"/>
      <c r="F20" s="307"/>
      <c r="G20" s="30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86" s="32" customFormat="1" ht="21.75" customHeight="1" x14ac:dyDescent="0.25">
      <c r="A21" s="308" t="s">
        <v>0</v>
      </c>
      <c r="B21" s="310" t="s">
        <v>33</v>
      </c>
      <c r="C21" s="310"/>
      <c r="D21" s="310"/>
      <c r="E21" s="310"/>
      <c r="F21" s="31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86" s="31" customFormat="1" ht="15.75" customHeight="1" x14ac:dyDescent="0.25">
      <c r="A22" s="308"/>
      <c r="B22" s="309" t="s">
        <v>21</v>
      </c>
      <c r="C22" s="311"/>
      <c r="D22" s="311"/>
      <c r="E22" s="311"/>
      <c r="F22" s="31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86" s="31" customFormat="1" ht="60" x14ac:dyDescent="0.25">
      <c r="A23" s="308"/>
      <c r="B23" s="309"/>
      <c r="C23" s="87" t="s">
        <v>12</v>
      </c>
      <c r="D23" s="181" t="s">
        <v>13</v>
      </c>
      <c r="E23" s="181" t="s">
        <v>14</v>
      </c>
      <c r="F23" s="181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86" s="31" customFormat="1" x14ac:dyDescent="0.25">
      <c r="A24" s="33">
        <v>1</v>
      </c>
      <c r="B24" s="33" t="s">
        <v>8</v>
      </c>
      <c r="C24" s="33" t="s">
        <v>9</v>
      </c>
      <c r="D24" s="1">
        <v>4</v>
      </c>
      <c r="E24" s="1">
        <v>5</v>
      </c>
      <c r="F24" s="1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86" s="31" customFormat="1" ht="23.25" customHeight="1" x14ac:dyDescent="0.25">
      <c r="A25" s="325" t="s">
        <v>10</v>
      </c>
      <c r="B25" s="327" t="s">
        <v>38</v>
      </c>
      <c r="C25" s="180" t="s">
        <v>24</v>
      </c>
      <c r="D25" s="2"/>
      <c r="E25" s="3" t="s">
        <v>16</v>
      </c>
      <c r="F25" s="3" t="s">
        <v>17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86" s="32" customFormat="1" ht="28.5" customHeight="1" x14ac:dyDescent="0.25">
      <c r="A26" s="326"/>
      <c r="B26" s="328"/>
      <c r="C26" s="175" t="s">
        <v>137</v>
      </c>
      <c r="D26" s="4" t="s">
        <v>25</v>
      </c>
      <c r="E26" s="5">
        <f>'[1]сш 3'!$FY$146</f>
        <v>2</v>
      </c>
      <c r="F26" s="5">
        <f>IF(F27&gt;0,ROUND(F27/F28*100,1),0)</f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86" s="31" customFormat="1" ht="33" customHeight="1" x14ac:dyDescent="0.25">
      <c r="A27" s="326"/>
      <c r="B27" s="328"/>
      <c r="C27" s="35" t="s">
        <v>133</v>
      </c>
      <c r="D27" s="6" t="s">
        <v>18</v>
      </c>
      <c r="E27" s="8"/>
      <c r="F27" s="177"/>
      <c r="G27" s="330"/>
      <c r="H27" s="330"/>
      <c r="I27" s="330"/>
      <c r="J27" s="3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86" s="31" customFormat="1" ht="22.5" customHeight="1" x14ac:dyDescent="0.25">
      <c r="A28" s="326"/>
      <c r="B28" s="328"/>
      <c r="C28" s="35" t="s">
        <v>134</v>
      </c>
      <c r="D28" s="6" t="s">
        <v>18</v>
      </c>
      <c r="E28" s="8"/>
      <c r="F28" s="177"/>
      <c r="G28" s="330"/>
      <c r="H28" s="330"/>
      <c r="I28" s="330"/>
      <c r="J28" s="3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86" s="31" customFormat="1" ht="30" customHeight="1" x14ac:dyDescent="0.25">
      <c r="A29" s="326"/>
      <c r="B29" s="328"/>
      <c r="C29" s="175" t="s">
        <v>138</v>
      </c>
      <c r="D29" s="4" t="s">
        <v>25</v>
      </c>
      <c r="E29" s="5">
        <f>'[1]сш 3'!$FY$147</f>
        <v>20</v>
      </c>
      <c r="F29" s="5">
        <f>IF(F30&gt;0,ROUND(F30/F31*100,1),0)</f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86" s="31" customFormat="1" x14ac:dyDescent="0.25">
      <c r="A30" s="326"/>
      <c r="B30" s="328"/>
      <c r="C30" s="35" t="s">
        <v>136</v>
      </c>
      <c r="D30" s="6" t="s">
        <v>18</v>
      </c>
      <c r="E30" s="91"/>
      <c r="F30" s="17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86" s="31" customFormat="1" x14ac:dyDescent="0.25">
      <c r="A31" s="326"/>
      <c r="B31" s="328"/>
      <c r="C31" s="35" t="s">
        <v>141</v>
      </c>
      <c r="D31" s="6" t="s">
        <v>18</v>
      </c>
      <c r="E31" s="91"/>
      <c r="F31" s="17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86" s="31" customFormat="1" ht="22.5" customHeight="1" x14ac:dyDescent="0.25">
      <c r="A32" s="326"/>
      <c r="B32" s="328"/>
      <c r="C32" s="176" t="s">
        <v>139</v>
      </c>
      <c r="D32" s="4" t="s">
        <v>25</v>
      </c>
      <c r="E32" s="5">
        <f>'[1]сш 3'!$FY$148</f>
        <v>100</v>
      </c>
      <c r="F32" s="5">
        <f>IF(F33&gt;0,ROUND(F33/F34*100,1),0)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1" customFormat="1" ht="25.5" x14ac:dyDescent="0.25">
      <c r="A33" s="326"/>
      <c r="B33" s="328"/>
      <c r="C33" s="35" t="s">
        <v>140</v>
      </c>
      <c r="D33" s="6" t="s">
        <v>18</v>
      </c>
      <c r="E33" s="8"/>
      <c r="F33" s="177"/>
      <c r="G33" s="305"/>
      <c r="H33" s="306"/>
      <c r="I33" s="306"/>
      <c r="J33" s="306"/>
      <c r="K33" s="306"/>
      <c r="L33" s="306"/>
      <c r="M33" s="306"/>
      <c r="N33" s="306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1" customFormat="1" ht="25.5" x14ac:dyDescent="0.25">
      <c r="A34" s="326"/>
      <c r="B34" s="328"/>
      <c r="C34" s="35" t="s">
        <v>148</v>
      </c>
      <c r="D34" s="6" t="s">
        <v>18</v>
      </c>
      <c r="E34" s="8"/>
      <c r="F34" s="177"/>
      <c r="G34" s="305"/>
      <c r="H34" s="306"/>
      <c r="I34" s="306"/>
      <c r="J34" s="306"/>
      <c r="K34" s="306"/>
      <c r="L34" s="306"/>
      <c r="M34" s="306"/>
      <c r="N34" s="30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1" customFormat="1" ht="22.5" customHeight="1" x14ac:dyDescent="0.25">
      <c r="A35" s="326"/>
      <c r="B35" s="328"/>
      <c r="C35" s="176" t="s">
        <v>142</v>
      </c>
      <c r="D35" s="4" t="s">
        <v>25</v>
      </c>
      <c r="E35" s="5">
        <f>'[1]сш 3'!$FY$149</f>
        <v>75</v>
      </c>
      <c r="F35" s="5">
        <f>IF(F36&gt;0,ROUND(F36/F37*100,1),0)</f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1" customFormat="1" ht="33.75" customHeight="1" x14ac:dyDescent="0.25">
      <c r="A36" s="326"/>
      <c r="B36" s="328"/>
      <c r="C36" s="35" t="s">
        <v>143</v>
      </c>
      <c r="D36" s="6" t="s">
        <v>18</v>
      </c>
      <c r="E36" s="8"/>
      <c r="F36" s="177"/>
      <c r="G36" s="305"/>
      <c r="H36" s="306"/>
      <c r="I36" s="306"/>
      <c r="J36" s="306"/>
      <c r="K36" s="306"/>
      <c r="L36" s="306"/>
      <c r="M36" s="306"/>
      <c r="N36" s="30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1" customFormat="1" ht="19.5" customHeight="1" x14ac:dyDescent="0.25">
      <c r="A37" s="326"/>
      <c r="B37" s="328"/>
      <c r="C37" s="35" t="s">
        <v>144</v>
      </c>
      <c r="D37" s="6" t="s">
        <v>18</v>
      </c>
      <c r="E37" s="8"/>
      <c r="F37" s="177"/>
      <c r="G37" s="305"/>
      <c r="H37" s="306"/>
      <c r="I37" s="306"/>
      <c r="J37" s="306"/>
      <c r="K37" s="306"/>
      <c r="L37" s="306"/>
      <c r="M37" s="306"/>
      <c r="N37" s="30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1" customFormat="1" ht="22.5" customHeight="1" x14ac:dyDescent="0.25">
      <c r="A38" s="326"/>
      <c r="B38" s="328"/>
      <c r="C38" s="176" t="s">
        <v>145</v>
      </c>
      <c r="D38" s="4" t="s">
        <v>25</v>
      </c>
      <c r="E38" s="5">
        <f>'[1]сш 3'!$FY$150</f>
        <v>2</v>
      </c>
      <c r="F38" s="5">
        <f>IF(F39&gt;0,ROUND(F39/F40*100,1),0)</f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s="31" customFormat="1" ht="23.25" customHeight="1" x14ac:dyDescent="0.25">
      <c r="A39" s="326"/>
      <c r="B39" s="328"/>
      <c r="C39" s="178" t="s">
        <v>146</v>
      </c>
      <c r="D39" s="6" t="s">
        <v>44</v>
      </c>
      <c r="E39" s="91"/>
      <c r="F39" s="91"/>
      <c r="G39" s="305"/>
      <c r="H39" s="306"/>
      <c r="I39" s="306"/>
      <c r="J39" s="306"/>
      <c r="K39" s="306"/>
      <c r="L39" s="306"/>
      <c r="M39" s="306"/>
      <c r="N39" s="30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s="31" customFormat="1" ht="19.5" customHeight="1" x14ac:dyDescent="0.25">
      <c r="A40" s="326"/>
      <c r="B40" s="328"/>
      <c r="C40" s="178" t="s">
        <v>147</v>
      </c>
      <c r="D40" s="6" t="s">
        <v>44</v>
      </c>
      <c r="E40" s="91"/>
      <c r="F40" s="91"/>
      <c r="G40" s="305"/>
      <c r="H40" s="306"/>
      <c r="I40" s="306"/>
      <c r="J40" s="306"/>
      <c r="K40" s="306"/>
      <c r="L40" s="306"/>
      <c r="M40" s="306"/>
      <c r="N40" s="30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s="31" customFormat="1" ht="21" customHeight="1" x14ac:dyDescent="0.25">
      <c r="A41" s="326"/>
      <c r="B41" s="328"/>
      <c r="C41" s="331" t="s">
        <v>26</v>
      </c>
      <c r="D41" s="332"/>
      <c r="E41" s="332"/>
      <c r="F41" s="3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s="31" customFormat="1" ht="33.75" customHeight="1" x14ac:dyDescent="0.25">
      <c r="A42" s="326"/>
      <c r="B42" s="328"/>
      <c r="C42" s="179" t="s">
        <v>27</v>
      </c>
      <c r="D42" s="2"/>
      <c r="E42" s="9" t="s">
        <v>19</v>
      </c>
      <c r="F42" s="9" t="s">
        <v>20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s="31" customFormat="1" x14ac:dyDescent="0.25">
      <c r="A43" s="326"/>
      <c r="B43" s="328"/>
      <c r="C43" s="10" t="s">
        <v>28</v>
      </c>
      <c r="D43" s="11" t="s">
        <v>18</v>
      </c>
      <c r="E43" s="77">
        <f>ROUND(SUM(E44:E52)/9,2)</f>
        <v>0</v>
      </c>
      <c r="F43" s="77">
        <f>IF(SUM(F44:F52)&gt;0,ROUND(SUM(F44:F52)/3,2),0)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s="31" customFormat="1" ht="15.75" customHeight="1" x14ac:dyDescent="0.25">
      <c r="A44" s="326"/>
      <c r="B44" s="328"/>
      <c r="C44" s="7" t="s">
        <v>45</v>
      </c>
      <c r="D44" s="6" t="s">
        <v>18</v>
      </c>
      <c r="E44" s="8">
        <f>[2]январь!$K$8</f>
        <v>0</v>
      </c>
      <c r="F44" s="177"/>
      <c r="G44" s="334" t="s">
        <v>55</v>
      </c>
      <c r="H44" s="335"/>
      <c r="I44" s="335"/>
      <c r="J44" s="3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s="31" customFormat="1" x14ac:dyDescent="0.25">
      <c r="A45" s="326"/>
      <c r="B45" s="328"/>
      <c r="C45" s="7" t="s">
        <v>46</v>
      </c>
      <c r="D45" s="6" t="s">
        <v>18</v>
      </c>
      <c r="E45" s="8">
        <f>[2]февраль!$K$8</f>
        <v>0</v>
      </c>
      <c r="F45" s="177"/>
      <c r="G45" s="334"/>
      <c r="H45" s="335"/>
      <c r="I45" s="335"/>
      <c r="J45" s="3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31" customFormat="1" x14ac:dyDescent="0.25">
      <c r="A46" s="326"/>
      <c r="B46" s="328"/>
      <c r="C46" s="7" t="s">
        <v>47</v>
      </c>
      <c r="D46" s="6" t="s">
        <v>18</v>
      </c>
      <c r="E46" s="8">
        <f>[2]март!$K$8</f>
        <v>0</v>
      </c>
      <c r="F46" s="177"/>
      <c r="G46" s="334"/>
      <c r="H46" s="335"/>
      <c r="I46" s="335"/>
      <c r="J46" s="3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s="31" customFormat="1" x14ac:dyDescent="0.25">
      <c r="A47" s="326"/>
      <c r="B47" s="328"/>
      <c r="C47" s="7" t="s">
        <v>29</v>
      </c>
      <c r="D47" s="6" t="s">
        <v>18</v>
      </c>
      <c r="E47" s="8">
        <f>[2]апрель!$K$8</f>
        <v>0</v>
      </c>
      <c r="F47" s="97"/>
      <c r="G47" s="334"/>
      <c r="H47" s="335"/>
      <c r="I47" s="335"/>
      <c r="J47" s="3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s="31" customFormat="1" x14ac:dyDescent="0.25">
      <c r="A48" s="326"/>
      <c r="B48" s="328"/>
      <c r="C48" s="7" t="s">
        <v>48</v>
      </c>
      <c r="D48" s="6" t="s">
        <v>18</v>
      </c>
      <c r="E48" s="8">
        <f>[2]май!$K$8</f>
        <v>0</v>
      </c>
      <c r="F48" s="97"/>
      <c r="G48" s="334"/>
      <c r="H48" s="335"/>
      <c r="I48" s="335"/>
      <c r="J48" s="3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31" customFormat="1" x14ac:dyDescent="0.25">
      <c r="A49" s="326"/>
      <c r="B49" s="328"/>
      <c r="C49" s="7" t="s">
        <v>49</v>
      </c>
      <c r="D49" s="6" t="s">
        <v>18</v>
      </c>
      <c r="E49" s="8">
        <f>[2]сентябрь!$K$8</f>
        <v>0</v>
      </c>
      <c r="F49" s="97"/>
      <c r="G49" s="334"/>
      <c r="H49" s="335"/>
      <c r="I49" s="335"/>
      <c r="J49" s="3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s="31" customFormat="1" x14ac:dyDescent="0.25">
      <c r="A50" s="326"/>
      <c r="B50" s="328"/>
      <c r="C50" s="7" t="s">
        <v>30</v>
      </c>
      <c r="D50" s="6" t="s">
        <v>18</v>
      </c>
      <c r="E50" s="8">
        <f>[2]октябрь!$K$8</f>
        <v>0</v>
      </c>
      <c r="F50" s="97"/>
      <c r="G50" s="334"/>
      <c r="H50" s="335"/>
      <c r="I50" s="335"/>
      <c r="J50" s="3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s="31" customFormat="1" x14ac:dyDescent="0.25">
      <c r="A51" s="326"/>
      <c r="B51" s="328"/>
      <c r="C51" s="7" t="s">
        <v>50</v>
      </c>
      <c r="D51" s="6" t="s">
        <v>18</v>
      </c>
      <c r="E51" s="8">
        <f>[2]ноябрь!$K$8</f>
        <v>0</v>
      </c>
      <c r="F51" s="97"/>
      <c r="G51" s="334"/>
      <c r="H51" s="335"/>
      <c r="I51" s="335"/>
      <c r="J51" s="3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s="31" customFormat="1" x14ac:dyDescent="0.25">
      <c r="A52" s="326"/>
      <c r="B52" s="329"/>
      <c r="C52" s="7" t="s">
        <v>51</v>
      </c>
      <c r="D52" s="6" t="s">
        <v>18</v>
      </c>
      <c r="E52" s="8">
        <f>[2]декабрь!$K$8</f>
        <v>0</v>
      </c>
      <c r="F52" s="97"/>
      <c r="G52" s="334"/>
      <c r="H52" s="335"/>
      <c r="I52" s="335"/>
      <c r="J52" s="3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</sheetData>
  <mergeCells count="34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7"/>
    <mergeCell ref="A19:G19"/>
    <mergeCell ref="A20:G20"/>
    <mergeCell ref="A21:A23"/>
    <mergeCell ref="B21:F21"/>
    <mergeCell ref="B22:B23"/>
    <mergeCell ref="C22:F22"/>
    <mergeCell ref="A13:A18"/>
    <mergeCell ref="B13:B17"/>
    <mergeCell ref="H13:H17"/>
    <mergeCell ref="I13:I17"/>
    <mergeCell ref="J13:J17"/>
    <mergeCell ref="G44:J52"/>
    <mergeCell ref="A25:A52"/>
    <mergeCell ref="B25:B52"/>
    <mergeCell ref="G27:J28"/>
    <mergeCell ref="G33:N33"/>
    <mergeCell ref="G34:N34"/>
    <mergeCell ref="G36:N36"/>
    <mergeCell ref="G37:N37"/>
    <mergeCell ref="G39:N39"/>
    <mergeCell ref="G40:N40"/>
    <mergeCell ref="C41:F41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42</vt:i4>
      </vt:variant>
    </vt:vector>
  </HeadingPairs>
  <TitlesOfParts>
    <vt:vector size="85" baseType="lpstr">
      <vt:lpstr>1.КРО, нач, н-у, н-у, н-у</vt:lpstr>
      <vt:lpstr>2.КРО, нач, н-у, н-у, ОДА</vt:lpstr>
      <vt:lpstr>3.КРО, нач, н-у, н-у, ПР</vt:lpstr>
      <vt:lpstr>4.КРО, нач, н-у, н-у, ТНР</vt:lpstr>
      <vt:lpstr>6.нач, адапт, ОВЗ, н-д</vt:lpstr>
      <vt:lpstr>7.нач, адапт, инв, н-у</vt:lpstr>
      <vt:lpstr>8.нач, адапт, инв, н-д</vt:lpstr>
      <vt:lpstr>9.нач, угл, н-у, н-у</vt:lpstr>
      <vt:lpstr>10.нач, угл, инв, н-у</vt:lpstr>
      <vt:lpstr>11.нач, н-у, инв, н-д</vt:lpstr>
      <vt:lpstr>14.нач, н-у, н-у, мед</vt:lpstr>
      <vt:lpstr>15.нач, н-у, н-у, н-д</vt:lpstr>
      <vt:lpstr>17.осн, адапт, ОВЗ, н-д</vt:lpstr>
      <vt:lpstr>18.осн, адапт, инв, н-д</vt:lpstr>
      <vt:lpstr>19.осн, адапт, инв, н-у</vt:lpstr>
      <vt:lpstr>20.осн, угл, н-у, н-у </vt:lpstr>
      <vt:lpstr>21.осн, угл, инв, н-у</vt:lpstr>
      <vt:lpstr>22.осн, н-у, инв, н-д</vt:lpstr>
      <vt:lpstr>25.осн, н-у, н-у, мед</vt:lpstr>
      <vt:lpstr>26.осн, н-у, н-у, н-д</vt:lpstr>
      <vt:lpstr>28.сред, адап, ОВЗ, н-д</vt:lpstr>
      <vt:lpstr>29.сред, адап, инв, н-у</vt:lpstr>
      <vt:lpstr>30.сред, адап, инв, н-д</vt:lpstr>
      <vt:lpstr>31.сред, угл, н-у, н-у</vt:lpstr>
      <vt:lpstr>32.сред, угл, инв, н-у</vt:lpstr>
      <vt:lpstr>34.сред, н-у, инв, н-д</vt:lpstr>
      <vt:lpstr>36.сред, н-у, н-у, мед</vt:lpstr>
      <vt:lpstr>37.сред, н-у, н-у, н-д</vt:lpstr>
      <vt:lpstr>38.сред, н-у,н-у,ЗАОЧ</vt:lpstr>
      <vt:lpstr>доп, тех </vt:lpstr>
      <vt:lpstr>ДОР</vt:lpstr>
      <vt:lpstr>ИОМ</vt:lpstr>
      <vt:lpstr>НГП</vt:lpstr>
      <vt:lpstr>ООО</vt:lpstr>
      <vt:lpstr>доп, турист</vt:lpstr>
      <vt:lpstr>доп, н-у, н-у, н-у</vt:lpstr>
      <vt:lpstr>Предост.пит.НОО</vt:lpstr>
      <vt:lpstr>Предост.пит.ООО</vt:lpstr>
      <vt:lpstr>Предост.пит.СОО</vt:lpstr>
      <vt:lpstr>Содержание детей</vt:lpstr>
      <vt:lpstr>Сверка детей</vt:lpstr>
      <vt:lpstr>ДОД</vt:lpstr>
      <vt:lpstr>алгоритм</vt:lpstr>
      <vt:lpstr>'1.КРО, нач, н-у, н-у, н-у'!Область_печати</vt:lpstr>
      <vt:lpstr>'10.нач, угл, инв, н-у'!Область_печати</vt:lpstr>
      <vt:lpstr>'11.нач, н-у, инв, н-д'!Область_печати</vt:lpstr>
      <vt:lpstr>'14.нач, н-у, н-у, мед'!Область_печати</vt:lpstr>
      <vt:lpstr>'15.нач, н-у, н-у, н-д'!Область_печати</vt:lpstr>
      <vt:lpstr>'17.осн, адапт, ОВЗ, н-д'!Область_печати</vt:lpstr>
      <vt:lpstr>'18.осн, адапт, инв, н-д'!Область_печати</vt:lpstr>
      <vt:lpstr>'19.осн, адапт, инв, н-у'!Область_печати</vt:lpstr>
      <vt:lpstr>'2.КРО, нач, н-у, н-у, ОДА'!Область_печати</vt:lpstr>
      <vt:lpstr>'20.осн, угл, н-у, н-у '!Область_печати</vt:lpstr>
      <vt:lpstr>'21.осн, угл, инв, н-у'!Область_печати</vt:lpstr>
      <vt:lpstr>'22.осн, н-у, инв, н-д'!Область_печати</vt:lpstr>
      <vt:lpstr>'25.осн, н-у, н-у, мед'!Область_печати</vt:lpstr>
      <vt:lpstr>'26.осн, н-у, н-у, н-д'!Область_печати</vt:lpstr>
      <vt:lpstr>'28.сред, адап, ОВЗ, н-д'!Область_печати</vt:lpstr>
      <vt:lpstr>'29.сред, адап, инв, н-у'!Область_печати</vt:lpstr>
      <vt:lpstr>'3.КРО, нач, н-у, н-у, ПР'!Область_печати</vt:lpstr>
      <vt:lpstr>'30.сред, адап, инв, н-д'!Область_печати</vt:lpstr>
      <vt:lpstr>'31.сред, угл, н-у, н-у'!Область_печати</vt:lpstr>
      <vt:lpstr>'32.сред, угл, инв, н-у'!Область_печати</vt:lpstr>
      <vt:lpstr>'34.сред, н-у, инв, н-д'!Область_печати</vt:lpstr>
      <vt:lpstr>'36.сред, н-у, н-у, мед'!Область_печати</vt:lpstr>
      <vt:lpstr>'37.сред, н-у, н-у, н-д'!Область_печати</vt:lpstr>
      <vt:lpstr>'38.сред, н-у,н-у,ЗАОЧ'!Область_печати</vt:lpstr>
      <vt:lpstr>'4.КРО, нач, н-у, н-у, ТНР'!Область_печати</vt:lpstr>
      <vt:lpstr>'6.нач, адапт, ОВЗ, н-д'!Область_печати</vt:lpstr>
      <vt:lpstr>'7.нач, адапт, инв, н-у'!Область_печати</vt:lpstr>
      <vt:lpstr>'8.нач, адапт, инв, н-д'!Область_печати</vt:lpstr>
      <vt:lpstr>'9.нач, угл, н-у, н-у'!Область_печати</vt:lpstr>
      <vt:lpstr>ДОД!Область_печати</vt:lpstr>
      <vt:lpstr>'доп, н-у, н-у, н-у'!Область_печати</vt:lpstr>
      <vt:lpstr>'доп, тех '!Область_печати</vt:lpstr>
      <vt:lpstr>'доп, турист'!Область_печати</vt:lpstr>
      <vt:lpstr>ДОР!Область_печати</vt:lpstr>
      <vt:lpstr>ИОМ!Область_печати</vt:lpstr>
      <vt:lpstr>НГП!Область_печати</vt:lpstr>
      <vt:lpstr>ООО!Область_печати</vt:lpstr>
      <vt:lpstr>Предост.пит.НОО!Область_печати</vt:lpstr>
      <vt:lpstr>Предост.пит.ООО!Область_печати</vt:lpstr>
      <vt:lpstr>Предост.пит.СОО!Область_печати</vt:lpstr>
      <vt:lpstr>'Сверка детей'!Область_печати</vt:lpstr>
      <vt:lpstr>'Содержание детей'!Область_печати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Golub_tv</dc:creator>
  <cp:lastModifiedBy>Голубь Татьяна Владимировна</cp:lastModifiedBy>
  <cp:lastPrinted>2022-03-24T02:25:02Z</cp:lastPrinted>
  <dcterms:created xsi:type="dcterms:W3CDTF">2016-09-28T01:54:45Z</dcterms:created>
  <dcterms:modified xsi:type="dcterms:W3CDTF">2022-06-16T10:48:43Z</dcterms:modified>
</cp:coreProperties>
</file>